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s\こども青少年局\03保育・教育給付課\100_給付事務\300_市外施設・市外児童\000_庶務\040_市外ホームページ\2026(R8)年度\20260901_処遇適否対応他\"/>
    </mc:Choice>
  </mc:AlternateContent>
  <xr:revisionPtr revIDLastSave="0" documentId="13_ncr:1_{1D2FADB9-DF2B-4061-89D2-0377457DCC52}" xr6:coauthVersionLast="47" xr6:coauthVersionMax="47" xr10:uidLastSave="{00000000-0000-0000-0000-000000000000}"/>
  <bookViews>
    <workbookView xWindow="-120" yWindow="-120" windowWidth="20730" windowHeight="11040" xr2:uid="{AF354D7E-64E8-4E4E-9827-1678036124BE}"/>
  </bookViews>
  <sheets>
    <sheet name="施設情報" sheetId="20" r:id="rId1"/>
    <sheet name="児童情報 " sheetId="21" r:id="rId2"/>
    <sheet name="明細書" sheetId="22" r:id="rId3"/>
    <sheet name="集計【幼稚園】" sheetId="23" r:id="rId4"/>
    <sheet name="保育単価１【幼稚園】" sheetId="17" state="hidden" r:id="rId5"/>
    <sheet name="保育単価2" sheetId="19" state="hidden" r:id="rId6"/>
  </sheets>
  <definedNames>
    <definedName name="_xlnm._FilterDatabase" localSheetId="4" hidden="1">保育単価１【幼稚園】!$B$2:$AB$352</definedName>
    <definedName name="_xlnm.Print_Area" localSheetId="0">施設情報!$A$1:$I$38</definedName>
    <definedName name="_xlnm.Print_Area" localSheetId="1">'児童情報 '!$A$1:$U$106</definedName>
    <definedName name="_xlnm.Print_Area" localSheetId="2">明細書!$A$1:$CL$155</definedName>
    <definedName name="_xlnm.Print_Titles" localSheetId="1">'児童情報 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21" l="1"/>
  <c r="O4" i="21"/>
  <c r="N4" i="21"/>
  <c r="M4" i="21"/>
  <c r="L4" i="21"/>
  <c r="K4" i="21"/>
  <c r="J4" i="21"/>
  <c r="D121" i="22" l="1"/>
  <c r="D116" i="22"/>
  <c r="D146" i="22"/>
  <c r="D141" i="22"/>
  <c r="D136" i="22"/>
  <c r="D131" i="22"/>
  <c r="D126" i="22"/>
  <c r="BS62" i="22"/>
  <c r="K67" i="23"/>
  <c r="BS57" i="22" l="1"/>
  <c r="C37" i="23"/>
  <c r="K66" i="23" l="1"/>
  <c r="AH146" i="22"/>
  <c r="AH141" i="22"/>
  <c r="AM141" i="22" s="1"/>
  <c r="AH136" i="22"/>
  <c r="AM136" i="22" s="1"/>
  <c r="AH131" i="22"/>
  <c r="AH126" i="22"/>
  <c r="AH121" i="22"/>
  <c r="AH116" i="22"/>
  <c r="BS72" i="22"/>
  <c r="BS67" i="22"/>
  <c r="BS52" i="22"/>
  <c r="BS47" i="22"/>
  <c r="BS42" i="22"/>
  <c r="BS37" i="22"/>
  <c r="BS32" i="22"/>
  <c r="AB97" i="22"/>
  <c r="AB102" i="22"/>
  <c r="CA24" i="22"/>
  <c r="BC24" i="22"/>
  <c r="AI26" i="22"/>
  <c r="W26" i="22"/>
  <c r="J26" i="22"/>
  <c r="Q23" i="22"/>
  <c r="J23" i="22"/>
  <c r="AE22" i="22"/>
  <c r="CA21" i="22"/>
  <c r="BC21" i="22"/>
  <c r="CD2" i="22"/>
  <c r="BR2" i="22"/>
  <c r="BC15" i="22"/>
  <c r="BC8" i="22"/>
  <c r="BC6" i="22"/>
  <c r="AI12" i="22"/>
  <c r="AI18" i="22"/>
  <c r="AB89" i="22" s="1"/>
  <c r="AI15" i="22"/>
  <c r="O15" i="22"/>
  <c r="O8" i="22"/>
  <c r="O18" i="22"/>
  <c r="O12" i="22"/>
  <c r="O6" i="22"/>
  <c r="AB92" i="22"/>
  <c r="AB84" i="22"/>
  <c r="V82" i="22"/>
  <c r="AB77" i="22"/>
  <c r="V72" i="22"/>
  <c r="AB67" i="22"/>
  <c r="AB62" i="22"/>
  <c r="AB57" i="22"/>
  <c r="AB52" i="22"/>
  <c r="AB47" i="22"/>
  <c r="C31" i="23"/>
  <c r="C29" i="23"/>
  <c r="C32" i="23"/>
  <c r="C30" i="23"/>
  <c r="C33" i="23"/>
  <c r="C41" i="23"/>
  <c r="C38" i="23"/>
  <c r="C40" i="23"/>
  <c r="C35" i="23"/>
  <c r="C36" i="23"/>
  <c r="C39" i="23"/>
  <c r="AM146" i="22" l="1"/>
  <c r="AM131" i="22"/>
  <c r="K68" i="23"/>
  <c r="K69" i="23"/>
  <c r="AM116" i="22"/>
  <c r="AM121" i="22"/>
  <c r="AM126" i="22"/>
  <c r="AM151" i="22" l="1"/>
  <c r="BV126" i="22" s="1"/>
  <c r="J2" i="21"/>
  <c r="F2" i="21"/>
  <c r="C2" i="21"/>
  <c r="K57" i="23" l="1"/>
  <c r="K58" i="23"/>
  <c r="K55" i="23"/>
  <c r="K54" i="23"/>
  <c r="K53" i="23"/>
  <c r="K56" i="23"/>
  <c r="K61" i="23" l="1"/>
  <c r="K60" i="23"/>
  <c r="K59" i="23"/>
  <c r="K49" i="23"/>
  <c r="K48" i="23"/>
  <c r="K47" i="23"/>
  <c r="K46" i="23"/>
  <c r="K45" i="23"/>
  <c r="Q106" i="21"/>
  <c r="C15" i="23"/>
  <c r="C25" i="23"/>
  <c r="C8" i="23"/>
  <c r="C17" i="23"/>
  <c r="C27" i="23"/>
  <c r="G4" i="23" l="1"/>
  <c r="G3" i="23"/>
  <c r="C20" i="23"/>
  <c r="C28" i="23"/>
  <c r="C34" i="23"/>
  <c r="C14" i="23"/>
  <c r="C24" i="23"/>
  <c r="C22" i="23"/>
  <c r="C23" i="23"/>
  <c r="AK24" i="22" l="1"/>
  <c r="C16" i="20"/>
  <c r="Y24" i="22"/>
  <c r="C15" i="20"/>
  <c r="K64" i="23"/>
  <c r="K62" i="23" a="1"/>
  <c r="K62" i="23" s="1"/>
  <c r="K63" i="23" a="1"/>
  <c r="K63" i="23" s="1"/>
  <c r="K65" i="23"/>
  <c r="O22" i="23" s="1"/>
  <c r="BZ52" i="22" s="1"/>
  <c r="C16" i="23"/>
  <c r="L24" i="22" l="1"/>
  <c r="K52" i="23" a="1"/>
  <c r="K52" i="23" s="1"/>
  <c r="K51" i="23" a="1"/>
  <c r="K51" i="23" s="1"/>
  <c r="K50" i="23" a="1"/>
  <c r="K50" i="23" s="1"/>
  <c r="G6" i="23"/>
  <c r="C5" i="23"/>
  <c r="C11" i="23"/>
  <c r="C26" i="23"/>
  <c r="C7" i="23"/>
  <c r="C6" i="23"/>
  <c r="C4" i="23"/>
  <c r="O24" i="23" l="1"/>
  <c r="BZ62" i="22" s="1"/>
  <c r="O25" i="23"/>
  <c r="BZ67" i="22" s="1"/>
  <c r="O26" i="23"/>
  <c r="BZ72" i="22" s="1"/>
  <c r="O23" i="23"/>
  <c r="BZ57" i="22" s="1"/>
  <c r="G9" i="23"/>
  <c r="G8" i="23"/>
  <c r="K4" i="23"/>
  <c r="G5" i="23"/>
  <c r="K3" i="23"/>
  <c r="C19" i="23"/>
  <c r="C18" i="23"/>
  <c r="C13" i="23"/>
  <c r="C10" i="23"/>
  <c r="C12" i="23"/>
  <c r="K13" i="23" l="1"/>
  <c r="K14" i="23"/>
  <c r="K5" i="23"/>
  <c r="K6" i="23" s="1"/>
  <c r="G7" i="23" s="1"/>
  <c r="AB74" i="22" s="1"/>
  <c r="C9" i="23"/>
  <c r="O16" i="23" l="1"/>
  <c r="AI97" i="22" s="1"/>
  <c r="O5" i="23"/>
  <c r="AI42" i="22" s="1"/>
  <c r="O20" i="23"/>
  <c r="BZ42" i="22" s="1"/>
  <c r="O19" i="23"/>
  <c r="BZ37" i="22" s="1"/>
  <c r="O18" i="23"/>
  <c r="BZ32" i="22" s="1"/>
  <c r="O21" i="23"/>
  <c r="BZ47" i="22" s="1"/>
  <c r="O17" i="23"/>
  <c r="AI102" i="22" s="1"/>
  <c r="O15" i="23"/>
  <c r="AI92" i="22" s="1"/>
  <c r="K8" i="23"/>
  <c r="K44" i="23" s="1"/>
  <c r="O14" i="23" s="1"/>
  <c r="AI87" i="22" s="1"/>
  <c r="K9" i="23"/>
  <c r="K7" i="23"/>
  <c r="K21" i="23" l="1"/>
  <c r="K22" i="23"/>
  <c r="K28" i="23"/>
  <c r="K20" i="23"/>
  <c r="K40" i="23"/>
  <c r="K43" i="23"/>
  <c r="K41" i="23"/>
  <c r="K42" i="23"/>
  <c r="K38" i="23"/>
  <c r="K39" i="23"/>
  <c r="K36" i="23"/>
  <c r="K37" i="23"/>
  <c r="K34" i="23"/>
  <c r="K35" i="23"/>
  <c r="K32" i="23"/>
  <c r="K33" i="23"/>
  <c r="K30" i="23"/>
  <c r="K31" i="23"/>
  <c r="K29" i="23"/>
  <c r="K26" i="23"/>
  <c r="K27" i="23"/>
  <c r="K24" i="23"/>
  <c r="K25" i="23"/>
  <c r="K23" i="23"/>
  <c r="K16" i="23"/>
  <c r="K15" i="23"/>
  <c r="K17" i="23"/>
  <c r="K19" i="23"/>
  <c r="K18" i="23"/>
  <c r="K12" i="23"/>
  <c r="K10" i="23"/>
  <c r="K11" i="23"/>
  <c r="O4" i="23" l="1"/>
  <c r="AI37" i="22" s="1"/>
  <c r="O8" i="23"/>
  <c r="O9" i="23"/>
  <c r="O12" i="23"/>
  <c r="O13" i="23"/>
  <c r="AI82" i="22" s="1"/>
  <c r="O10" i="23"/>
  <c r="O6" i="23"/>
  <c r="AI47" i="22" s="1"/>
  <c r="O3" i="23"/>
  <c r="AI32" i="22" s="1"/>
  <c r="AI77" i="22" l="1"/>
  <c r="AI67" i="22"/>
  <c r="AI62" i="22"/>
  <c r="AI57" i="22"/>
  <c r="C21" i="23"/>
  <c r="G10" i="23" l="1"/>
  <c r="O7" i="23" s="1"/>
  <c r="AI52" i="22" s="1"/>
  <c r="O11" i="23"/>
  <c r="AI72" i="22" l="1"/>
  <c r="AI107" i="22" s="1"/>
  <c r="BV116" i="22" l="1"/>
  <c r="BV151" i="2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鹿内 友貴</author>
  </authors>
  <commentList>
    <comment ref="J4" authorId="0" shapeId="0" xr:uid="{3A138E2A-C6CE-417C-BB0C-ED4912E13A10}">
      <text>
        <r>
          <rPr>
            <b/>
            <sz val="10"/>
            <color indexed="81"/>
            <rFont val="BIZ UDPゴシック"/>
            <family val="3"/>
            <charset val="128"/>
          </rPr>
          <t>市町村独自助成の追加がある
児童は項目ごとに〇を付けてください。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<sst xmlns="http://schemas.openxmlformats.org/spreadsheetml/2006/main" count="18942" uniqueCount="792">
  <si>
    <t>年</t>
    <rPh sb="0" eb="1">
      <t>ネン</t>
    </rPh>
    <phoneticPr fontId="2"/>
  </si>
  <si>
    <t>月分</t>
    <rPh sb="0" eb="1">
      <t>ガツ</t>
    </rPh>
    <rPh sb="1" eb="2">
      <t>ブン</t>
    </rPh>
    <phoneticPr fontId="2"/>
  </si>
  <si>
    <t>請求額集計欄</t>
    <rPh sb="0" eb="2">
      <t>セイキュウ</t>
    </rPh>
    <rPh sb="2" eb="3">
      <t>ガク</t>
    </rPh>
    <rPh sb="3" eb="5">
      <t>シュウケイ</t>
    </rPh>
    <rPh sb="5" eb="6">
      <t>ラン</t>
    </rPh>
    <phoneticPr fontId="2"/>
  </si>
  <si>
    <t>支給認定証番号</t>
    <rPh sb="0" eb="2">
      <t>シキュウ</t>
    </rPh>
    <rPh sb="2" eb="4">
      <t>ニンテイ</t>
    </rPh>
    <rPh sb="4" eb="5">
      <t>ショウ</t>
    </rPh>
    <rPh sb="5" eb="7">
      <t>バンゴウ</t>
    </rPh>
    <phoneticPr fontId="2"/>
  </si>
  <si>
    <t>事業所番号</t>
    <rPh sb="0" eb="3">
      <t>ジギョウショ</t>
    </rPh>
    <rPh sb="3" eb="5">
      <t>バンゴウ</t>
    </rPh>
    <phoneticPr fontId="2"/>
  </si>
  <si>
    <t>請求先市町村番号</t>
    <rPh sb="0" eb="2">
      <t>セイキュウ</t>
    </rPh>
    <rPh sb="2" eb="3">
      <t>サキ</t>
    </rPh>
    <rPh sb="3" eb="6">
      <t>シチョウソン</t>
    </rPh>
    <rPh sb="6" eb="8">
      <t>バンゴウ</t>
    </rPh>
    <phoneticPr fontId="2"/>
  </si>
  <si>
    <t>請求者</t>
    <rPh sb="0" eb="2">
      <t>セイキュウ</t>
    </rPh>
    <rPh sb="2" eb="3">
      <t>シャ</t>
    </rPh>
    <phoneticPr fontId="2"/>
  </si>
  <si>
    <t>クラス区分</t>
    <rPh sb="3" eb="5">
      <t>クブン</t>
    </rPh>
    <phoneticPr fontId="2"/>
  </si>
  <si>
    <t>児童生年月日</t>
    <rPh sb="0" eb="2">
      <t>ジドウ</t>
    </rPh>
    <rPh sb="2" eb="4">
      <t>セイネン</t>
    </rPh>
    <rPh sb="4" eb="6">
      <t>ガッピ</t>
    </rPh>
    <phoneticPr fontId="2"/>
  </si>
  <si>
    <t>児童氏名</t>
    <rPh sb="0" eb="2">
      <t>ジドウ</t>
    </rPh>
    <rPh sb="2" eb="4">
      <t>シメイ</t>
    </rPh>
    <phoneticPr fontId="2"/>
  </si>
  <si>
    <t>金額</t>
    <rPh sb="0" eb="2">
      <t>キンガク</t>
    </rPh>
    <phoneticPr fontId="2"/>
  </si>
  <si>
    <t>公定価格明細欄</t>
    <rPh sb="0" eb="2">
      <t>コウテイ</t>
    </rPh>
    <rPh sb="2" eb="4">
      <t>カカク</t>
    </rPh>
    <rPh sb="4" eb="6">
      <t>メイサイ</t>
    </rPh>
    <rPh sb="6" eb="7">
      <t>ラン</t>
    </rPh>
    <phoneticPr fontId="2"/>
  </si>
  <si>
    <t>公定価格総額</t>
    <rPh sb="0" eb="2">
      <t>コウテイ</t>
    </rPh>
    <rPh sb="2" eb="4">
      <t>カカク</t>
    </rPh>
    <phoneticPr fontId="2"/>
  </si>
  <si>
    <t>請求内容</t>
    <rPh sb="0" eb="2">
      <t>セイキュウ</t>
    </rPh>
    <rPh sb="2" eb="4">
      <t>ナイヨウ</t>
    </rPh>
    <phoneticPr fontId="2"/>
  </si>
  <si>
    <t>b.公定価格合計金額</t>
    <rPh sb="2" eb="4">
      <t>コウテイ</t>
    </rPh>
    <rPh sb="4" eb="6">
      <t>カカク</t>
    </rPh>
    <rPh sb="6" eb="8">
      <t>ゴウケイ</t>
    </rPh>
    <rPh sb="8" eb="9">
      <t>キン</t>
    </rPh>
    <rPh sb="9" eb="10">
      <t>ガク</t>
    </rPh>
    <phoneticPr fontId="2"/>
  </si>
  <si>
    <t>地域区分</t>
    <rPh sb="0" eb="2">
      <t>チイキ</t>
    </rPh>
    <rPh sb="2" eb="4">
      <t>クブン</t>
    </rPh>
    <phoneticPr fontId="2"/>
  </si>
  <si>
    <t>d</t>
    <phoneticPr fontId="2"/>
  </si>
  <si>
    <t>子ども・子育て支援教育・保育給付費等請求明細書（児童）</t>
    <rPh sb="0" eb="1">
      <t>コ</t>
    </rPh>
    <rPh sb="4" eb="6">
      <t>コソダ</t>
    </rPh>
    <rPh sb="7" eb="9">
      <t>シエン</t>
    </rPh>
    <rPh sb="9" eb="11">
      <t>キョウイク</t>
    </rPh>
    <rPh sb="12" eb="14">
      <t>ホイク</t>
    </rPh>
    <rPh sb="14" eb="16">
      <t>キュウフ</t>
    </rPh>
    <rPh sb="16" eb="17">
      <t>ヒ</t>
    </rPh>
    <rPh sb="17" eb="18">
      <t>トウ</t>
    </rPh>
    <rPh sb="18" eb="20">
      <t>セイキュウ</t>
    </rPh>
    <rPh sb="20" eb="23">
      <t>メイサイショ</t>
    </rPh>
    <rPh sb="24" eb="26">
      <t>ジドウ</t>
    </rPh>
    <phoneticPr fontId="2"/>
  </si>
  <si>
    <t>基本分単価</t>
    <rPh sb="0" eb="2">
      <t>キホン</t>
    </rPh>
    <rPh sb="2" eb="3">
      <t>ブン</t>
    </rPh>
    <rPh sb="3" eb="5">
      <t>タンカ</t>
    </rPh>
    <phoneticPr fontId="2"/>
  </si>
  <si>
    <t>b</t>
  </si>
  <si>
    <t>c</t>
  </si>
  <si>
    <t>給付額　【b － a】</t>
  </si>
  <si>
    <t>公立私立区分</t>
    <rPh sb="0" eb="2">
      <t>コウリツ</t>
    </rPh>
    <rPh sb="2" eb="4">
      <t>シリツ</t>
    </rPh>
    <rPh sb="4" eb="6">
      <t>クブン</t>
    </rPh>
    <phoneticPr fontId="2"/>
  </si>
  <si>
    <t>事業所
名称</t>
    <rPh sb="0" eb="3">
      <t>ジギョウショ</t>
    </rPh>
    <rPh sb="4" eb="6">
      <t>メイショウ</t>
    </rPh>
    <phoneticPr fontId="2"/>
  </si>
  <si>
    <t>事業所
住所</t>
    <rPh sb="0" eb="3">
      <t>ジギョウショ</t>
    </rPh>
    <rPh sb="4" eb="6">
      <t>ジュウショ</t>
    </rPh>
    <phoneticPr fontId="2"/>
  </si>
  <si>
    <t>その他</t>
    <rPh sb="2" eb="3">
      <t>ホカ</t>
    </rPh>
    <phoneticPr fontId="2"/>
  </si>
  <si>
    <t>e</t>
    <phoneticPr fontId="2"/>
  </si>
  <si>
    <t>その他内訳</t>
    <rPh sb="2" eb="3">
      <t>ホカ</t>
    </rPh>
    <rPh sb="3" eb="5">
      <t>ウチワケ</t>
    </rPh>
    <phoneticPr fontId="2"/>
  </si>
  <si>
    <t>d.市町村助成合計金額</t>
    <rPh sb="2" eb="5">
      <t>シチョウソン</t>
    </rPh>
    <rPh sb="5" eb="7">
      <t>ジョセイ</t>
    </rPh>
    <rPh sb="7" eb="9">
      <t>ゴウケイ</t>
    </rPh>
    <rPh sb="9" eb="11">
      <t>キンガク</t>
    </rPh>
    <phoneticPr fontId="2"/>
  </si>
  <si>
    <t>市町村助成総額</t>
    <rPh sb="0" eb="3">
      <t>シチョウソン</t>
    </rPh>
    <rPh sb="3" eb="5">
      <t>ジョセイ</t>
    </rPh>
    <rPh sb="5" eb="7">
      <t>ソウガク</t>
    </rPh>
    <phoneticPr fontId="2"/>
  </si>
  <si>
    <t>市町村助成明細欄</t>
    <rPh sb="0" eb="3">
      <t>シチョウソン</t>
    </rPh>
    <rPh sb="3" eb="5">
      <t>ジョセイ</t>
    </rPh>
    <rPh sb="5" eb="7">
      <t>メイサイ</t>
    </rPh>
    <rPh sb="7" eb="8">
      <t>ラン</t>
    </rPh>
    <phoneticPr fontId="2"/>
  </si>
  <si>
    <t>月初の人数</t>
    <rPh sb="0" eb="2">
      <t>ゲッショ</t>
    </rPh>
    <rPh sb="3" eb="5">
      <t>ニンズウ</t>
    </rPh>
    <phoneticPr fontId="2"/>
  </si>
  <si>
    <t>人</t>
    <rPh sb="0" eb="1">
      <t>ニン</t>
    </rPh>
    <phoneticPr fontId="2"/>
  </si>
  <si>
    <t>人</t>
    <rPh sb="0" eb="1">
      <t>ヒト</t>
    </rPh>
    <phoneticPr fontId="2"/>
  </si>
  <si>
    <t>％</t>
    <phoneticPr fontId="2"/>
  </si>
  <si>
    <t>歳児</t>
    <phoneticPr fontId="2"/>
  </si>
  <si>
    <t>計</t>
    <rPh sb="0" eb="1">
      <t>ケイ</t>
    </rPh>
    <phoneticPr fontId="2"/>
  </si>
  <si>
    <t>基 礎 分</t>
    <rPh sb="0" eb="1">
      <t>モト</t>
    </rPh>
    <rPh sb="2" eb="3">
      <t>イシズエ</t>
    </rPh>
    <rPh sb="4" eb="5">
      <t>ブン</t>
    </rPh>
    <phoneticPr fontId="2"/>
  </si>
  <si>
    <t>Ａ</t>
    <phoneticPr fontId="2"/>
  </si>
  <si>
    <t>Ｂ</t>
    <phoneticPr fontId="2"/>
  </si>
  <si>
    <t>利用定員</t>
    <rPh sb="0" eb="2">
      <t>リヨウ</t>
    </rPh>
    <rPh sb="2" eb="4">
      <t>テイイン</t>
    </rPh>
    <phoneticPr fontId="2"/>
  </si>
  <si>
    <t>年齢区分</t>
    <rPh sb="0" eb="2">
      <t>ネンレイ</t>
    </rPh>
    <rPh sb="2" eb="4">
      <t>クブン</t>
    </rPh>
    <phoneticPr fontId="2"/>
  </si>
  <si>
    <t>４歳以上児</t>
    <rPh sb="1" eb="2">
      <t>サイ</t>
    </rPh>
    <rPh sb="2" eb="4">
      <t>イジョウ</t>
    </rPh>
    <rPh sb="4" eb="5">
      <t>ジ</t>
    </rPh>
    <phoneticPr fontId="2"/>
  </si>
  <si>
    <t>３歳児</t>
    <rPh sb="1" eb="3">
      <t>サイジ</t>
    </rPh>
    <phoneticPr fontId="2"/>
  </si>
  <si>
    <t>１、２歳児</t>
    <rPh sb="3" eb="5">
      <t>サイジ</t>
    </rPh>
    <phoneticPr fontId="2"/>
  </si>
  <si>
    <t>乳児</t>
    <rPh sb="0" eb="2">
      <t>ニュウジ</t>
    </rPh>
    <phoneticPr fontId="2"/>
  </si>
  <si>
    <t>データ集計</t>
    <rPh sb="3" eb="5">
      <t>シュウケイ</t>
    </rPh>
    <phoneticPr fontId="2"/>
  </si>
  <si>
    <t>シート名</t>
    <rPh sb="3" eb="4">
      <t>メイ</t>
    </rPh>
    <phoneticPr fontId="2"/>
  </si>
  <si>
    <t>認定区分</t>
    <rPh sb="0" eb="4">
      <t>ニンテイクブン</t>
    </rPh>
    <phoneticPr fontId="2"/>
  </si>
  <si>
    <t>歳児</t>
    <rPh sb="0" eb="2">
      <t>サイジ</t>
    </rPh>
    <phoneticPr fontId="2"/>
  </si>
  <si>
    <t>%</t>
    <phoneticPr fontId="2"/>
  </si>
  <si>
    <t>年齢区分</t>
    <rPh sb="0" eb="4">
      <t>ネンレイクブン</t>
    </rPh>
    <phoneticPr fontId="2"/>
  </si>
  <si>
    <t>年齢</t>
    <rPh sb="0" eb="2">
      <t>ネンレイ</t>
    </rPh>
    <phoneticPr fontId="2"/>
  </si>
  <si>
    <t>区分</t>
    <rPh sb="0" eb="2">
      <t>クブン</t>
    </rPh>
    <phoneticPr fontId="2"/>
  </si>
  <si>
    <t>定員合計</t>
    <rPh sb="0" eb="2">
      <t>テイイン</t>
    </rPh>
    <rPh sb="2" eb="4">
      <t>ゴウケイ</t>
    </rPh>
    <phoneticPr fontId="2"/>
  </si>
  <si>
    <t>人数区分</t>
    <rPh sb="0" eb="2">
      <t>ニンズウ</t>
    </rPh>
    <rPh sb="2" eb="4">
      <t>クブン</t>
    </rPh>
    <phoneticPr fontId="2"/>
  </si>
  <si>
    <t>人から</t>
    <rPh sb="0" eb="1">
      <t>ヒト</t>
    </rPh>
    <phoneticPr fontId="2"/>
  </si>
  <si>
    <t>人まで</t>
    <rPh sb="0" eb="1">
      <t>ヒト</t>
    </rPh>
    <phoneticPr fontId="2"/>
  </si>
  <si>
    <t>地域区分</t>
    <rPh sb="0" eb="4">
      <t>チイキクブン</t>
    </rPh>
    <phoneticPr fontId="2"/>
  </si>
  <si>
    <t>地域</t>
    <rPh sb="0" eb="2">
      <t>チイキ</t>
    </rPh>
    <phoneticPr fontId="2"/>
  </si>
  <si>
    <t>区分ID</t>
    <rPh sb="0" eb="2">
      <t>クブン</t>
    </rPh>
    <phoneticPr fontId="2"/>
  </si>
  <si>
    <t>保育単価参照結果</t>
    <rPh sb="0" eb="4">
      <t>ホイクタンカ</t>
    </rPh>
    <rPh sb="4" eb="6">
      <t>サンショウ</t>
    </rPh>
    <rPh sb="6" eb="8">
      <t>ケッカ</t>
    </rPh>
    <phoneticPr fontId="2"/>
  </si>
  <si>
    <t>計算結果</t>
    <rPh sb="0" eb="2">
      <t>ケイサン</t>
    </rPh>
    <rPh sb="2" eb="4">
      <t>ケッカ</t>
    </rPh>
    <phoneticPr fontId="2"/>
  </si>
  <si>
    <t>↓設定値</t>
    <rPh sb="1" eb="3">
      <t>セッテイ</t>
    </rPh>
    <rPh sb="3" eb="4">
      <t>チ</t>
    </rPh>
    <phoneticPr fontId="2"/>
  </si>
  <si>
    <t>↓自動計算</t>
    <rPh sb="1" eb="3">
      <t>ジドウ</t>
    </rPh>
    <rPh sb="3" eb="5">
      <t>ケイサン</t>
    </rPh>
    <phoneticPr fontId="2"/>
  </si>
  <si>
    <t>設定</t>
    <rPh sb="0" eb="2">
      <t>セッテイ</t>
    </rPh>
    <phoneticPr fontId="2"/>
  </si>
  <si>
    <t>基本額</t>
    <rPh sb="0" eb="3">
      <t>キホンガク</t>
    </rPh>
    <phoneticPr fontId="2"/>
  </si>
  <si>
    <t>円</t>
    <rPh sb="0" eb="1">
      <t>エン</t>
    </rPh>
    <phoneticPr fontId="2"/>
  </si>
  <si>
    <t>冷暖房費加算</t>
    <rPh sb="0" eb="4">
      <t>レイダンボウヒ</t>
    </rPh>
    <rPh sb="4" eb="6">
      <t>カサン</t>
    </rPh>
    <phoneticPr fontId="2"/>
  </si>
  <si>
    <t>その他地域</t>
    <rPh sb="2" eb="3">
      <t>タ</t>
    </rPh>
    <rPh sb="3" eb="5">
      <t>チイキ</t>
    </rPh>
    <phoneticPr fontId="2"/>
  </si>
  <si>
    <t>冷暖房加算</t>
    <rPh sb="0" eb="3">
      <t>レイダンボウ</t>
    </rPh>
    <rPh sb="3" eb="5">
      <t>カサン</t>
    </rPh>
    <phoneticPr fontId="2"/>
  </si>
  <si>
    <t>人から</t>
    <rPh sb="0" eb="1">
      <t>ニン</t>
    </rPh>
    <phoneticPr fontId="2"/>
  </si>
  <si>
    <t>定員区分1</t>
    <rPh sb="0" eb="2">
      <t>テイイン</t>
    </rPh>
    <rPh sb="2" eb="4">
      <t>クブン</t>
    </rPh>
    <phoneticPr fontId="2"/>
  </si>
  <si>
    <t>定員区分2</t>
    <rPh sb="0" eb="2">
      <t>テイイン</t>
    </rPh>
    <rPh sb="2" eb="4">
      <t>クブン</t>
    </rPh>
    <phoneticPr fontId="2"/>
  </si>
  <si>
    <t>人まで</t>
    <rPh sb="0" eb="1">
      <t>ニン</t>
    </rPh>
    <phoneticPr fontId="2"/>
  </si>
  <si>
    <t>↓取得結果</t>
    <rPh sb="1" eb="3">
      <t>シュトク</t>
    </rPh>
    <rPh sb="3" eb="5">
      <t>ケッカ</t>
    </rPh>
    <phoneticPr fontId="2"/>
  </si>
  <si>
    <t>A</t>
    <phoneticPr fontId="2"/>
  </si>
  <si>
    <t>B</t>
    <phoneticPr fontId="2"/>
  </si>
  <si>
    <t>１号</t>
    <phoneticPr fontId="2"/>
  </si>
  <si>
    <t>適否</t>
    <rPh sb="0" eb="2">
      <t>テキヒ</t>
    </rPh>
    <phoneticPr fontId="2"/>
  </si>
  <si>
    <t>公立・私立</t>
    <rPh sb="0" eb="2">
      <t>コウリツ</t>
    </rPh>
    <rPh sb="3" eb="5">
      <t>シリツ</t>
    </rPh>
    <phoneticPr fontId="2"/>
  </si>
  <si>
    <t>事業所住所</t>
    <rPh sb="0" eb="3">
      <t>ジギョウショ</t>
    </rPh>
    <rPh sb="3" eb="5">
      <t>ジュウショ</t>
    </rPh>
    <phoneticPr fontId="2"/>
  </si>
  <si>
    <t>事業所名称</t>
    <rPh sb="0" eb="3">
      <t>ジギョウショ</t>
    </rPh>
    <rPh sb="3" eb="5">
      <t>メイショウ</t>
    </rPh>
    <phoneticPr fontId="2"/>
  </si>
  <si>
    <t>請求月</t>
    <rPh sb="0" eb="3">
      <t>セイキュウツキ</t>
    </rPh>
    <phoneticPr fontId="2"/>
  </si>
  <si>
    <t>月</t>
    <rPh sb="0" eb="1">
      <t>ガツ</t>
    </rPh>
    <phoneticPr fontId="2"/>
  </si>
  <si>
    <t>支給認定証番号</t>
    <rPh sb="0" eb="2">
      <t>シキュウ</t>
    </rPh>
    <rPh sb="2" eb="5">
      <t>ニンテイショウ</t>
    </rPh>
    <rPh sb="5" eb="7">
      <t>バンゴウ</t>
    </rPh>
    <phoneticPr fontId="2"/>
  </si>
  <si>
    <t>生年月日</t>
    <rPh sb="0" eb="4">
      <t>セイネンガッピ</t>
    </rPh>
    <phoneticPr fontId="2"/>
  </si>
  <si>
    <t>利用開始日</t>
    <rPh sb="0" eb="5">
      <t>リヨウカイシビ</t>
    </rPh>
    <phoneticPr fontId="2"/>
  </si>
  <si>
    <t>副食費徴収免除</t>
    <rPh sb="0" eb="3">
      <t>フクショクヒ</t>
    </rPh>
    <rPh sb="3" eb="5">
      <t>チョウシュウ</t>
    </rPh>
    <rPh sb="5" eb="7">
      <t>メンジョ</t>
    </rPh>
    <phoneticPr fontId="2"/>
  </si>
  <si>
    <t>療育支援加算</t>
    <rPh sb="0" eb="2">
      <t>リョウイク</t>
    </rPh>
    <rPh sb="2" eb="4">
      <t>シエン</t>
    </rPh>
    <rPh sb="4" eb="6">
      <t>カサン</t>
    </rPh>
    <phoneticPr fontId="2"/>
  </si>
  <si>
    <t>栄養管理加算</t>
    <rPh sb="0" eb="2">
      <t>エイヨウ</t>
    </rPh>
    <rPh sb="2" eb="4">
      <t>カンリ</t>
    </rPh>
    <rPh sb="4" eb="6">
      <t>カサン</t>
    </rPh>
    <phoneticPr fontId="2"/>
  </si>
  <si>
    <t>AI12</t>
    <phoneticPr fontId="2"/>
  </si>
  <si>
    <t>療育支援加算「A」</t>
    <phoneticPr fontId="2"/>
  </si>
  <si>
    <t>療育支援加算「B」</t>
    <phoneticPr fontId="2"/>
  </si>
  <si>
    <t>人数A</t>
    <rPh sb="0" eb="2">
      <t>ニンズウ</t>
    </rPh>
    <phoneticPr fontId="2"/>
  </si>
  <si>
    <t>人数B</t>
    <rPh sb="0" eb="2">
      <t>ニンズウ</t>
    </rPh>
    <phoneticPr fontId="2"/>
  </si>
  <si>
    <t>栄養管理（処遇係数）</t>
    <rPh sb="0" eb="2">
      <t>エイヨウ</t>
    </rPh>
    <rPh sb="2" eb="4">
      <t>カンリ</t>
    </rPh>
    <rPh sb="5" eb="9">
      <t>ショグウケイスウ</t>
    </rPh>
    <phoneticPr fontId="2"/>
  </si>
  <si>
    <t>処遇係数</t>
    <rPh sb="0" eb="2">
      <t>ショグウ</t>
    </rPh>
    <rPh sb="2" eb="4">
      <t>ケイスウ</t>
    </rPh>
    <phoneticPr fontId="2"/>
  </si>
  <si>
    <t>横浜　太郎</t>
    <rPh sb="0" eb="2">
      <t>ヨコハマ</t>
    </rPh>
    <rPh sb="3" eb="5">
      <t>タロウ</t>
    </rPh>
    <phoneticPr fontId="2"/>
  </si>
  <si>
    <t>無</t>
  </si>
  <si>
    <t>請求金額</t>
    <rPh sb="0" eb="4">
      <t>セイキュウキンガク</t>
    </rPh>
    <phoneticPr fontId="2"/>
  </si>
  <si>
    <t>請求合計額</t>
    <rPh sb="0" eb="2">
      <t>セイキュウ</t>
    </rPh>
    <rPh sb="2" eb="4">
      <t>ゴウケイ</t>
    </rPh>
    <rPh sb="4" eb="5">
      <t>ガク</t>
    </rPh>
    <phoneticPr fontId="2"/>
  </si>
  <si>
    <t>例</t>
    <rPh sb="0" eb="1">
      <t>レイ</t>
    </rPh>
    <phoneticPr fontId="2"/>
  </si>
  <si>
    <t>＜横浜市在住の児童が在籍している横浜市外の施設・事業者用＞</t>
    <rPh sb="1" eb="4">
      <t>ヨコハマシ</t>
    </rPh>
    <rPh sb="4" eb="6">
      <t>ザイジュウ</t>
    </rPh>
    <rPh sb="7" eb="9">
      <t>ジドウ</t>
    </rPh>
    <rPh sb="10" eb="12">
      <t>ザイセキ</t>
    </rPh>
    <rPh sb="16" eb="18">
      <t>ヨコハマ</t>
    </rPh>
    <rPh sb="18" eb="19">
      <t>シ</t>
    </rPh>
    <rPh sb="19" eb="20">
      <t>ガイ</t>
    </rPh>
    <rPh sb="21" eb="23">
      <t>シセツ</t>
    </rPh>
    <rPh sb="24" eb="27">
      <t>ジギョウシャ</t>
    </rPh>
    <rPh sb="27" eb="28">
      <t>ヨウ</t>
    </rPh>
    <phoneticPr fontId="2"/>
  </si>
  <si>
    <t>施設種別</t>
    <rPh sb="0" eb="2">
      <t>シセツ</t>
    </rPh>
    <rPh sb="2" eb="4">
      <t>シュベツ</t>
    </rPh>
    <phoneticPr fontId="2"/>
  </si>
  <si>
    <t>幼稚園</t>
    <rPh sb="0" eb="3">
      <t>ヨウチエン</t>
    </rPh>
    <phoneticPr fontId="2"/>
  </si>
  <si>
    <t>講師配置加算</t>
    <rPh sb="0" eb="2">
      <t>コウシ</t>
    </rPh>
    <rPh sb="2" eb="4">
      <t>ハイチ</t>
    </rPh>
    <rPh sb="4" eb="6">
      <t>カサン</t>
    </rPh>
    <phoneticPr fontId="2"/>
  </si>
  <si>
    <t>チーム保育加配加算</t>
    <rPh sb="3" eb="5">
      <t>ホイク</t>
    </rPh>
    <rPh sb="5" eb="7">
      <t>カハイ</t>
    </rPh>
    <rPh sb="7" eb="9">
      <t>カサン</t>
    </rPh>
    <phoneticPr fontId="2"/>
  </si>
  <si>
    <t>通園送迎加算</t>
    <rPh sb="0" eb="2">
      <t>ツウエン</t>
    </rPh>
    <rPh sb="2" eb="4">
      <t>ソウゲイ</t>
    </rPh>
    <rPh sb="4" eb="6">
      <t>カサン</t>
    </rPh>
    <phoneticPr fontId="2"/>
  </si>
  <si>
    <t>給食実施加算</t>
    <rPh sb="0" eb="2">
      <t>キュウショク</t>
    </rPh>
    <rPh sb="2" eb="4">
      <t>ジッシ</t>
    </rPh>
    <rPh sb="4" eb="6">
      <t>カサン</t>
    </rPh>
    <phoneticPr fontId="2"/>
  </si>
  <si>
    <t>週当たり実施日数</t>
    <phoneticPr fontId="2"/>
  </si>
  <si>
    <t>施設内ｏｒ外部</t>
    <rPh sb="0" eb="3">
      <t>シセツナイ</t>
    </rPh>
    <rPh sb="5" eb="7">
      <t>ガイブ</t>
    </rPh>
    <phoneticPr fontId="2"/>
  </si>
  <si>
    <t>１号</t>
  </si>
  <si>
    <t>自動集計【幼稚園】</t>
    <rPh sb="0" eb="2">
      <t>ジドウ</t>
    </rPh>
    <rPh sb="2" eb="4">
      <t>シュウケイ</t>
    </rPh>
    <rPh sb="5" eb="8">
      <t>ヨウチエン</t>
    </rPh>
    <phoneticPr fontId="2"/>
  </si>
  <si>
    <t>W26</t>
    <phoneticPr fontId="2"/>
  </si>
  <si>
    <t>AI26</t>
    <phoneticPr fontId="2"/>
  </si>
  <si>
    <t>BC21</t>
    <phoneticPr fontId="2"/>
  </si>
  <si>
    <t>講師配置</t>
    <rPh sb="0" eb="2">
      <t>コウシ</t>
    </rPh>
    <rPh sb="2" eb="4">
      <t>ハイチ</t>
    </rPh>
    <phoneticPr fontId="2"/>
  </si>
  <si>
    <t>講師配置（処遇係数）</t>
    <rPh sb="0" eb="2">
      <t>コウシ</t>
    </rPh>
    <rPh sb="2" eb="4">
      <t>ハイチ</t>
    </rPh>
    <rPh sb="5" eb="7">
      <t>ショグウ</t>
    </rPh>
    <rPh sb="7" eb="9">
      <t>ケイスウ</t>
    </rPh>
    <phoneticPr fontId="2"/>
  </si>
  <si>
    <t>通園送迎</t>
    <rPh sb="0" eb="2">
      <t>ツウエン</t>
    </rPh>
    <rPh sb="2" eb="4">
      <t>ソウゲイ</t>
    </rPh>
    <phoneticPr fontId="2"/>
  </si>
  <si>
    <t>通園送迎（処遇係数）</t>
    <rPh sb="0" eb="2">
      <t>ツウエン</t>
    </rPh>
    <rPh sb="2" eb="4">
      <t>ソウゲイ</t>
    </rPh>
    <rPh sb="5" eb="7">
      <t>ショグウ</t>
    </rPh>
    <rPh sb="7" eb="9">
      <t>ケイスウ</t>
    </rPh>
    <phoneticPr fontId="2"/>
  </si>
  <si>
    <t>給食（施設内）</t>
    <rPh sb="0" eb="2">
      <t>キュウショク</t>
    </rPh>
    <rPh sb="3" eb="6">
      <t>シセツナイ</t>
    </rPh>
    <phoneticPr fontId="2"/>
  </si>
  <si>
    <t>給食（施設内）（処遇係数）</t>
    <rPh sb="0" eb="2">
      <t>キュウショク</t>
    </rPh>
    <rPh sb="3" eb="6">
      <t>シセツナイ</t>
    </rPh>
    <rPh sb="8" eb="10">
      <t>ショグウ</t>
    </rPh>
    <rPh sb="10" eb="12">
      <t>ケイスウ</t>
    </rPh>
    <phoneticPr fontId="2"/>
  </si>
  <si>
    <t>給食（外部）</t>
    <rPh sb="0" eb="2">
      <t>キュウショク</t>
    </rPh>
    <rPh sb="3" eb="5">
      <t>ガイブ</t>
    </rPh>
    <phoneticPr fontId="2"/>
  </si>
  <si>
    <t>給食（外部）（処遇係数）</t>
    <rPh sb="0" eb="2">
      <t>キュウショク</t>
    </rPh>
    <rPh sb="3" eb="5">
      <t>ガイブ</t>
    </rPh>
    <rPh sb="7" eb="9">
      <t>ショグウ</t>
    </rPh>
    <rPh sb="9" eb="11">
      <t>ケイスウ</t>
    </rPh>
    <phoneticPr fontId="2"/>
  </si>
  <si>
    <t>副食費徴収免除</t>
    <rPh sb="0" eb="2">
      <t>フクショク</t>
    </rPh>
    <rPh sb="2" eb="3">
      <t>ヒ</t>
    </rPh>
    <rPh sb="3" eb="5">
      <t>チョウシュウ</t>
    </rPh>
    <rPh sb="5" eb="7">
      <t>メンジョ</t>
    </rPh>
    <phoneticPr fontId="2"/>
  </si>
  <si>
    <t>療育支援</t>
    <rPh sb="0" eb="2">
      <t>リョウイク</t>
    </rPh>
    <rPh sb="2" eb="4">
      <t>シエン</t>
    </rPh>
    <phoneticPr fontId="2"/>
  </si>
  <si>
    <t>事務職員配置</t>
    <rPh sb="0" eb="4">
      <t>ジムショクイン</t>
    </rPh>
    <rPh sb="4" eb="6">
      <t>ハイチ</t>
    </rPh>
    <phoneticPr fontId="2"/>
  </si>
  <si>
    <t>事務負担対応</t>
    <rPh sb="0" eb="4">
      <t>ジムフタン</t>
    </rPh>
    <rPh sb="4" eb="6">
      <t>タイオウ</t>
    </rPh>
    <phoneticPr fontId="2"/>
  </si>
  <si>
    <t>療育支援（処遇係数）</t>
    <rPh sb="0" eb="2">
      <t>リョウイク</t>
    </rPh>
    <rPh sb="2" eb="4">
      <t>シエン</t>
    </rPh>
    <phoneticPr fontId="2"/>
  </si>
  <si>
    <t>事務職員配置（処遇係数）</t>
    <rPh sb="0" eb="4">
      <t>ジムショクイン</t>
    </rPh>
    <rPh sb="4" eb="6">
      <t>ハイチ</t>
    </rPh>
    <phoneticPr fontId="2"/>
  </si>
  <si>
    <t>事務負担対応（処遇係数）</t>
    <rPh sb="0" eb="4">
      <t>ジムフタン</t>
    </rPh>
    <rPh sb="4" eb="6">
      <t>タイオウ</t>
    </rPh>
    <phoneticPr fontId="2"/>
  </si>
  <si>
    <t>栄養管理</t>
    <rPh sb="0" eb="2">
      <t>エイヨウ</t>
    </rPh>
    <rPh sb="2" eb="4">
      <t>カンリ</t>
    </rPh>
    <phoneticPr fontId="2"/>
  </si>
  <si>
    <t>子育て支援</t>
    <rPh sb="0" eb="2">
      <t>コソダ</t>
    </rPh>
    <rPh sb="3" eb="5">
      <t>シエン</t>
    </rPh>
    <phoneticPr fontId="3"/>
  </si>
  <si>
    <t>子育て支援（処遇係数）</t>
    <rPh sb="0" eb="2">
      <t>コソダ</t>
    </rPh>
    <rPh sb="3" eb="5">
      <t>シエン</t>
    </rPh>
    <phoneticPr fontId="3"/>
  </si>
  <si>
    <t>L24</t>
    <phoneticPr fontId="2"/>
  </si>
  <si>
    <t>チーム保育加配</t>
    <rPh sb="3" eb="5">
      <t>ホイク</t>
    </rPh>
    <rPh sb="5" eb="7">
      <t>カハイ</t>
    </rPh>
    <phoneticPr fontId="2"/>
  </si>
  <si>
    <t>チーム保育加配（処遇係数）</t>
    <rPh sb="3" eb="5">
      <t>ホイク</t>
    </rPh>
    <rPh sb="5" eb="7">
      <t>カハイ</t>
    </rPh>
    <rPh sb="8" eb="10">
      <t>ショグウ</t>
    </rPh>
    <rPh sb="10" eb="12">
      <t>ケイスウ</t>
    </rPh>
    <phoneticPr fontId="2"/>
  </si>
  <si>
    <t>チーム保育加配加算</t>
    <rPh sb="3" eb="5">
      <t>ホイク</t>
    </rPh>
    <rPh sb="5" eb="7">
      <t>カハイ</t>
    </rPh>
    <rPh sb="7" eb="9">
      <t>カサン</t>
    </rPh>
    <phoneticPr fontId="2"/>
  </si>
  <si>
    <t>副食費徴収免除加算</t>
    <rPh sb="0" eb="2">
      <t>フクショク</t>
    </rPh>
    <rPh sb="2" eb="3">
      <t>ヒ</t>
    </rPh>
    <rPh sb="3" eb="5">
      <t>チョウシュウ</t>
    </rPh>
    <rPh sb="5" eb="7">
      <t>メンジョ</t>
    </rPh>
    <rPh sb="7" eb="9">
      <t>カサン</t>
    </rPh>
    <phoneticPr fontId="2"/>
  </si>
  <si>
    <t>子育て支援活動費加算</t>
    <rPh sb="0" eb="2">
      <t>コソダ</t>
    </rPh>
    <rPh sb="3" eb="5">
      <t>シエン</t>
    </rPh>
    <rPh sb="5" eb="8">
      <t>カツドウヒ</t>
    </rPh>
    <rPh sb="8" eb="10">
      <t>カサン</t>
    </rPh>
    <phoneticPr fontId="3"/>
  </si>
  <si>
    <t>事務職員配置加算</t>
    <rPh sb="0" eb="4">
      <t>ジムショクイン</t>
    </rPh>
    <rPh sb="4" eb="6">
      <t>ハイチ</t>
    </rPh>
    <rPh sb="6" eb="8">
      <t>カサン</t>
    </rPh>
    <phoneticPr fontId="2"/>
  </si>
  <si>
    <t>事務負担対応加配加算</t>
    <rPh sb="0" eb="4">
      <t>ジムフタン</t>
    </rPh>
    <rPh sb="4" eb="6">
      <t>タイオウ</t>
    </rPh>
    <rPh sb="6" eb="8">
      <t>カハイ</t>
    </rPh>
    <rPh sb="8" eb="10">
      <t>カサン</t>
    </rPh>
    <phoneticPr fontId="2"/>
  </si>
  <si>
    <t>冷暖房費加算</t>
    <rPh sb="0" eb="3">
      <t>レイダンボウ</t>
    </rPh>
    <rPh sb="3" eb="4">
      <t>ヒ</t>
    </rPh>
    <rPh sb="4" eb="6">
      <t>カサン</t>
    </rPh>
    <phoneticPr fontId="2"/>
  </si>
  <si>
    <t>副食費徴収免除加算</t>
    <rPh sb="0" eb="2">
      <t>フクショ</t>
    </rPh>
    <rPh sb="2" eb="3">
      <t>ヒ</t>
    </rPh>
    <rPh sb="3" eb="5">
      <t>チョウシュウ</t>
    </rPh>
    <rPh sb="5" eb="7">
      <t>メンジョ</t>
    </rPh>
    <rPh sb="7" eb="9">
      <t>カサン</t>
    </rPh>
    <phoneticPr fontId="2"/>
  </si>
  <si>
    <t>栄養管理加算「配置」</t>
    <rPh sb="0" eb="4">
      <t>エイヨウカンリ</t>
    </rPh>
    <rPh sb="4" eb="6">
      <t>カサン</t>
    </rPh>
    <rPh sb="7" eb="9">
      <t>ハイチ</t>
    </rPh>
    <phoneticPr fontId="2"/>
  </si>
  <si>
    <t>栄養管理加算「兼務」</t>
    <rPh sb="0" eb="4">
      <t>エイヨウカンリ</t>
    </rPh>
    <rPh sb="4" eb="6">
      <t>カサン</t>
    </rPh>
    <rPh sb="7" eb="9">
      <t>ケンム</t>
    </rPh>
    <phoneticPr fontId="2"/>
  </si>
  <si>
    <t>栄養管理加算「嘱託」</t>
    <rPh sb="0" eb="4">
      <t>エイヨウカンリ</t>
    </rPh>
    <rPh sb="4" eb="6">
      <t>カサン</t>
    </rPh>
    <rPh sb="7" eb="9">
      <t>ショクタク</t>
    </rPh>
    <phoneticPr fontId="2"/>
  </si>
  <si>
    <t>利用定員1号</t>
    <rPh sb="0" eb="4">
      <t>リヨウテイイン</t>
    </rPh>
    <rPh sb="5" eb="6">
      <t>ゴウ</t>
    </rPh>
    <phoneticPr fontId="2"/>
  </si>
  <si>
    <t>加配人数</t>
    <rPh sb="0" eb="2">
      <t>カハイ</t>
    </rPh>
    <rPh sb="2" eb="4">
      <t>ニンズウ</t>
    </rPh>
    <phoneticPr fontId="2"/>
  </si>
  <si>
    <t>対象</t>
    <rPh sb="0" eb="2">
      <t>タイショウ</t>
    </rPh>
    <phoneticPr fontId="2"/>
  </si>
  <si>
    <t>週当たり実施日数</t>
    <rPh sb="0" eb="1">
      <t>シュウ</t>
    </rPh>
    <rPh sb="1" eb="2">
      <t>ア</t>
    </rPh>
    <rPh sb="4" eb="6">
      <t>ジッシ</t>
    </rPh>
    <rPh sb="6" eb="8">
      <t>ニッスウ</t>
    </rPh>
    <phoneticPr fontId="2"/>
  </si>
  <si>
    <t>各月の給食実施日数</t>
    <rPh sb="0" eb="2">
      <t>カクツキ</t>
    </rPh>
    <rPh sb="3" eb="5">
      <t>キュウショク</t>
    </rPh>
    <rPh sb="5" eb="7">
      <t>ジッシ</t>
    </rPh>
    <rPh sb="7" eb="9">
      <t>ニッスウ</t>
    </rPh>
    <phoneticPr fontId="2"/>
  </si>
  <si>
    <t>各月の給食実施日数</t>
    <rPh sb="0" eb="2">
      <t>カクツキ</t>
    </rPh>
    <rPh sb="3" eb="5">
      <t>キュウショク</t>
    </rPh>
    <rPh sb="5" eb="7">
      <t>ジッシ</t>
    </rPh>
    <rPh sb="7" eb="9">
      <t>ニッスウ</t>
    </rPh>
    <phoneticPr fontId="2"/>
  </si>
  <si>
    <t>チーム保育加配加算（加配人数）</t>
    <rPh sb="3" eb="5">
      <t>ホイク</t>
    </rPh>
    <rPh sb="5" eb="7">
      <t>カハイ</t>
    </rPh>
    <rPh sb="7" eb="9">
      <t>カサン</t>
    </rPh>
    <rPh sb="10" eb="12">
      <t>カハイ</t>
    </rPh>
    <rPh sb="12" eb="14">
      <t>ニンズウ</t>
    </rPh>
    <phoneticPr fontId="2"/>
  </si>
  <si>
    <t>人</t>
    <rPh sb="0" eb="1">
      <t>ニン</t>
    </rPh>
    <phoneticPr fontId="2"/>
  </si>
  <si>
    <t>日</t>
    <rPh sb="0" eb="1">
      <t>ニチ</t>
    </rPh>
    <phoneticPr fontId="2"/>
  </si>
  <si>
    <t>給食実施加算（週当たり実施日数）</t>
    <rPh sb="0" eb="2">
      <t>キュウショク</t>
    </rPh>
    <rPh sb="2" eb="4">
      <t>ジッシ</t>
    </rPh>
    <rPh sb="4" eb="6">
      <t>カサン</t>
    </rPh>
    <rPh sb="7" eb="8">
      <t>シュウ</t>
    </rPh>
    <rPh sb="8" eb="9">
      <t>ア</t>
    </rPh>
    <rPh sb="11" eb="13">
      <t>ジッシ</t>
    </rPh>
    <rPh sb="13" eb="15">
      <t>ニッスウ</t>
    </rPh>
    <phoneticPr fontId="2"/>
  </si>
  <si>
    <t>10円未満切り捨て</t>
    <rPh sb="2" eb="3">
      <t>エン</t>
    </rPh>
    <rPh sb="3" eb="5">
      <t>ミマン</t>
    </rPh>
    <rPh sb="5" eb="6">
      <t>キ</t>
    </rPh>
    <rPh sb="7" eb="8">
      <t>ス</t>
    </rPh>
    <phoneticPr fontId="2"/>
  </si>
  <si>
    <t>主幹教諭等専任加算</t>
    <rPh sb="0" eb="2">
      <t>シュカン</t>
    </rPh>
    <rPh sb="2" eb="4">
      <t>キョウユ</t>
    </rPh>
    <rPh sb="4" eb="5">
      <t>トウ</t>
    </rPh>
    <rPh sb="5" eb="7">
      <t>センニン</t>
    </rPh>
    <rPh sb="7" eb="9">
      <t>カサン</t>
    </rPh>
    <phoneticPr fontId="2"/>
  </si>
  <si>
    <t>主幹教諭等専任加算</t>
    <rPh sb="2" eb="4">
      <t>キョウユ</t>
    </rPh>
    <rPh sb="4" eb="5">
      <t>トウ</t>
    </rPh>
    <rPh sb="5" eb="7">
      <t>センニン</t>
    </rPh>
    <rPh sb="7" eb="9">
      <t>カサン</t>
    </rPh>
    <phoneticPr fontId="2"/>
  </si>
  <si>
    <t>主幹教諭専任</t>
    <rPh sb="2" eb="4">
      <t>キョウユ</t>
    </rPh>
    <rPh sb="4" eb="6">
      <t>センニン</t>
    </rPh>
    <phoneticPr fontId="2"/>
  </si>
  <si>
    <t>主幹教諭専任（処遇係数）</t>
    <rPh sb="2" eb="4">
      <t>キョウユ</t>
    </rPh>
    <rPh sb="4" eb="6">
      <t>センニン</t>
    </rPh>
    <phoneticPr fontId="2"/>
  </si>
  <si>
    <t>副園長・教頭配置加算</t>
    <rPh sb="5" eb="6">
      <t>アタマ</t>
    </rPh>
    <phoneticPr fontId="2"/>
  </si>
  <si>
    <t>副園長・教頭配置加算</t>
    <rPh sb="0" eb="3">
      <t>フクエンチョウ</t>
    </rPh>
    <rPh sb="6" eb="8">
      <t>ハイチ</t>
    </rPh>
    <rPh sb="8" eb="10">
      <t>カサン</t>
    </rPh>
    <phoneticPr fontId="2"/>
  </si>
  <si>
    <t>副園長・教頭配置</t>
    <rPh sb="0" eb="3">
      <t>フクエンチョウ</t>
    </rPh>
    <rPh sb="6" eb="8">
      <t>ハイチ</t>
    </rPh>
    <phoneticPr fontId="2"/>
  </si>
  <si>
    <t>副園長・教頭配置（処遇係数）</t>
    <rPh sb="0" eb="3">
      <t>フクエンチョウ</t>
    </rPh>
    <rPh sb="6" eb="8">
      <t>ハイチ</t>
    </rPh>
    <rPh sb="9" eb="11">
      <t>ショグウ</t>
    </rPh>
    <rPh sb="11" eb="13">
      <t>ケイスウ</t>
    </rPh>
    <phoneticPr fontId="2"/>
  </si>
  <si>
    <t>１級地</t>
    <phoneticPr fontId="2"/>
  </si>
  <si>
    <t>２級地</t>
    <phoneticPr fontId="2"/>
  </si>
  <si>
    <t>３級地</t>
    <phoneticPr fontId="2"/>
  </si>
  <si>
    <t>４級地</t>
    <phoneticPr fontId="2"/>
  </si>
  <si>
    <t>施設番号</t>
    <rPh sb="0" eb="4">
      <t>シセツバンゴウ</t>
    </rPh>
    <phoneticPr fontId="2"/>
  </si>
  <si>
    <t>（分かれば記入してください）</t>
    <phoneticPr fontId="2"/>
  </si>
  <si>
    <t>人</t>
    <rPh sb="0" eb="1">
      <t>ニン</t>
    </rPh>
    <phoneticPr fontId="2"/>
  </si>
  <si>
    <t>３歳児配置改善加算</t>
    <rPh sb="1" eb="3">
      <t>サイジ</t>
    </rPh>
    <rPh sb="3" eb="9">
      <t>ハイチカイゼンカサン</t>
    </rPh>
    <phoneticPr fontId="2"/>
  </si>
  <si>
    <t>3歳児配置改善加算</t>
    <rPh sb="1" eb="9">
      <t>サイジハイチカイゼンカサン</t>
    </rPh>
    <phoneticPr fontId="2"/>
  </si>
  <si>
    <t>3歳児配置改善加算（処遇係数）</t>
    <rPh sb="1" eb="9">
      <t>サイジハイチカイゼンカサン</t>
    </rPh>
    <rPh sb="10" eb="14">
      <t>ショグウケイスウ</t>
    </rPh>
    <phoneticPr fontId="2"/>
  </si>
  <si>
    <t>私立</t>
    <rPh sb="0" eb="2">
      <t>シリツ</t>
    </rPh>
    <phoneticPr fontId="2"/>
  </si>
  <si>
    <t>－</t>
  </si>
  <si>
    <t>激変緩和地域</t>
    <rPh sb="0" eb="6">
      <t>ゲキヘンカンワチイキ</t>
    </rPh>
    <phoneticPr fontId="2"/>
  </si>
  <si>
    <t>処遇区分１および２</t>
    <rPh sb="0" eb="2">
      <t>ショグウ</t>
    </rPh>
    <rPh sb="2" eb="4">
      <t>クブン</t>
    </rPh>
    <phoneticPr fontId="2"/>
  </si>
  <si>
    <t>職員一人当たりの平均経験年数</t>
    <rPh sb="0" eb="5">
      <t>ショクインヒトリア</t>
    </rPh>
    <rPh sb="8" eb="14">
      <t>ヘイキンケイケンネンスウ</t>
    </rPh>
    <phoneticPr fontId="2"/>
  </si>
  <si>
    <t>年（１年以下は切り捨て）</t>
    <rPh sb="0" eb="1">
      <t>ネン</t>
    </rPh>
    <rPh sb="3" eb="6">
      <t>ネンイカ</t>
    </rPh>
    <rPh sb="7" eb="8">
      <t>キ</t>
    </rPh>
    <rPh sb="9" eb="10">
      <t>ス</t>
    </rPh>
    <phoneticPr fontId="2"/>
  </si>
  <si>
    <t>職員平均経験年数</t>
    <rPh sb="0" eb="2">
      <t>ショクイン</t>
    </rPh>
    <rPh sb="2" eb="4">
      <t>ヘイキン</t>
    </rPh>
    <rPh sb="4" eb="6">
      <t>ケイケン</t>
    </rPh>
    <rPh sb="6" eb="8">
      <t>ネンスウ</t>
    </rPh>
    <phoneticPr fontId="2"/>
  </si>
  <si>
    <t>加算率区分</t>
    <rPh sb="0" eb="3">
      <t>カサンリツ</t>
    </rPh>
    <rPh sb="3" eb="5">
      <t>クブン</t>
    </rPh>
    <phoneticPr fontId="2"/>
  </si>
  <si>
    <t>年以上</t>
    <rPh sb="0" eb="3">
      <t>ネンイジョウ</t>
    </rPh>
    <phoneticPr fontId="2"/>
  </si>
  <si>
    <t>加算率a</t>
    <rPh sb="0" eb="3">
      <t>カサンリツ</t>
    </rPh>
    <phoneticPr fontId="2"/>
  </si>
  <si>
    <t>加算率b</t>
    <rPh sb="0" eb="3">
      <t>カサンリツ</t>
    </rPh>
    <phoneticPr fontId="2"/>
  </si>
  <si>
    <t>%</t>
    <phoneticPr fontId="2"/>
  </si>
  <si>
    <t>加算率c</t>
    <rPh sb="0" eb="3">
      <t>カサンリツ</t>
    </rPh>
    <phoneticPr fontId="2"/>
  </si>
  <si>
    <t>定員区分</t>
    <rPh sb="0" eb="2">
      <t>テイイン</t>
    </rPh>
    <rPh sb="2" eb="4">
      <t>クブン</t>
    </rPh>
    <phoneticPr fontId="2"/>
  </si>
  <si>
    <t>認定
区分</t>
    <rPh sb="0" eb="2">
      <t>ニンテイ</t>
    </rPh>
    <rPh sb="3" eb="5">
      <t>クブン</t>
    </rPh>
    <phoneticPr fontId="6"/>
  </si>
  <si>
    <t>基本分単価</t>
    <rPh sb="0" eb="2">
      <t>キホン</t>
    </rPh>
    <rPh sb="2" eb="3">
      <t>ブン</t>
    </rPh>
    <rPh sb="3" eb="4">
      <t>タン</t>
    </rPh>
    <rPh sb="4" eb="5">
      <t>アタイ</t>
    </rPh>
    <phoneticPr fontId="2"/>
  </si>
  <si>
    <t>処遇改善等加算（区分１及び区分２）</t>
    <phoneticPr fontId="6"/>
  </si>
  <si>
    <t>副園長・教頭配置加算</t>
    <rPh sb="0" eb="3">
      <t>フクエンチョウ</t>
    </rPh>
    <rPh sb="4" eb="6">
      <t>キョウトウ</t>
    </rPh>
    <rPh sb="6" eb="8">
      <t>ハイチ</t>
    </rPh>
    <rPh sb="8" eb="10">
      <t>カサン</t>
    </rPh>
    <phoneticPr fontId="6"/>
  </si>
  <si>
    <t>３歳児配置改善加算</t>
    <rPh sb="1" eb="3">
      <t>サイジ</t>
    </rPh>
    <rPh sb="3" eb="5">
      <t>ハイチ</t>
    </rPh>
    <rPh sb="5" eb="7">
      <t>カイゼン</t>
    </rPh>
    <rPh sb="7" eb="9">
      <t>カサン</t>
    </rPh>
    <phoneticPr fontId="6"/>
  </si>
  <si>
    <t>４歳以上児配置改善加算</t>
    <rPh sb="1" eb="4">
      <t>サイイジョウ</t>
    </rPh>
    <rPh sb="4" eb="5">
      <t>ジ</t>
    </rPh>
    <rPh sb="5" eb="7">
      <t>ハイチ</t>
    </rPh>
    <rPh sb="7" eb="9">
      <t>カイゼン</t>
    </rPh>
    <rPh sb="9" eb="11">
      <t>カサン</t>
    </rPh>
    <phoneticPr fontId="6"/>
  </si>
  <si>
    <t>満３歳児対応加配加算(３歳児配置改善加算無し)</t>
    <rPh sb="0" eb="1">
      <t>マン</t>
    </rPh>
    <rPh sb="2" eb="4">
      <t>サイジ</t>
    </rPh>
    <rPh sb="4" eb="6">
      <t>タイオウ</t>
    </rPh>
    <rPh sb="6" eb="8">
      <t>カハイ</t>
    </rPh>
    <rPh sb="8" eb="10">
      <t>カサン</t>
    </rPh>
    <rPh sb="12" eb="14">
      <t>サイジ</t>
    </rPh>
    <rPh sb="14" eb="16">
      <t>ハイチ</t>
    </rPh>
    <rPh sb="16" eb="18">
      <t>カイゼン</t>
    </rPh>
    <rPh sb="18" eb="20">
      <t>カサン</t>
    </rPh>
    <rPh sb="20" eb="21">
      <t>ナ</t>
    </rPh>
    <rPh sb="21" eb="22">
      <t>ヨウナ</t>
    </rPh>
    <phoneticPr fontId="6"/>
  </si>
  <si>
    <t>満３歳児対応加配加算(３歳児配置改善加算有り)</t>
    <rPh sb="0" eb="1">
      <t>マン</t>
    </rPh>
    <rPh sb="2" eb="4">
      <t>サイジ</t>
    </rPh>
    <rPh sb="4" eb="6">
      <t>タイオウ</t>
    </rPh>
    <rPh sb="6" eb="8">
      <t>カハイ</t>
    </rPh>
    <rPh sb="8" eb="10">
      <t>カサン</t>
    </rPh>
    <rPh sb="12" eb="14">
      <t>サイジ</t>
    </rPh>
    <rPh sb="14" eb="16">
      <t>ハイチ</t>
    </rPh>
    <rPh sb="16" eb="18">
      <t>カイゼン</t>
    </rPh>
    <rPh sb="18" eb="20">
      <t>カサン</t>
    </rPh>
    <rPh sb="20" eb="21">
      <t>ア</t>
    </rPh>
    <phoneticPr fontId="6"/>
  </si>
  <si>
    <t>講師配置加算</t>
    <rPh sb="0" eb="2">
      <t>コウシ</t>
    </rPh>
    <rPh sb="2" eb="4">
      <t>ハイチ</t>
    </rPh>
    <rPh sb="4" eb="6">
      <t>カサン</t>
    </rPh>
    <phoneticPr fontId="6"/>
  </si>
  <si>
    <t>チーム保育加配加算
※加配１人当たり単価</t>
    <rPh sb="3" eb="5">
      <t>ホイク</t>
    </rPh>
    <rPh sb="5" eb="7">
      <t>カハイ</t>
    </rPh>
    <rPh sb="7" eb="9">
      <t>カサン</t>
    </rPh>
    <phoneticPr fontId="6"/>
  </si>
  <si>
    <t>通園送迎加算</t>
    <rPh sb="0" eb="2">
      <t>ツウエン</t>
    </rPh>
    <rPh sb="2" eb="4">
      <t>ソウゲイ</t>
    </rPh>
    <rPh sb="4" eb="6">
      <t>カサン</t>
    </rPh>
    <phoneticPr fontId="6"/>
  </si>
  <si>
    <t>給食実施加算（施設内調理）</t>
    <rPh sb="0" eb="2">
      <t>キュウショク</t>
    </rPh>
    <rPh sb="2" eb="4">
      <t>ジッシ</t>
    </rPh>
    <rPh sb="4" eb="6">
      <t>カサン</t>
    </rPh>
    <rPh sb="7" eb="9">
      <t>シセツ</t>
    </rPh>
    <rPh sb="9" eb="10">
      <t>ナイ</t>
    </rPh>
    <rPh sb="10" eb="12">
      <t>チョウリ</t>
    </rPh>
    <phoneticPr fontId="6"/>
  </si>
  <si>
    <t>給食実施加算（外部搬入）</t>
    <rPh sb="0" eb="2">
      <t>キュウショク</t>
    </rPh>
    <rPh sb="2" eb="4">
      <t>ジッシ</t>
    </rPh>
    <rPh sb="4" eb="6">
      <t>カサン</t>
    </rPh>
    <rPh sb="7" eb="9">
      <t>ガイブ</t>
    </rPh>
    <rPh sb="9" eb="11">
      <t>ハンニュウ</t>
    </rPh>
    <phoneticPr fontId="6"/>
  </si>
  <si>
    <t>外部監査費
加算</t>
    <rPh sb="0" eb="2">
      <t>ガイブ</t>
    </rPh>
    <rPh sb="2" eb="4">
      <t>カンサ</t>
    </rPh>
    <rPh sb="4" eb="5">
      <t>ヒ</t>
    </rPh>
    <rPh sb="6" eb="8">
      <t>カサン</t>
    </rPh>
    <phoneticPr fontId="6"/>
  </si>
  <si>
    <r>
      <t xml:space="preserve">副食費徴収
免除加算
</t>
    </r>
    <r>
      <rPr>
        <sz val="6"/>
        <color theme="1"/>
        <rFont val="HGｺﾞｼｯｸM"/>
        <family val="3"/>
        <charset val="128"/>
      </rPr>
      <t>※副食費の徴収が免除される
子どもの単価に加算</t>
    </r>
    <rPh sb="0" eb="3">
      <t>フクショクヒ</t>
    </rPh>
    <rPh sb="3" eb="5">
      <t>チョウシュウ</t>
    </rPh>
    <rPh sb="6" eb="8">
      <t>メンジョ</t>
    </rPh>
    <rPh sb="8" eb="10">
      <t>カサン</t>
    </rPh>
    <phoneticPr fontId="4"/>
  </si>
  <si>
    <t>年齢別配置基準を
下回る場合</t>
    <rPh sb="0" eb="2">
      <t>ネンレイ</t>
    </rPh>
    <rPh sb="2" eb="3">
      <t>ベツ</t>
    </rPh>
    <rPh sb="3" eb="5">
      <t>ハイチ</t>
    </rPh>
    <rPh sb="5" eb="7">
      <t>キジュン</t>
    </rPh>
    <rPh sb="9" eb="11">
      <t>シタマワ</t>
    </rPh>
    <rPh sb="12" eb="14">
      <t>バアイ</t>
    </rPh>
    <phoneticPr fontId="6"/>
  </si>
  <si>
    <t>定員を恒常的に
超過する場合</t>
    <phoneticPr fontId="6"/>
  </si>
  <si>
    <t>加算率（注２）</t>
    <rPh sb="0" eb="3">
      <t>カサンリツ</t>
    </rPh>
    <rPh sb="4" eb="5">
      <t>チュウ</t>
    </rPh>
    <phoneticPr fontId="6"/>
  </si>
  <si>
    <t>処遇改善等加算（区分１及び区分２）</t>
  </si>
  <si>
    <t>（a）</t>
    <phoneticPr fontId="6"/>
  </si>
  <si>
    <t>（b）</t>
    <phoneticPr fontId="6"/>
  </si>
  <si>
    <t>（c）</t>
    <phoneticPr fontId="6"/>
  </si>
  <si>
    <t>加算率（注２）</t>
    <phoneticPr fontId="6"/>
  </si>
  <si>
    <t>（注１）</t>
    <phoneticPr fontId="6"/>
  </si>
  <si>
    <t>（注１）</t>
    <rPh sb="1" eb="2">
      <t>チュウ</t>
    </rPh>
    <phoneticPr fontId="2"/>
  </si>
  <si>
    <t>（a）</t>
  </si>
  <si>
    <t>①</t>
    <phoneticPr fontId="6"/>
  </si>
  <si>
    <t>②</t>
    <phoneticPr fontId="6"/>
  </si>
  <si>
    <t>③</t>
    <phoneticPr fontId="6"/>
  </si>
  <si>
    <t>④</t>
    <phoneticPr fontId="6"/>
  </si>
  <si>
    <t>⑤</t>
    <phoneticPr fontId="6"/>
  </si>
  <si>
    <t>⑥</t>
    <phoneticPr fontId="6"/>
  </si>
  <si>
    <t>⑦</t>
    <phoneticPr fontId="6"/>
  </si>
  <si>
    <t>⑧</t>
    <phoneticPr fontId="6"/>
  </si>
  <si>
    <t>⑨</t>
    <phoneticPr fontId="6"/>
  </si>
  <si>
    <t>⑩</t>
    <phoneticPr fontId="6"/>
  </si>
  <si>
    <t>⑩’</t>
    <phoneticPr fontId="6"/>
  </si>
  <si>
    <t>⑪</t>
    <phoneticPr fontId="6"/>
  </si>
  <si>
    <t>⑫</t>
    <phoneticPr fontId="6"/>
  </si>
  <si>
    <t>⑬</t>
    <phoneticPr fontId="6"/>
  </si>
  <si>
    <t>⑭</t>
    <phoneticPr fontId="6"/>
  </si>
  <si>
    <t>⑭'</t>
    <phoneticPr fontId="6"/>
  </si>
  <si>
    <t>⑮</t>
    <phoneticPr fontId="6"/>
  </si>
  <si>
    <t>⑯</t>
    <phoneticPr fontId="4"/>
  </si>
  <si>
    <t>⑰</t>
    <phoneticPr fontId="6"/>
  </si>
  <si>
    <t>⑱</t>
    <phoneticPr fontId="6"/>
  </si>
  <si>
    <t>20/100
地域</t>
    <phoneticPr fontId="2"/>
  </si>
  <si>
    <t>　15人
　　まで</t>
    <rPh sb="3" eb="4">
      <t>ニン</t>
    </rPh>
    <phoneticPr fontId="2"/>
  </si>
  <si>
    <t>1号</t>
    <rPh sb="1" eb="2">
      <t>ゴウ</t>
    </rPh>
    <phoneticPr fontId="6"/>
  </si>
  <si>
    <t>＋</t>
    <phoneticPr fontId="6"/>
  </si>
  <si>
    <t>×</t>
    <phoneticPr fontId="6"/>
  </si>
  <si>
    <t>（加算率（a）</t>
    <rPh sb="1" eb="3">
      <t>カサン</t>
    </rPh>
    <rPh sb="3" eb="4">
      <t>リツ</t>
    </rPh>
    <phoneticPr fontId="6"/>
  </si>
  <si>
    <t>加算率（b）</t>
    <rPh sb="0" eb="3">
      <t>カサンリツ</t>
    </rPh>
    <phoneticPr fontId="6"/>
  </si>
  <si>
    <t>×</t>
  </si>
  <si>
    <t>加算率（b））</t>
    <phoneticPr fontId="6"/>
  </si>
  <si>
    <t>加算率（b）</t>
    <phoneticPr fontId="6"/>
  </si>
  <si>
    <t>）</t>
    <phoneticPr fontId="6"/>
  </si>
  <si>
    <t>＋</t>
    <phoneticPr fontId="4"/>
  </si>
  <si>
    <t/>
  </si>
  <si>
    <t>＋</t>
  </si>
  <si>
    <t>×加配人数</t>
    <rPh sb="1" eb="5">
      <t>カハイニンズウ</t>
    </rPh>
    <phoneticPr fontId="6"/>
  </si>
  <si>
    <t>－</t>
    <phoneticPr fontId="6"/>
  </si>
  <si>
    <t>×人数</t>
    <rPh sb="1" eb="3">
      <t>ニンズウ</t>
    </rPh>
    <phoneticPr fontId="6"/>
  </si>
  <si>
    <t>×週当たり実施日数</t>
    <rPh sb="1" eb="2">
      <t>シュウ</t>
    </rPh>
    <rPh sb="2" eb="3">
      <t>ア</t>
    </rPh>
    <rPh sb="5" eb="7">
      <t>ジッシ</t>
    </rPh>
    <rPh sb="7" eb="9">
      <t>ニッスウ</t>
    </rPh>
    <phoneticPr fontId="4"/>
  </si>
  <si>
    <t>×週当たり実施日数
×（加算率（a）＋加算率（b））</t>
    <rPh sb="1" eb="2">
      <t>シュウ</t>
    </rPh>
    <rPh sb="2" eb="3">
      <t>ア</t>
    </rPh>
    <rPh sb="5" eb="7">
      <t>ジッシ</t>
    </rPh>
    <rPh sb="7" eb="9">
      <t>ニッスウ</t>
    </rPh>
    <rPh sb="19" eb="22">
      <t>カサンリツ</t>
    </rPh>
    <phoneticPr fontId="4"/>
  </si>
  <si>
    <t xml:space="preserve">   実施日数　　</t>
    <rPh sb="3" eb="5">
      <t>ジッシ</t>
    </rPh>
    <rPh sb="5" eb="7">
      <t>ニッスウ</t>
    </rPh>
    <phoneticPr fontId="4"/>
  </si>
  <si>
    <t>　16人
　　から
　20人
　　まで</t>
    <rPh sb="3" eb="4">
      <t>ニン</t>
    </rPh>
    <rPh sb="13" eb="14">
      <t>ニン</t>
    </rPh>
    <phoneticPr fontId="2"/>
  </si>
  <si>
    <t>　21人
　　から
　25人
　　まで</t>
    <rPh sb="3" eb="4">
      <t>ニン</t>
    </rPh>
    <rPh sb="13" eb="14">
      <t>ニン</t>
    </rPh>
    <phoneticPr fontId="2"/>
  </si>
  <si>
    <t>　26人
　　から
　30人
　　まで</t>
    <rPh sb="3" eb="4">
      <t>ニン</t>
    </rPh>
    <rPh sb="13" eb="14">
      <t>ニン</t>
    </rPh>
    <phoneticPr fontId="2"/>
  </si>
  <si>
    <t>　31人
　　から
　35人
　　まで</t>
    <rPh sb="3" eb="4">
      <t>ニン</t>
    </rPh>
    <rPh sb="13" eb="14">
      <t>ニン</t>
    </rPh>
    <phoneticPr fontId="2"/>
  </si>
  <si>
    <t>　36人
　　から
　40人
　　まで</t>
    <rPh sb="3" eb="4">
      <t>ニン</t>
    </rPh>
    <rPh sb="13" eb="14">
      <t>ニン</t>
    </rPh>
    <phoneticPr fontId="2"/>
  </si>
  <si>
    <t>－</t>
    <phoneticPr fontId="4"/>
  </si>
  <si>
    <t>　41人
　　から
　45人
　　まで</t>
    <rPh sb="3" eb="4">
      <t>ニン</t>
    </rPh>
    <rPh sb="13" eb="14">
      <t>ニン</t>
    </rPh>
    <phoneticPr fontId="2"/>
  </si>
  <si>
    <t>　46人
　　から
　50人
　　まで</t>
    <rPh sb="3" eb="4">
      <t>ニン</t>
    </rPh>
    <rPh sb="13" eb="14">
      <t>ニン</t>
    </rPh>
    <phoneticPr fontId="2"/>
  </si>
  <si>
    <t>　51人
　　から
　55人
　　まで</t>
    <rPh sb="3" eb="4">
      <t>ニン</t>
    </rPh>
    <rPh sb="13" eb="14">
      <t>ニン</t>
    </rPh>
    <phoneticPr fontId="2"/>
  </si>
  <si>
    <t>　56人
　　から
　60人
　　まで</t>
    <rPh sb="3" eb="4">
      <t>ニン</t>
    </rPh>
    <rPh sb="13" eb="14">
      <t>ニン</t>
    </rPh>
    <phoneticPr fontId="2"/>
  </si>
  <si>
    <t>　61人
　　から
　75人
　　まで</t>
    <rPh sb="3" eb="4">
      <t>ニン</t>
    </rPh>
    <rPh sb="13" eb="14">
      <t>ニン</t>
    </rPh>
    <phoneticPr fontId="2"/>
  </si>
  <si>
    <t>　76人
　　から
　90人
　　まで</t>
    <rPh sb="3" eb="4">
      <t>ニン</t>
    </rPh>
    <rPh sb="13" eb="14">
      <t>ニン</t>
    </rPh>
    <phoneticPr fontId="2"/>
  </si>
  <si>
    <t>　91人
　　から
　105人
　　まで</t>
    <rPh sb="3" eb="4">
      <t>ニン</t>
    </rPh>
    <rPh sb="14" eb="15">
      <t>ニン</t>
    </rPh>
    <phoneticPr fontId="2"/>
  </si>
  <si>
    <t>　106人
　　から
　120人
　　まで</t>
    <rPh sb="4" eb="5">
      <t>ニン</t>
    </rPh>
    <rPh sb="15" eb="16">
      <t>ニン</t>
    </rPh>
    <phoneticPr fontId="2"/>
  </si>
  <si>
    <t>　121人
　　から
　135人
　　まで</t>
    <rPh sb="4" eb="5">
      <t>ニン</t>
    </rPh>
    <rPh sb="15" eb="16">
      <t>ニン</t>
    </rPh>
    <phoneticPr fontId="2"/>
  </si>
  <si>
    <t>　136人
　　から
　150人
　　まで</t>
    <rPh sb="4" eb="5">
      <t>ニン</t>
    </rPh>
    <rPh sb="15" eb="16">
      <t>ニン</t>
    </rPh>
    <phoneticPr fontId="2"/>
  </si>
  <si>
    <t>　151人
　　から
　180人
　　まで</t>
    <rPh sb="4" eb="5">
      <t>ニン</t>
    </rPh>
    <rPh sb="15" eb="16">
      <t>ニン</t>
    </rPh>
    <phoneticPr fontId="2"/>
  </si>
  <si>
    <t>　181人
　　から
　210人
　　まで</t>
    <rPh sb="4" eb="5">
      <t>ニン</t>
    </rPh>
    <rPh sb="15" eb="16">
      <t>ニン</t>
    </rPh>
    <phoneticPr fontId="2"/>
  </si>
  <si>
    <t>　211人
　　から
　240人
　　まで</t>
    <rPh sb="4" eb="5">
      <t>ニン</t>
    </rPh>
    <rPh sb="15" eb="16">
      <t>ニン</t>
    </rPh>
    <phoneticPr fontId="2"/>
  </si>
  <si>
    <t>　241人
　　から
　270人
　　まで</t>
    <rPh sb="4" eb="5">
      <t>ニン</t>
    </rPh>
    <rPh sb="15" eb="16">
      <t>ニン</t>
    </rPh>
    <phoneticPr fontId="2"/>
  </si>
  <si>
    <t>　271人
　　から
　300人
　　まで</t>
    <rPh sb="4" eb="5">
      <t>ニン</t>
    </rPh>
    <rPh sb="15" eb="16">
      <t>ニン</t>
    </rPh>
    <phoneticPr fontId="2"/>
  </si>
  <si>
    <t>　301人
　　以上</t>
    <phoneticPr fontId="2"/>
  </si>
  <si>
    <t>16/100
地域</t>
    <phoneticPr fontId="2"/>
  </si>
  <si>
    <t>×週当たり実施日数</t>
    <phoneticPr fontId="4"/>
  </si>
  <si>
    <t>15/100
地域</t>
    <phoneticPr fontId="2"/>
  </si>
  <si>
    <t>12/100
地域</t>
    <phoneticPr fontId="2"/>
  </si>
  <si>
    <t>10/100
地域</t>
    <phoneticPr fontId="2"/>
  </si>
  <si>
    <t>6/100
地域</t>
    <phoneticPr fontId="2"/>
  </si>
  <si>
    <t>3/100
地域</t>
    <phoneticPr fontId="2"/>
  </si>
  <si>
    <t>その他
地域</t>
    <rPh sb="2" eb="3">
      <t>ホカ</t>
    </rPh>
    <phoneticPr fontId="2"/>
  </si>
  <si>
    <t>20/100-1-４歳以上児</t>
  </si>
  <si>
    <t>20/100-1-３歳児</t>
  </si>
  <si>
    <t>20/100-16-４歳以上児</t>
  </si>
  <si>
    <t>20/100-16-３歳児</t>
  </si>
  <si>
    <t>20/100-21-４歳以上児</t>
  </si>
  <si>
    <t>20/100-21-３歳児</t>
  </si>
  <si>
    <t>20/100-26-４歳以上児</t>
  </si>
  <si>
    <t>20/100-26-３歳児</t>
  </si>
  <si>
    <t>20/100-31-４歳以上児</t>
  </si>
  <si>
    <t>20/100-31-３歳児</t>
  </si>
  <si>
    <t>20/100-36-４歳以上児</t>
  </si>
  <si>
    <t>20/100-36-３歳児</t>
  </si>
  <si>
    <t>20/100-41-４歳以上児</t>
  </si>
  <si>
    <t>20/100-41-３歳児</t>
  </si>
  <si>
    <t>20/100-46-４歳以上児</t>
  </si>
  <si>
    <t>20/100-46-３歳児</t>
  </si>
  <si>
    <t>20/100-51-４歳以上児</t>
  </si>
  <si>
    <t>20/100-51-３歳児</t>
  </si>
  <si>
    <t>20/100-56-４歳以上児</t>
  </si>
  <si>
    <t>20/100-56-３歳児</t>
  </si>
  <si>
    <t>20/100-61-４歳以上児</t>
  </si>
  <si>
    <t>20/100-61-３歳児</t>
  </si>
  <si>
    <t>20/100-76-４歳以上児</t>
  </si>
  <si>
    <t>20/100-76-３歳児</t>
  </si>
  <si>
    <t>20/100-91-４歳以上児</t>
  </si>
  <si>
    <t>20/100-91-３歳児</t>
  </si>
  <si>
    <t>20/100-106-４歳以上児</t>
  </si>
  <si>
    <t>20/100-106-３歳児</t>
  </si>
  <si>
    <t>20/100-121-４歳以上児</t>
  </si>
  <si>
    <t>20/100-121-３歳児</t>
  </si>
  <si>
    <t>20/100-136-４歳以上児</t>
  </si>
  <si>
    <t>20/100-136-３歳児</t>
  </si>
  <si>
    <t>20/100-151-４歳以上児</t>
  </si>
  <si>
    <t>20/100-151-３歳児</t>
  </si>
  <si>
    <t>20/100-181-４歳以上児</t>
  </si>
  <si>
    <t>20/100-181-３歳児</t>
  </si>
  <si>
    <t>20/100-211-４歳以上児</t>
  </si>
  <si>
    <t>20/100-211-３歳児</t>
  </si>
  <si>
    <t>20/100-241-４歳以上児</t>
  </si>
  <si>
    <t>20/100-241-３歳児</t>
  </si>
  <si>
    <t>20/100-271-４歳以上児</t>
  </si>
  <si>
    <t>20/100-271-３歳児</t>
  </si>
  <si>
    <t>20/100-301-４歳以上児</t>
  </si>
  <si>
    <t>20/100-301-３歳児</t>
  </si>
  <si>
    <t>16/100-1-４歳以上児</t>
  </si>
  <si>
    <t>16/100-1-３歳児</t>
  </si>
  <si>
    <t>16/100-16-４歳以上児</t>
  </si>
  <si>
    <t>16/100-16-３歳児</t>
  </si>
  <si>
    <t>16/100-21-４歳以上児</t>
  </si>
  <si>
    <t>16/100-21-３歳児</t>
  </si>
  <si>
    <t>16/100-26-４歳以上児</t>
  </si>
  <si>
    <t>16/100-26-３歳児</t>
  </si>
  <si>
    <t>16/100-31-４歳以上児</t>
  </si>
  <si>
    <t>16/100-31-３歳児</t>
  </si>
  <si>
    <t>16/100-36-４歳以上児</t>
  </si>
  <si>
    <t>16/100-36-３歳児</t>
  </si>
  <si>
    <t>16/100-41-４歳以上児</t>
  </si>
  <si>
    <t>16/100-41-３歳児</t>
  </si>
  <si>
    <t>16/100-46-４歳以上児</t>
  </si>
  <si>
    <t>16/100-46-３歳児</t>
  </si>
  <si>
    <t>16/100-51-４歳以上児</t>
  </si>
  <si>
    <t>16/100-51-３歳児</t>
  </si>
  <si>
    <t>16/100-56-４歳以上児</t>
  </si>
  <si>
    <t>16/100-56-３歳児</t>
  </si>
  <si>
    <t>16/100-61-４歳以上児</t>
  </si>
  <si>
    <t>16/100-61-３歳児</t>
  </si>
  <si>
    <t>16/100-76-４歳以上児</t>
  </si>
  <si>
    <t>16/100-76-３歳児</t>
  </si>
  <si>
    <t>16/100-91-４歳以上児</t>
  </si>
  <si>
    <t>16/100-91-３歳児</t>
  </si>
  <si>
    <t>16/100-106-４歳以上児</t>
  </si>
  <si>
    <t>16/100-106-３歳児</t>
  </si>
  <si>
    <t>16/100-121-４歳以上児</t>
  </si>
  <si>
    <t>16/100-121-３歳児</t>
  </si>
  <si>
    <t>16/100-136-４歳以上児</t>
  </si>
  <si>
    <t>16/100-136-３歳児</t>
  </si>
  <si>
    <t>16/100-151-４歳以上児</t>
  </si>
  <si>
    <t>16/100-151-３歳児</t>
  </si>
  <si>
    <t>16/100-181-４歳以上児</t>
  </si>
  <si>
    <t>16/100-181-３歳児</t>
  </si>
  <si>
    <t>16/100-211-４歳以上児</t>
  </si>
  <si>
    <t>16/100-211-３歳児</t>
  </si>
  <si>
    <t>16/100-241-４歳以上児</t>
  </si>
  <si>
    <t>16/100-241-３歳児</t>
  </si>
  <si>
    <t>16/100-271-４歳以上児</t>
  </si>
  <si>
    <t>16/100-271-３歳児</t>
  </si>
  <si>
    <t>16/100-301-４歳以上児</t>
  </si>
  <si>
    <t>16/100-301-３歳児</t>
  </si>
  <si>
    <t>15/100-1-４歳以上児</t>
  </si>
  <si>
    <t>15/100-1-３歳児</t>
  </si>
  <si>
    <t>15/100-16-４歳以上児</t>
  </si>
  <si>
    <t>15/100-16-３歳児</t>
  </si>
  <si>
    <t>15/100-21-４歳以上児</t>
  </si>
  <si>
    <t>15/100-21-３歳児</t>
  </si>
  <si>
    <t>15/100-26-４歳以上児</t>
  </si>
  <si>
    <t>15/100-26-３歳児</t>
  </si>
  <si>
    <t>15/100-31-４歳以上児</t>
  </si>
  <si>
    <t>15/100-31-３歳児</t>
  </si>
  <si>
    <t>15/100-36-４歳以上児</t>
  </si>
  <si>
    <t>15/100-36-３歳児</t>
  </si>
  <si>
    <t>15/100-41-４歳以上児</t>
  </si>
  <si>
    <t>15/100-41-３歳児</t>
  </si>
  <si>
    <t>15/100-46-４歳以上児</t>
  </si>
  <si>
    <t>15/100-46-３歳児</t>
  </si>
  <si>
    <t>15/100-51-４歳以上児</t>
  </si>
  <si>
    <t>15/100-51-３歳児</t>
  </si>
  <si>
    <t>15/100-56-４歳以上児</t>
  </si>
  <si>
    <t>15/100-56-３歳児</t>
  </si>
  <si>
    <t>15/100-61-４歳以上児</t>
  </si>
  <si>
    <t>15/100-61-３歳児</t>
  </si>
  <si>
    <t>15/100-76-４歳以上児</t>
  </si>
  <si>
    <t>15/100-76-３歳児</t>
  </si>
  <si>
    <t>15/100-91-４歳以上児</t>
  </si>
  <si>
    <t>15/100-91-３歳児</t>
  </si>
  <si>
    <t>15/100-106-４歳以上児</t>
  </si>
  <si>
    <t>15/100-106-３歳児</t>
  </si>
  <si>
    <t>15/100-121-４歳以上児</t>
  </si>
  <si>
    <t>15/100-121-３歳児</t>
  </si>
  <si>
    <t>15/100-136-４歳以上児</t>
  </si>
  <si>
    <t>15/100-136-３歳児</t>
  </si>
  <si>
    <t>15/100-151-４歳以上児</t>
  </si>
  <si>
    <t>15/100-151-３歳児</t>
  </si>
  <si>
    <t>15/100-181-４歳以上児</t>
  </si>
  <si>
    <t>15/100-181-３歳児</t>
  </si>
  <si>
    <t>15/100-211-４歳以上児</t>
  </si>
  <si>
    <t>15/100-211-３歳児</t>
  </si>
  <si>
    <t>15/100-241-４歳以上児</t>
  </si>
  <si>
    <t>15/100-241-３歳児</t>
  </si>
  <si>
    <t>15/100-271-４歳以上児</t>
  </si>
  <si>
    <t>15/100-271-３歳児</t>
  </si>
  <si>
    <t>15/100-301-４歳以上児</t>
  </si>
  <si>
    <t>15/100-301-３歳児</t>
  </si>
  <si>
    <t>12/100-1-４歳以上児</t>
  </si>
  <si>
    <t>12/100-1-３歳児</t>
  </si>
  <si>
    <t>12/100-16-４歳以上児</t>
  </si>
  <si>
    <t>12/100-16-３歳児</t>
  </si>
  <si>
    <t>12/100-21-４歳以上児</t>
  </si>
  <si>
    <t>12/100-21-３歳児</t>
  </si>
  <si>
    <t>12/100-26-４歳以上児</t>
  </si>
  <si>
    <t>12/100-26-３歳児</t>
  </si>
  <si>
    <t>12/100-31-４歳以上児</t>
  </si>
  <si>
    <t>12/100-31-３歳児</t>
  </si>
  <si>
    <t>12/100-36-４歳以上児</t>
  </si>
  <si>
    <t>12/100-36-３歳児</t>
  </si>
  <si>
    <t>12/100-41-４歳以上児</t>
  </si>
  <si>
    <t>12/100-41-３歳児</t>
  </si>
  <si>
    <t>12/100-46-４歳以上児</t>
  </si>
  <si>
    <t>12/100-46-３歳児</t>
  </si>
  <si>
    <t>12/100-51-４歳以上児</t>
  </si>
  <si>
    <t>12/100-51-３歳児</t>
  </si>
  <si>
    <t>12/100-56-４歳以上児</t>
  </si>
  <si>
    <t>12/100-56-３歳児</t>
  </si>
  <si>
    <t>12/100-61-４歳以上児</t>
  </si>
  <si>
    <t>12/100-61-３歳児</t>
  </si>
  <si>
    <t>12/100-76-４歳以上児</t>
  </si>
  <si>
    <t>12/100-76-３歳児</t>
  </si>
  <si>
    <t>12/100-91-４歳以上児</t>
  </si>
  <si>
    <t>12/100-91-３歳児</t>
  </si>
  <si>
    <t>12/100-106-４歳以上児</t>
  </si>
  <si>
    <t>12/100-106-３歳児</t>
  </si>
  <si>
    <t>12/100-121-４歳以上児</t>
  </si>
  <si>
    <t>12/100-121-３歳児</t>
  </si>
  <si>
    <t>12/100-136-４歳以上児</t>
  </si>
  <si>
    <t>12/100-136-３歳児</t>
  </si>
  <si>
    <t>12/100-151-４歳以上児</t>
  </si>
  <si>
    <t>12/100-151-３歳児</t>
  </si>
  <si>
    <t>12/100-181-４歳以上児</t>
  </si>
  <si>
    <t>12/100-181-３歳児</t>
  </si>
  <si>
    <t>12/100-211-４歳以上児</t>
  </si>
  <si>
    <t>12/100-211-３歳児</t>
  </si>
  <si>
    <t>12/100-241-４歳以上児</t>
  </si>
  <si>
    <t>12/100-241-３歳児</t>
  </si>
  <si>
    <t>12/100-271-４歳以上児</t>
  </si>
  <si>
    <t>12/100-271-３歳児</t>
  </si>
  <si>
    <t>12/100-301-４歳以上児</t>
  </si>
  <si>
    <t>12/100-301-３歳児</t>
  </si>
  <si>
    <t>10/100-1-４歳以上児</t>
  </si>
  <si>
    <t>10/100-1-３歳児</t>
  </si>
  <si>
    <t>10/100-16-４歳以上児</t>
  </si>
  <si>
    <t>10/100-16-３歳児</t>
  </si>
  <si>
    <t>10/100-21-４歳以上児</t>
  </si>
  <si>
    <t>10/100-21-３歳児</t>
  </si>
  <si>
    <t>10/100-26-４歳以上児</t>
  </si>
  <si>
    <t>10/100-26-３歳児</t>
  </si>
  <si>
    <t>10/100-31-４歳以上児</t>
  </si>
  <si>
    <t>10/100-31-３歳児</t>
  </si>
  <si>
    <t>10/100-36-４歳以上児</t>
  </si>
  <si>
    <t>10/100-36-３歳児</t>
  </si>
  <si>
    <t>10/100-41-４歳以上児</t>
  </si>
  <si>
    <t>10/100-41-３歳児</t>
  </si>
  <si>
    <t>10/100-46-４歳以上児</t>
  </si>
  <si>
    <t>10/100-46-３歳児</t>
  </si>
  <si>
    <t>10/100-51-４歳以上児</t>
  </si>
  <si>
    <t>10/100-51-３歳児</t>
  </si>
  <si>
    <t>10/100-56-４歳以上児</t>
  </si>
  <si>
    <t>10/100-56-３歳児</t>
  </si>
  <si>
    <t>10/100-61-４歳以上児</t>
  </si>
  <si>
    <t>10/100-61-３歳児</t>
  </si>
  <si>
    <t>10/100-76-４歳以上児</t>
  </si>
  <si>
    <t>10/100-76-３歳児</t>
  </si>
  <si>
    <t>10/100-91-４歳以上児</t>
  </si>
  <si>
    <t>10/100-91-３歳児</t>
  </si>
  <si>
    <t>10/100-106-４歳以上児</t>
  </si>
  <si>
    <t>10/100-106-３歳児</t>
  </si>
  <si>
    <t>10/100-121-４歳以上児</t>
  </si>
  <si>
    <t>10/100-121-３歳児</t>
  </si>
  <si>
    <t>10/100-136-４歳以上児</t>
  </si>
  <si>
    <t>10/100-136-３歳児</t>
  </si>
  <si>
    <t>10/100-151-４歳以上児</t>
  </si>
  <si>
    <t>10/100-151-３歳児</t>
  </si>
  <si>
    <t>10/100-181-４歳以上児</t>
  </si>
  <si>
    <t>10/100-181-３歳児</t>
  </si>
  <si>
    <t>10/100-211-４歳以上児</t>
  </si>
  <si>
    <t>10/100-211-３歳児</t>
  </si>
  <si>
    <t>10/100-241-４歳以上児</t>
  </si>
  <si>
    <t>10/100-241-３歳児</t>
  </si>
  <si>
    <t>10/100-271-４歳以上児</t>
  </si>
  <si>
    <t>10/100-271-３歳児</t>
  </si>
  <si>
    <t>10/100-301-４歳以上児</t>
  </si>
  <si>
    <t>10/100-301-３歳児</t>
  </si>
  <si>
    <t>6/100-1-４歳以上児</t>
  </si>
  <si>
    <t>6/100-1-３歳児</t>
  </si>
  <si>
    <t>6/100-16-４歳以上児</t>
  </si>
  <si>
    <t>6/100-16-３歳児</t>
  </si>
  <si>
    <t>6/100-21-４歳以上児</t>
  </si>
  <si>
    <t>6/100-21-３歳児</t>
  </si>
  <si>
    <t>6/100-26-４歳以上児</t>
  </si>
  <si>
    <t>6/100-26-３歳児</t>
  </si>
  <si>
    <t>6/100-31-４歳以上児</t>
  </si>
  <si>
    <t>6/100-31-３歳児</t>
  </si>
  <si>
    <t>6/100-36-４歳以上児</t>
  </si>
  <si>
    <t>6/100-36-３歳児</t>
  </si>
  <si>
    <t>6/100-41-４歳以上児</t>
  </si>
  <si>
    <t>6/100-41-３歳児</t>
  </si>
  <si>
    <t>6/100-46-４歳以上児</t>
  </si>
  <si>
    <t>6/100-46-３歳児</t>
  </si>
  <si>
    <t>6/100-51-４歳以上児</t>
  </si>
  <si>
    <t>6/100-51-３歳児</t>
  </si>
  <si>
    <t>6/100-56-４歳以上児</t>
  </si>
  <si>
    <t>6/100-56-３歳児</t>
  </si>
  <si>
    <t>6/100-61-４歳以上児</t>
  </si>
  <si>
    <t>6/100-61-３歳児</t>
  </si>
  <si>
    <t>6/100-76-４歳以上児</t>
  </si>
  <si>
    <t>6/100-76-３歳児</t>
  </si>
  <si>
    <t>6/100-91-４歳以上児</t>
  </si>
  <si>
    <t>6/100-91-３歳児</t>
  </si>
  <si>
    <t>6/100-106-４歳以上児</t>
  </si>
  <si>
    <t>6/100-106-３歳児</t>
  </si>
  <si>
    <t>6/100-121-４歳以上児</t>
  </si>
  <si>
    <t>6/100-121-３歳児</t>
  </si>
  <si>
    <t>6/100-136-４歳以上児</t>
  </si>
  <si>
    <t>6/100-136-３歳児</t>
  </si>
  <si>
    <t>6/100-151-４歳以上児</t>
  </si>
  <si>
    <t>6/100-151-３歳児</t>
  </si>
  <si>
    <t>6/100-181-４歳以上児</t>
  </si>
  <si>
    <t>6/100-181-３歳児</t>
  </si>
  <si>
    <t>6/100-211-４歳以上児</t>
  </si>
  <si>
    <t>6/100-211-３歳児</t>
  </si>
  <si>
    <t>6/100-241-４歳以上児</t>
  </si>
  <si>
    <t>6/100-241-３歳児</t>
  </si>
  <si>
    <t>6/100-271-４歳以上児</t>
  </si>
  <si>
    <t>6/100-271-３歳児</t>
  </si>
  <si>
    <t>6/100-301-４歳以上児</t>
  </si>
  <si>
    <t>6/100-301-３歳児</t>
  </si>
  <si>
    <t>3/100-1-４歳以上児</t>
  </si>
  <si>
    <t>3/100-1-３歳児</t>
  </si>
  <si>
    <t>3/100-16-４歳以上児</t>
  </si>
  <si>
    <t>3/100-16-３歳児</t>
  </si>
  <si>
    <t>3/100-21-４歳以上児</t>
  </si>
  <si>
    <t>3/100-21-３歳児</t>
  </si>
  <si>
    <t>3/100-26-４歳以上児</t>
  </si>
  <si>
    <t>3/100-26-３歳児</t>
  </si>
  <si>
    <t>3/100-31-４歳以上児</t>
  </si>
  <si>
    <t>3/100-31-３歳児</t>
  </si>
  <si>
    <t>3/100-36-４歳以上児</t>
  </si>
  <si>
    <t>3/100-36-３歳児</t>
  </si>
  <si>
    <t>3/100-41-４歳以上児</t>
  </si>
  <si>
    <t>3/100-41-３歳児</t>
  </si>
  <si>
    <t>3/100-46-４歳以上児</t>
  </si>
  <si>
    <t>3/100-46-３歳児</t>
  </si>
  <si>
    <t>3/100-51-４歳以上児</t>
  </si>
  <si>
    <t>3/100-51-３歳児</t>
  </si>
  <si>
    <t>3/100-56-４歳以上児</t>
  </si>
  <si>
    <t>3/100-56-３歳児</t>
  </si>
  <si>
    <t>3/100-61-４歳以上児</t>
  </si>
  <si>
    <t>3/100-61-３歳児</t>
  </si>
  <si>
    <t>3/100-76-４歳以上児</t>
  </si>
  <si>
    <t>3/100-76-３歳児</t>
  </si>
  <si>
    <t>3/100-91-４歳以上児</t>
  </si>
  <si>
    <t>3/100-91-３歳児</t>
  </si>
  <si>
    <t>3/100-106-４歳以上児</t>
  </si>
  <si>
    <t>3/100-106-３歳児</t>
  </si>
  <si>
    <t>3/100-121-４歳以上児</t>
  </si>
  <si>
    <t>3/100-121-３歳児</t>
  </si>
  <si>
    <t>3/100-136-４歳以上児</t>
  </si>
  <si>
    <t>3/100-136-３歳児</t>
  </si>
  <si>
    <t>3/100-151-４歳以上児</t>
  </si>
  <si>
    <t>3/100-151-３歳児</t>
  </si>
  <si>
    <t>3/100-181-４歳以上児</t>
  </si>
  <si>
    <t>3/100-181-３歳児</t>
  </si>
  <si>
    <t>3/100-211-４歳以上児</t>
  </si>
  <si>
    <t>3/100-211-３歳児</t>
  </si>
  <si>
    <t>3/100-241-４歳以上児</t>
  </si>
  <si>
    <t>3/100-241-３歳児</t>
  </si>
  <si>
    <t>3/100-271-４歳以上児</t>
  </si>
  <si>
    <t>3/100-271-３歳児</t>
  </si>
  <si>
    <t>3/100-301-４歳以上児</t>
  </si>
  <si>
    <t>3/100-301-３歳児</t>
  </si>
  <si>
    <t>その他-1-４歳以上児</t>
  </si>
  <si>
    <t>その他-1-３歳児</t>
  </si>
  <si>
    <t>その他-16-４歳以上児</t>
  </si>
  <si>
    <t>その他-16-３歳児</t>
  </si>
  <si>
    <t>その他-21-４歳以上児</t>
  </si>
  <si>
    <t>その他-21-３歳児</t>
  </si>
  <si>
    <t>その他-26-４歳以上児</t>
  </si>
  <si>
    <t>その他-26-３歳児</t>
  </si>
  <si>
    <t>その他-31-４歳以上児</t>
  </si>
  <si>
    <t>その他-31-３歳児</t>
  </si>
  <si>
    <t>その他-36-４歳以上児</t>
  </si>
  <si>
    <t>その他-36-３歳児</t>
  </si>
  <si>
    <t>その他-41-４歳以上児</t>
  </si>
  <si>
    <t>その他-41-３歳児</t>
  </si>
  <si>
    <t>その他-46-４歳以上児</t>
  </si>
  <si>
    <t>その他-46-３歳児</t>
  </si>
  <si>
    <t>その他-51-４歳以上児</t>
  </si>
  <si>
    <t>その他-51-３歳児</t>
  </si>
  <si>
    <t>その他-56-４歳以上児</t>
  </si>
  <si>
    <t>その他-56-３歳児</t>
  </si>
  <si>
    <t>その他-61-４歳以上児</t>
  </si>
  <si>
    <t>その他-61-３歳児</t>
  </si>
  <si>
    <t>その他-76-４歳以上児</t>
  </si>
  <si>
    <t>その他-76-３歳児</t>
  </si>
  <si>
    <t>その他-91-４歳以上児</t>
  </si>
  <si>
    <t>その他-91-３歳児</t>
  </si>
  <si>
    <t>その他-106-４歳以上児</t>
  </si>
  <si>
    <t>その他-106-３歳児</t>
  </si>
  <si>
    <t>その他-121-４歳以上児</t>
  </si>
  <si>
    <t>その他-121-３歳児</t>
  </si>
  <si>
    <t>その他-136-４歳以上児</t>
  </si>
  <si>
    <t>その他-136-３歳児</t>
  </si>
  <si>
    <t>その他-151-４歳以上児</t>
  </si>
  <si>
    <t>その他-151-３歳児</t>
  </si>
  <si>
    <t>その他-181-４歳以上児</t>
  </si>
  <si>
    <t>その他-181-３歳児</t>
  </si>
  <si>
    <t>その他-211-４歳以上児</t>
  </si>
  <si>
    <t>その他-211-３歳児</t>
  </si>
  <si>
    <t>その他-241-４歳以上児</t>
  </si>
  <si>
    <t>その他-241-３歳児</t>
  </si>
  <si>
    <t>その他-271-４歳以上児</t>
  </si>
  <si>
    <t>その他-271-３歳児</t>
  </si>
  <si>
    <t>その他-301-４歳以上児</t>
  </si>
  <si>
    <t>その他-301-３歳児</t>
  </si>
  <si>
    <t>処遇区分３</t>
    <rPh sb="0" eb="2">
      <t>ショグウ</t>
    </rPh>
    <rPh sb="2" eb="4">
      <t>クブン</t>
    </rPh>
    <phoneticPr fontId="2"/>
  </si>
  <si>
    <t>４歳以上児配置改善加算</t>
    <rPh sb="1" eb="4">
      <t>サイイジョウ</t>
    </rPh>
    <rPh sb="4" eb="5">
      <t>ジ</t>
    </rPh>
    <rPh sb="5" eb="11">
      <t>ハイチカイゼンカサン</t>
    </rPh>
    <phoneticPr fontId="2"/>
  </si>
  <si>
    <t>満３歳児配置改善加算</t>
    <rPh sb="0" eb="1">
      <t>マン</t>
    </rPh>
    <rPh sb="2" eb="4">
      <t>サイジ</t>
    </rPh>
    <rPh sb="4" eb="10">
      <t>ハイチカイゼンカサン</t>
    </rPh>
    <phoneticPr fontId="2"/>
  </si>
  <si>
    <t>処遇改善等加算区分１及び２</t>
    <rPh sb="0" eb="2">
      <t>ショグウ</t>
    </rPh>
    <rPh sb="2" eb="4">
      <t>カイゼン</t>
    </rPh>
    <rPh sb="4" eb="5">
      <t>トウ</t>
    </rPh>
    <rPh sb="5" eb="7">
      <t>カサン</t>
    </rPh>
    <rPh sb="7" eb="9">
      <t>クブン</t>
    </rPh>
    <rPh sb="10" eb="11">
      <t>オヨ</t>
    </rPh>
    <phoneticPr fontId="2"/>
  </si>
  <si>
    <t>処遇改善等加算区分３</t>
    <rPh sb="0" eb="2">
      <t>ショグウ</t>
    </rPh>
    <rPh sb="2" eb="4">
      <t>カイゼン</t>
    </rPh>
    <rPh sb="4" eb="5">
      <t>トウ</t>
    </rPh>
    <rPh sb="5" eb="7">
      <t>カサン</t>
    </rPh>
    <rPh sb="7" eb="9">
      <t>クブン</t>
    </rPh>
    <phoneticPr fontId="2"/>
  </si>
  <si>
    <t>３歳児配置改善加算</t>
    <rPh sb="1" eb="9">
      <t>サイジハイチカイゼンカサン</t>
    </rPh>
    <phoneticPr fontId="2"/>
  </si>
  <si>
    <t>４歳以上児配置改善加算</t>
    <rPh sb="1" eb="4">
      <t>サイイジョウ</t>
    </rPh>
    <rPh sb="4" eb="5">
      <t>ジ</t>
    </rPh>
    <rPh sb="5" eb="7">
      <t>ハイチ</t>
    </rPh>
    <rPh sb="7" eb="9">
      <t>カイゼン</t>
    </rPh>
    <rPh sb="9" eb="11">
      <t>カサン</t>
    </rPh>
    <phoneticPr fontId="2"/>
  </si>
  <si>
    <t>満３歳児配置改善加算</t>
    <rPh sb="0" eb="1">
      <t>マン</t>
    </rPh>
    <rPh sb="2" eb="4">
      <t>サイジ</t>
    </rPh>
    <rPh sb="3" eb="4">
      <t>ジ</t>
    </rPh>
    <rPh sb="4" eb="6">
      <t>ハイチ</t>
    </rPh>
    <rPh sb="6" eb="8">
      <t>カイゼン</t>
    </rPh>
    <rPh sb="8" eb="10">
      <t>カサン</t>
    </rPh>
    <phoneticPr fontId="2"/>
  </si>
  <si>
    <t>講師配置加算</t>
    <rPh sb="0" eb="6">
      <t>コウシハイチカサン</t>
    </rPh>
    <phoneticPr fontId="2"/>
  </si>
  <si>
    <t>年</t>
    <rPh sb="0" eb="1">
      <t>ネン</t>
    </rPh>
    <phoneticPr fontId="2"/>
  </si>
  <si>
    <t>処遇区分１及び２（加算率a/b）合計</t>
    <rPh sb="0" eb="2">
      <t>ショグウ</t>
    </rPh>
    <rPh sb="2" eb="4">
      <t>クブン</t>
    </rPh>
    <rPh sb="5" eb="6">
      <t>オヨ</t>
    </rPh>
    <rPh sb="9" eb="11">
      <t>カサン</t>
    </rPh>
    <rPh sb="11" eb="12">
      <t>リツ</t>
    </rPh>
    <rPh sb="16" eb="18">
      <t>ゴウケイ</t>
    </rPh>
    <phoneticPr fontId="2"/>
  </si>
  <si>
    <t>処遇区分３（A）</t>
    <rPh sb="0" eb="2">
      <t>ショグウ</t>
    </rPh>
    <rPh sb="2" eb="4">
      <t>クブン</t>
    </rPh>
    <phoneticPr fontId="2"/>
  </si>
  <si>
    <t>処遇区分３（B）</t>
    <rPh sb="0" eb="2">
      <t>ショグウ</t>
    </rPh>
    <rPh sb="2" eb="4">
      <t>クブン</t>
    </rPh>
    <phoneticPr fontId="2"/>
  </si>
  <si>
    <t>AB47</t>
  </si>
  <si>
    <t>AB67</t>
  </si>
  <si>
    <t>V72</t>
  </si>
  <si>
    <t>AB77</t>
  </si>
  <si>
    <t>V82</t>
  </si>
  <si>
    <t>AB84</t>
  </si>
  <si>
    <t>AB89</t>
  </si>
  <si>
    <t>AB92</t>
  </si>
  <si>
    <t>BS32</t>
  </si>
  <si>
    <t>BS37</t>
  </si>
  <si>
    <t>BS42</t>
  </si>
  <si>
    <t>BS47</t>
  </si>
  <si>
    <t>BS57</t>
  </si>
  <si>
    <t>BS52</t>
  </si>
  <si>
    <t>AB52</t>
  </si>
  <si>
    <t>4歳以上児配置改善加算</t>
    <phoneticPr fontId="2"/>
  </si>
  <si>
    <t>満3歳児配置改善加算</t>
    <phoneticPr fontId="2"/>
  </si>
  <si>
    <t>AB57</t>
  </si>
  <si>
    <t>AB62</t>
  </si>
  <si>
    <t>処遇区分１及び２</t>
    <rPh sb="0" eb="2">
      <t>ショグウ</t>
    </rPh>
    <rPh sb="2" eb="4">
      <t>クブン</t>
    </rPh>
    <rPh sb="5" eb="6">
      <t>オヨ</t>
    </rPh>
    <phoneticPr fontId="2"/>
  </si>
  <si>
    <t>処遇区分１及び２（加算率c)</t>
    <rPh sb="0" eb="2">
      <t>ショグウ</t>
    </rPh>
    <rPh sb="2" eb="4">
      <t>クブン</t>
    </rPh>
    <rPh sb="5" eb="6">
      <t>オヨ</t>
    </rPh>
    <rPh sb="9" eb="12">
      <t>カサンリツ</t>
    </rPh>
    <phoneticPr fontId="2"/>
  </si>
  <si>
    <t>3歳児配置改善加算(加算率c）</t>
    <rPh sb="1" eb="9">
      <t>サイジハイチカイゼンカサン</t>
    </rPh>
    <rPh sb="10" eb="13">
      <t>カサンリツ</t>
    </rPh>
    <phoneticPr fontId="2"/>
  </si>
  <si>
    <t>4歳以上児対応加配加算</t>
    <rPh sb="1" eb="4">
      <t>サイイジョウ</t>
    </rPh>
    <rPh sb="4" eb="5">
      <t>ジ</t>
    </rPh>
    <rPh sb="5" eb="7">
      <t>タイオウ</t>
    </rPh>
    <rPh sb="7" eb="9">
      <t>カハイ</t>
    </rPh>
    <rPh sb="9" eb="11">
      <t>カサン</t>
    </rPh>
    <phoneticPr fontId="2"/>
  </si>
  <si>
    <t>4歳以上児対応加配加算（処遇係数）</t>
    <rPh sb="1" eb="4">
      <t>サイイジョウ</t>
    </rPh>
    <rPh sb="4" eb="5">
      <t>ジ</t>
    </rPh>
    <rPh sb="5" eb="7">
      <t>タイオウ</t>
    </rPh>
    <rPh sb="7" eb="9">
      <t>カハイ</t>
    </rPh>
    <rPh sb="9" eb="11">
      <t>カサン</t>
    </rPh>
    <rPh sb="12" eb="16">
      <t>ショグウケイスウ</t>
    </rPh>
    <phoneticPr fontId="2"/>
  </si>
  <si>
    <t>4歳以上児対応加配加算(加算率c）</t>
    <rPh sb="1" eb="4">
      <t>サイイジョウ</t>
    </rPh>
    <rPh sb="4" eb="5">
      <t>ジ</t>
    </rPh>
    <rPh sb="5" eb="9">
      <t>タイオウカハイ</t>
    </rPh>
    <rPh sb="9" eb="11">
      <t>カサン</t>
    </rPh>
    <rPh sb="12" eb="15">
      <t>カサンリツ</t>
    </rPh>
    <phoneticPr fontId="2"/>
  </si>
  <si>
    <t>講師配置（加算率c）</t>
    <rPh sb="0" eb="2">
      <t>コウシ</t>
    </rPh>
    <rPh sb="2" eb="4">
      <t>ハイチ</t>
    </rPh>
    <rPh sb="5" eb="8">
      <t>カサンリツ</t>
    </rPh>
    <phoneticPr fontId="2"/>
  </si>
  <si>
    <t>チーム保育加配（加算率c）</t>
    <rPh sb="3" eb="5">
      <t>ホイク</t>
    </rPh>
    <rPh sb="5" eb="7">
      <t>カハイ</t>
    </rPh>
    <rPh sb="8" eb="11">
      <t>カサンリツ</t>
    </rPh>
    <phoneticPr fontId="2"/>
  </si>
  <si>
    <t>通園送迎（加算率c）</t>
    <rPh sb="0" eb="2">
      <t>ツウエン</t>
    </rPh>
    <rPh sb="2" eb="4">
      <t>ソウゲイ</t>
    </rPh>
    <rPh sb="5" eb="8">
      <t>カサンリツ</t>
    </rPh>
    <phoneticPr fontId="2"/>
  </si>
  <si>
    <t>満3歳児（3歳児配置無）</t>
    <rPh sb="0" eb="1">
      <t>マン</t>
    </rPh>
    <rPh sb="2" eb="4">
      <t>サイジ</t>
    </rPh>
    <rPh sb="3" eb="4">
      <t>ジ</t>
    </rPh>
    <rPh sb="6" eb="8">
      <t>サイジ</t>
    </rPh>
    <rPh sb="8" eb="10">
      <t>ハイチ</t>
    </rPh>
    <rPh sb="10" eb="11">
      <t>ナ</t>
    </rPh>
    <phoneticPr fontId="2"/>
  </si>
  <si>
    <t>満3歳児（3歳児配置無）（処遇係数）</t>
    <rPh sb="0" eb="1">
      <t>マン</t>
    </rPh>
    <rPh sb="2" eb="4">
      <t>サイジ</t>
    </rPh>
    <rPh sb="13" eb="17">
      <t>ショグウケイスウ</t>
    </rPh>
    <phoneticPr fontId="2"/>
  </si>
  <si>
    <t>満3歳児（3歳児配置無）(加算率c）</t>
    <rPh sb="0" eb="1">
      <t>マン</t>
    </rPh>
    <rPh sb="2" eb="4">
      <t>サイジ</t>
    </rPh>
    <rPh sb="13" eb="16">
      <t>カサンリツ</t>
    </rPh>
    <phoneticPr fontId="2"/>
  </si>
  <si>
    <t>満3歳児（3歳児配置有）</t>
    <rPh sb="0" eb="1">
      <t>マン</t>
    </rPh>
    <rPh sb="2" eb="4">
      <t>サイジ</t>
    </rPh>
    <rPh sb="3" eb="4">
      <t>ジ</t>
    </rPh>
    <rPh sb="6" eb="8">
      <t>サイジ</t>
    </rPh>
    <rPh sb="8" eb="10">
      <t>ハイチ</t>
    </rPh>
    <rPh sb="10" eb="11">
      <t>アリ</t>
    </rPh>
    <phoneticPr fontId="2"/>
  </si>
  <si>
    <t>満3歳児（3歳児配置有）（処遇係数）</t>
    <rPh sb="0" eb="1">
      <t>マン</t>
    </rPh>
    <rPh sb="2" eb="4">
      <t>サイジ</t>
    </rPh>
    <rPh sb="10" eb="11">
      <t>アリ</t>
    </rPh>
    <rPh sb="13" eb="17">
      <t>ショグウケイスウ</t>
    </rPh>
    <phoneticPr fontId="2"/>
  </si>
  <si>
    <t>満3歳児（3歳児配置有）(加算率c）</t>
    <rPh sb="0" eb="1">
      <t>マン</t>
    </rPh>
    <rPh sb="2" eb="4">
      <t>サイジ</t>
    </rPh>
    <rPh sb="10" eb="11">
      <t>アリ</t>
    </rPh>
    <rPh sb="13" eb="16">
      <t>カサンリツ</t>
    </rPh>
    <phoneticPr fontId="2"/>
  </si>
  <si>
    <t>給食（施設内）（加算率c）</t>
    <rPh sb="0" eb="2">
      <t>キュウショク</t>
    </rPh>
    <rPh sb="3" eb="6">
      <t>シセツナイ</t>
    </rPh>
    <rPh sb="8" eb="11">
      <t>カサンリツ</t>
    </rPh>
    <phoneticPr fontId="2"/>
  </si>
  <si>
    <t>区分ID（セル結合↑参照用）</t>
    <rPh sb="0" eb="2">
      <t>クブン</t>
    </rPh>
    <rPh sb="7" eb="9">
      <t>ケツゴウ</t>
    </rPh>
    <rPh sb="10" eb="12">
      <t>サンショウ</t>
    </rPh>
    <rPh sb="12" eb="13">
      <t>ヨウ</t>
    </rPh>
    <phoneticPr fontId="2"/>
  </si>
  <si>
    <t>区分ID（セル結合↓参照用）</t>
    <rPh sb="0" eb="2">
      <t>クブン</t>
    </rPh>
    <rPh sb="7" eb="9">
      <t>ケツゴウ</t>
    </rPh>
    <rPh sb="10" eb="12">
      <t>サンショウ</t>
    </rPh>
    <rPh sb="12" eb="13">
      <t>ヨウ</t>
    </rPh>
    <phoneticPr fontId="2"/>
  </si>
  <si>
    <t>給食（外部）（加算率c）</t>
    <rPh sb="0" eb="2">
      <t>キュウショク</t>
    </rPh>
    <rPh sb="3" eb="5">
      <t>ガイブ</t>
    </rPh>
    <rPh sb="7" eb="10">
      <t>カサンリツ</t>
    </rPh>
    <phoneticPr fontId="2"/>
  </si>
  <si>
    <t>主幹教諭専任（加算率c）</t>
    <rPh sb="2" eb="4">
      <t>キョウユ</t>
    </rPh>
    <rPh sb="4" eb="6">
      <t>センニン</t>
    </rPh>
    <rPh sb="7" eb="10">
      <t>カサンリツ</t>
    </rPh>
    <phoneticPr fontId="2"/>
  </si>
  <si>
    <t>療育支援（加算率c）</t>
    <rPh sb="0" eb="2">
      <t>リョウイク</t>
    </rPh>
    <rPh sb="2" eb="4">
      <t>シエン</t>
    </rPh>
    <rPh sb="5" eb="8">
      <t>カサンリツ</t>
    </rPh>
    <phoneticPr fontId="2"/>
  </si>
  <si>
    <t>事務負担対応（加算率c）</t>
    <rPh sb="0" eb="4">
      <t>ジムフタン</t>
    </rPh>
    <rPh sb="4" eb="6">
      <t>タイオウ</t>
    </rPh>
    <rPh sb="7" eb="10">
      <t>カサンリツ</t>
    </rPh>
    <phoneticPr fontId="2"/>
  </si>
  <si>
    <t>処遇改善等加算区分３</t>
    <rPh sb="7" eb="9">
      <t>クブン</t>
    </rPh>
    <phoneticPr fontId="2"/>
  </si>
  <si>
    <t>J26</t>
  </si>
  <si>
    <t>栄養管理（加算率c）</t>
    <rPh sb="0" eb="2">
      <t>エイヨウ</t>
    </rPh>
    <rPh sb="2" eb="4">
      <t>カンリ</t>
    </rPh>
    <rPh sb="5" eb="8">
      <t>カサンリツ</t>
    </rPh>
    <phoneticPr fontId="2"/>
  </si>
  <si>
    <t>満3歳児対応加配加算</t>
    <phoneticPr fontId="2"/>
  </si>
  <si>
    <t>事務職員配置（加算率c）</t>
    <rPh sb="0" eb="4">
      <t>ジムショクイン</t>
    </rPh>
    <rPh sb="4" eb="6">
      <t>ハイチ</t>
    </rPh>
    <rPh sb="7" eb="10">
      <t>カサンリツ</t>
    </rPh>
    <phoneticPr fontId="2"/>
  </si>
  <si>
    <t>人</t>
    <rPh sb="0" eb="1">
      <t>ニン</t>
    </rPh>
    <phoneticPr fontId="2"/>
  </si>
  <si>
    <t>チーム保育加算加配上限</t>
    <rPh sb="3" eb="5">
      <t>ホイク</t>
    </rPh>
    <rPh sb="5" eb="7">
      <t>カサン</t>
    </rPh>
    <rPh sb="7" eb="9">
      <t>カハイ</t>
    </rPh>
    <rPh sb="9" eb="11">
      <t>ジョウゲン</t>
    </rPh>
    <phoneticPr fontId="2"/>
  </si>
  <si>
    <t>チーム保育加配</t>
    <rPh sb="3" eb="7">
      <t>ホイクカハイ</t>
    </rPh>
    <phoneticPr fontId="2"/>
  </si>
  <si>
    <t>〇</t>
  </si>
  <si>
    <t>満3歳児配置改善加算（児童別）</t>
    <rPh sb="11" eb="14">
      <t>ジドウベツ</t>
    </rPh>
    <phoneticPr fontId="2"/>
  </si>
  <si>
    <t>地域
区分</t>
    <phoneticPr fontId="2"/>
  </si>
  <si>
    <t>安全計画の策定等を
していない場合</t>
    <rPh sb="0" eb="2">
      <t>アンゼン</t>
    </rPh>
    <rPh sb="2" eb="4">
      <t>ケイカク</t>
    </rPh>
    <rPh sb="5" eb="7">
      <t>サクテイ</t>
    </rPh>
    <rPh sb="7" eb="8">
      <t>トウ</t>
    </rPh>
    <rPh sb="15" eb="17">
      <t>バアイ</t>
    </rPh>
    <phoneticPr fontId="6"/>
  </si>
  <si>
    <t>経営情報等の報告を
行っていない場合</t>
    <rPh sb="0" eb="2">
      <t>ケイエイ</t>
    </rPh>
    <rPh sb="2" eb="4">
      <t>ジョウホウ</t>
    </rPh>
    <rPh sb="4" eb="5">
      <t>トウ</t>
    </rPh>
    <rPh sb="6" eb="8">
      <t>ホウコク</t>
    </rPh>
    <rPh sb="10" eb="11">
      <t>オコナ</t>
    </rPh>
    <rPh sb="16" eb="18">
      <t>バアイ</t>
    </rPh>
    <phoneticPr fontId="6"/>
  </si>
  <si>
    <t>（注３）</t>
    <rPh sb="1" eb="2">
      <t>チュウ</t>
    </rPh>
    <phoneticPr fontId="6"/>
  </si>
  <si>
    <t>⑰a</t>
    <phoneticPr fontId="6"/>
  </si>
  <si>
    <t>⑰b</t>
    <phoneticPr fontId="6"/>
  </si>
  <si>
    <t>⑤×5/100</t>
    <phoneticPr fontId="6"/>
  </si>
  <si>
    <t>(⑤～⑰b（⑯を除く。）)
×別に定める調整率</t>
    <phoneticPr fontId="4"/>
  </si>
  <si>
    <t>⑤×5/100</t>
  </si>
  <si>
    <t>(⑤～⑰b（⑯を除く。）)
×別に定める調整率</t>
  </si>
  <si>
    <t>20260401_幼稚園_公定価格保育単価表２【更新後】</t>
    <rPh sb="9" eb="12">
      <t>ヨウチエン</t>
    </rPh>
    <rPh sb="13" eb="17">
      <t>コウテイカカク</t>
    </rPh>
    <rPh sb="17" eb="22">
      <t>ホイクタンカヒョウ</t>
    </rPh>
    <rPh sb="24" eb="27">
      <t>コウシンゴ</t>
    </rPh>
    <phoneticPr fontId="2"/>
  </si>
  <si>
    <t>療育支援加算「C」</t>
    <phoneticPr fontId="2"/>
  </si>
  <si>
    <t>療育支援加算「D」</t>
    <phoneticPr fontId="2"/>
  </si>
  <si>
    <t>指導充実加配加算</t>
    <rPh sb="0" eb="8">
      <t>シドウジュウジツカハイカサン</t>
    </rPh>
    <phoneticPr fontId="2"/>
  </si>
  <si>
    <t>副園長・教頭配置加算</t>
    <rPh sb="0" eb="3">
      <t>フクエンチョウ</t>
    </rPh>
    <rPh sb="4" eb="6">
      <t>キョウトウ</t>
    </rPh>
    <rPh sb="6" eb="10">
      <t>ハイチカサン</t>
    </rPh>
    <phoneticPr fontId="2"/>
  </si>
  <si>
    <t>令和８年４月～請求用</t>
    <rPh sb="0" eb="2">
      <t>レイワ</t>
    </rPh>
    <rPh sb="3" eb="4">
      <t>ネン</t>
    </rPh>
    <rPh sb="5" eb="6">
      <t>ガツ</t>
    </rPh>
    <rPh sb="7" eb="9">
      <t>セイキュウ</t>
    </rPh>
    <rPh sb="9" eb="10">
      <t>ヨウ</t>
    </rPh>
    <phoneticPr fontId="2"/>
  </si>
  <si>
    <t>冷暖房加算</t>
    <rPh sb="0" eb="5">
      <t>レイダンボウカサン</t>
    </rPh>
    <phoneticPr fontId="2"/>
  </si>
  <si>
    <t>BS62</t>
  </si>
  <si>
    <t>各種加算追加判定結果</t>
    <rPh sb="0" eb="2">
      <t>カクシュ</t>
    </rPh>
    <rPh sb="2" eb="4">
      <t>カサン</t>
    </rPh>
    <rPh sb="4" eb="6">
      <t>ツイカ</t>
    </rPh>
    <rPh sb="6" eb="10">
      <t>ハンテイケッカ</t>
    </rPh>
    <phoneticPr fontId="2"/>
  </si>
  <si>
    <t>３歳児改善（年齢判定）</t>
    <rPh sb="6" eb="8">
      <t>ネンレイ</t>
    </rPh>
    <rPh sb="8" eb="10">
      <t>ハンテイ</t>
    </rPh>
    <phoneticPr fontId="2"/>
  </si>
  <si>
    <t>3歳児・満3歳児重複あり</t>
    <rPh sb="1" eb="3">
      <t>サイジ</t>
    </rPh>
    <rPh sb="4" eb="5">
      <t>マン</t>
    </rPh>
    <rPh sb="6" eb="8">
      <t>サイジ</t>
    </rPh>
    <rPh sb="8" eb="10">
      <t>チョウフク</t>
    </rPh>
    <phoneticPr fontId="2"/>
  </si>
  <si>
    <t>副食費徴収免除加算（週当たり実施日数）</t>
    <rPh sb="0" eb="2">
      <t>フクショク</t>
    </rPh>
    <rPh sb="2" eb="3">
      <t>ヒ</t>
    </rPh>
    <rPh sb="3" eb="5">
      <t>チョウシュウ</t>
    </rPh>
    <rPh sb="5" eb="7">
      <t>メンジョ</t>
    </rPh>
    <rPh sb="7" eb="9">
      <t>カサン</t>
    </rPh>
    <rPh sb="10" eb="12">
      <t>シュウア</t>
    </rPh>
    <rPh sb="14" eb="16">
      <t>ジッシ</t>
    </rPh>
    <rPh sb="16" eb="18">
      <t>ニッスウ</t>
    </rPh>
    <phoneticPr fontId="2"/>
  </si>
  <si>
    <t>事務職員配置加算（人数判定）</t>
    <rPh sb="0" eb="8">
      <t>ジムショクインハイチカサン</t>
    </rPh>
    <rPh sb="9" eb="13">
      <t>ニンズウハンテイ</t>
    </rPh>
    <phoneticPr fontId="2"/>
  </si>
  <si>
    <t>指導充実加配</t>
    <rPh sb="0" eb="2">
      <t>シドウ</t>
    </rPh>
    <rPh sb="2" eb="4">
      <t>ジュウジツ</t>
    </rPh>
    <rPh sb="4" eb="6">
      <t>カハイ</t>
    </rPh>
    <phoneticPr fontId="2"/>
  </si>
  <si>
    <t>指導充実加配（処遇係数）</t>
    <rPh sb="0" eb="2">
      <t>シドウ</t>
    </rPh>
    <rPh sb="2" eb="4">
      <t>ジュウジツ</t>
    </rPh>
    <rPh sb="4" eb="6">
      <t>カハイ</t>
    </rPh>
    <rPh sb="7" eb="11">
      <t>ショグウケイスウ</t>
    </rPh>
    <phoneticPr fontId="2"/>
  </si>
  <si>
    <t>指導充実（加算率c)</t>
    <rPh sb="0" eb="4">
      <t>シドウジュウジツ</t>
    </rPh>
    <rPh sb="5" eb="8">
      <t>カサンリツ</t>
    </rPh>
    <phoneticPr fontId="2"/>
  </si>
  <si>
    <t>上限人数</t>
    <rPh sb="0" eb="4">
      <t>ジョウゲンニンズウ</t>
    </rPh>
    <phoneticPr fontId="2"/>
  </si>
  <si>
    <t>AB74</t>
  </si>
  <si>
    <t>認定区分</t>
    <rPh sb="0" eb="2">
      <t>ニンテイ</t>
    </rPh>
    <rPh sb="2" eb="4">
      <t>クブン</t>
    </rPh>
    <phoneticPr fontId="2"/>
  </si>
  <si>
    <t>指導充実・事務負担対応加算（人数判定）</t>
    <rPh sb="0" eb="4">
      <t>シドウジュウジツ</t>
    </rPh>
    <rPh sb="5" eb="7">
      <t>ジム</t>
    </rPh>
    <rPh sb="7" eb="9">
      <t>フタン</t>
    </rPh>
    <rPh sb="9" eb="11">
      <t>タイオウ</t>
    </rPh>
    <rPh sb="11" eb="13">
      <t>カサン</t>
    </rPh>
    <rPh sb="14" eb="16">
      <t>ニンズウ</t>
    </rPh>
    <rPh sb="16" eb="18">
      <t>ハンテイ</t>
    </rPh>
    <phoneticPr fontId="2"/>
  </si>
  <si>
    <t>施設番号：</t>
    <rPh sb="0" eb="4">
      <t>シセツバンゴウ</t>
    </rPh>
    <phoneticPr fontId="2"/>
  </si>
  <si>
    <t>事業所名称：</t>
    <rPh sb="0" eb="5">
      <t>ジギョウショメイショウ</t>
    </rPh>
    <phoneticPr fontId="2"/>
  </si>
  <si>
    <t>請求月：</t>
    <rPh sb="0" eb="3">
      <t>セイキュウヅキ</t>
    </rPh>
    <phoneticPr fontId="2"/>
  </si>
  <si>
    <t>副食費
徴収免除</t>
    <rPh sb="0" eb="3">
      <t>フクショクヒ</t>
    </rPh>
    <rPh sb="4" eb="8">
      <t>チョウシュウメンジョ</t>
    </rPh>
    <phoneticPr fontId="2"/>
  </si>
  <si>
    <t>処遇区分
１及び２</t>
    <rPh sb="0" eb="4">
      <t>ショグウクブン</t>
    </rPh>
    <rPh sb="6" eb="7">
      <t>オヨ</t>
    </rPh>
    <phoneticPr fontId="2"/>
  </si>
  <si>
    <t>区分１</t>
    <rPh sb="0" eb="2">
      <t>クブン</t>
    </rPh>
    <phoneticPr fontId="2"/>
  </si>
  <si>
    <t>区分２</t>
    <rPh sb="0" eb="2">
      <t>クブン</t>
    </rPh>
    <phoneticPr fontId="2"/>
  </si>
  <si>
    <t>職員の平均経験年数
／人</t>
    <phoneticPr fontId="2"/>
  </si>
  <si>
    <t>賃金
改善分</t>
    <rPh sb="5" eb="6">
      <t>ブン</t>
    </rPh>
    <phoneticPr fontId="2"/>
  </si>
  <si>
    <t>処遇区分３</t>
    <rPh sb="0" eb="4">
      <t>ショグウクブン</t>
    </rPh>
    <phoneticPr fontId="2"/>
  </si>
  <si>
    <t>合計（請求金額）b＋d＋e</t>
    <rPh sb="0" eb="2">
      <t>ゴウケイ</t>
    </rPh>
    <rPh sb="3" eb="5">
      <t>セイキュウ</t>
    </rPh>
    <rPh sb="5" eb="7">
      <t>キンガク</t>
    </rPh>
    <phoneticPr fontId="2"/>
  </si>
  <si>
    <t>★施設情報</t>
    <rPh sb="1" eb="5">
      <t>シセツジョウホウ</t>
    </rPh>
    <phoneticPr fontId="2"/>
  </si>
  <si>
    <t>２・３号</t>
    <phoneticPr fontId="2"/>
  </si>
  <si>
    <t>適</t>
  </si>
  <si>
    <t>処遇区分１</t>
    <rPh sb="0" eb="4">
      <t>ショグウクブン</t>
    </rPh>
    <phoneticPr fontId="2"/>
  </si>
  <si>
    <t>処遇区分２</t>
    <rPh sb="0" eb="4">
      <t>ショグウクブン</t>
    </rPh>
    <phoneticPr fontId="2"/>
  </si>
  <si>
    <t>基礎分（平均経験年数から算定）</t>
    <rPh sb="0" eb="3">
      <t>キソブン</t>
    </rPh>
    <rPh sb="4" eb="12">
      <t>ヘイキンケイケン</t>
    </rPh>
    <rPh sb="12" eb="14">
      <t>サンテイ</t>
    </rPh>
    <phoneticPr fontId="2"/>
  </si>
  <si>
    <t>賃金改善分（平均経験年数から算定）</t>
    <rPh sb="0" eb="5">
      <t>チンギンカイゼンブン</t>
    </rPh>
    <phoneticPr fontId="2"/>
  </si>
  <si>
    <t>★各種加算設定</t>
    <rPh sb="1" eb="3">
      <t>カクシュ</t>
    </rPh>
    <rPh sb="3" eb="5">
      <t>カサン</t>
    </rPh>
    <rPh sb="5" eb="7">
      <t>セッテイ</t>
    </rPh>
    <phoneticPr fontId="2"/>
  </si>
  <si>
    <t>（３月加算）施設関係者評価加算</t>
    <rPh sb="6" eb="8">
      <t>シセツ</t>
    </rPh>
    <rPh sb="8" eb="11">
      <t>カンケイシャ</t>
    </rPh>
    <rPh sb="11" eb="13">
      <t>ヒョウカ</t>
    </rPh>
    <rPh sb="13" eb="15">
      <t>カサン</t>
    </rPh>
    <phoneticPr fontId="8"/>
  </si>
  <si>
    <t>（３月加算）施設機能強化推進費加算</t>
    <rPh sb="2" eb="5">
      <t>ガツカサン</t>
    </rPh>
    <rPh sb="6" eb="12">
      <t>シセツキノウキョウカ</t>
    </rPh>
    <rPh sb="12" eb="14">
      <t>スイシン</t>
    </rPh>
    <rPh sb="14" eb="15">
      <t>ヒ</t>
    </rPh>
    <rPh sb="15" eb="17">
      <t>カサン</t>
    </rPh>
    <phoneticPr fontId="2"/>
  </si>
  <si>
    <t>（３月加算）小学校接続加算</t>
    <rPh sb="2" eb="3">
      <t>ガツ</t>
    </rPh>
    <rPh sb="3" eb="5">
      <t>カサン</t>
    </rPh>
    <rPh sb="6" eb="13">
      <t>ショウガッコウセツゾクカサン</t>
    </rPh>
    <phoneticPr fontId="2"/>
  </si>
  <si>
    <t>要件ⅰ・ⅱ</t>
  </si>
  <si>
    <t>を満たす</t>
    <rPh sb="1" eb="2">
      <t>ミ</t>
    </rPh>
    <phoneticPr fontId="2"/>
  </si>
  <si>
    <t>（３月加算）第三者評価受審加算</t>
    <rPh sb="2" eb="5">
      <t>ガツカサン</t>
    </rPh>
    <rPh sb="6" eb="9">
      <t>ダイサンシャ</t>
    </rPh>
    <rPh sb="9" eb="13">
      <t>ヒョウカジュシン</t>
    </rPh>
    <rPh sb="13" eb="15">
      <t>カサン</t>
    </rPh>
    <phoneticPr fontId="2"/>
  </si>
  <si>
    <t>★（任意入力）市町村独自助成明細</t>
    <rPh sb="2" eb="6">
      <t>ニンイニュウリョク</t>
    </rPh>
    <rPh sb="7" eb="14">
      <t>シチョウソンドクジジョセイ</t>
    </rPh>
    <rPh sb="14" eb="16">
      <t>メイサイ</t>
    </rPh>
    <phoneticPr fontId="2"/>
  </si>
  <si>
    <t>請求内容</t>
    <rPh sb="0" eb="4">
      <t>セイキュウナイヨウ</t>
    </rPh>
    <phoneticPr fontId="2"/>
  </si>
  <si>
    <t>単価</t>
    <rPh sb="0" eb="2">
      <t>タンカ</t>
    </rPh>
    <phoneticPr fontId="2"/>
  </si>
  <si>
    <t>認定
区分</t>
    <rPh sb="0" eb="2">
      <t>ニンテイ</t>
    </rPh>
    <rPh sb="3" eb="5">
      <t>クブン</t>
    </rPh>
    <phoneticPr fontId="2"/>
  </si>
  <si>
    <t>★児童情報</t>
    <rPh sb="1" eb="5">
      <t>ジドウジョウホウ</t>
    </rPh>
    <phoneticPr fontId="2"/>
  </si>
  <si>
    <r>
      <t xml:space="preserve">クラス
</t>
    </r>
    <r>
      <rPr>
        <b/>
        <sz val="9"/>
        <color theme="0"/>
        <rFont val="BIZ UDPゴシック"/>
        <family val="3"/>
        <charset val="128"/>
      </rPr>
      <t>※満3歳児は「3」</t>
    </r>
    <rPh sb="5" eb="6">
      <t>マン</t>
    </rPh>
    <rPh sb="7" eb="9">
      <t>サイジ</t>
    </rPh>
    <phoneticPr fontId="2"/>
  </si>
  <si>
    <r>
      <t xml:space="preserve">満３歳児
</t>
    </r>
    <r>
      <rPr>
        <b/>
        <sz val="8"/>
        <color theme="0"/>
        <rFont val="BIZ UDPゴシック"/>
        <family val="3"/>
        <charset val="128"/>
      </rPr>
      <t>※該当の場合は〇</t>
    </r>
    <rPh sb="0" eb="1">
      <t>マン</t>
    </rPh>
    <rPh sb="2" eb="4">
      <t>サイジ</t>
    </rPh>
    <rPh sb="6" eb="8">
      <t>ガイトウ</t>
    </rPh>
    <rPh sb="9" eb="11">
      <t>バアイ</t>
    </rPh>
    <phoneticPr fontId="2"/>
  </si>
  <si>
    <t>満3歳児</t>
    <rPh sb="0" eb="1">
      <t>マン</t>
    </rPh>
    <rPh sb="2" eb="4">
      <t>サイジ</t>
    </rPh>
    <phoneticPr fontId="2"/>
  </si>
  <si>
    <t>利用定員</t>
    <rPh sb="0" eb="4">
      <t>リヨウテイイン</t>
    </rPh>
    <phoneticPr fontId="2"/>
  </si>
  <si>
    <t>（３月加算）施設関係者評価加算</t>
    <phoneticPr fontId="2"/>
  </si>
  <si>
    <t>（３月加算）小学校接続加算</t>
    <phoneticPr fontId="2"/>
  </si>
  <si>
    <t>（３月加算）第三者評価受審加算</t>
    <phoneticPr fontId="2"/>
  </si>
  <si>
    <t>明細書</t>
    <phoneticPr fontId="2"/>
  </si>
  <si>
    <t>加算率a（基礎分）</t>
    <rPh sb="0" eb="3">
      <t>カサンリツ</t>
    </rPh>
    <rPh sb="5" eb="8">
      <t>キソブン</t>
    </rPh>
    <phoneticPr fontId="2"/>
  </si>
  <si>
    <t>加算率b（賃金改善分）</t>
    <rPh sb="0" eb="3">
      <t>カサンリツ</t>
    </rPh>
    <rPh sb="5" eb="10">
      <t>チンギンカイゼンブン</t>
    </rPh>
    <phoneticPr fontId="2"/>
  </si>
  <si>
    <t>J23</t>
  </si>
  <si>
    <t>Q23</t>
  </si>
  <si>
    <t>BC24</t>
  </si>
  <si>
    <t>O15</t>
  </si>
  <si>
    <t>CA24</t>
  </si>
  <si>
    <t>AE22</t>
  </si>
  <si>
    <t>AI15</t>
  </si>
  <si>
    <t>AI18</t>
  </si>
  <si>
    <t>AB102</t>
  </si>
  <si>
    <t>要件ⅰ～ⅲ</t>
  </si>
  <si>
    <t>BS67</t>
  </si>
  <si>
    <t>BS72</t>
  </si>
  <si>
    <t>CD2</t>
  </si>
  <si>
    <t>４才児加算・チーム保育重複あり</t>
  </si>
  <si>
    <t>AB97</t>
  </si>
  <si>
    <t>【減算】土曜日に閉所する場合</t>
    <rPh sb="1" eb="3">
      <t>ゲンサン</t>
    </rPh>
    <rPh sb="4" eb="7">
      <t>ドヨウビ</t>
    </rPh>
    <rPh sb="8" eb="10">
      <t>ヘイショ</t>
    </rPh>
    <rPh sb="12" eb="14">
      <t>バアイ</t>
    </rPh>
    <phoneticPr fontId="2"/>
  </si>
  <si>
    <t>月当たり閉所日数</t>
    <rPh sb="0" eb="1">
      <t>ツキ</t>
    </rPh>
    <rPh sb="1" eb="2">
      <t>ア</t>
    </rPh>
    <rPh sb="4" eb="6">
      <t>ヘイショ</t>
    </rPh>
    <rPh sb="6" eb="8">
      <t>ニッスウ</t>
    </rPh>
    <phoneticPr fontId="2"/>
  </si>
  <si>
    <t>（記入例）職員配置加算（３歳）</t>
    <rPh sb="1" eb="3">
      <t>キニュウ</t>
    </rPh>
    <rPh sb="3" eb="4">
      <t>レイ</t>
    </rPh>
    <rPh sb="5" eb="11">
      <t>ショクインハイチカサン</t>
    </rPh>
    <rPh sb="13" eb="14">
      <t>サイ</t>
    </rPh>
    <phoneticPr fontId="2"/>
  </si>
  <si>
    <t>Ver.8.1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</si>
</sst>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76" formatCode="[$-411]ge\.m\.d;@"/>
    <numFmt numFmtId="177" formatCode="#,##0;&quot;▲ &quot;#,##0"/>
    <numFmt numFmtId="178" formatCode="0_);[Red]\(0\)"/>
    <numFmt numFmtId="179" formatCode="#&quot;日&quot;"/>
    <numFmt numFmtId="180" formatCode="#,##0.0;[Red]\-#,##0.0"/>
    <numFmt numFmtId="181" formatCode="\(#,##0\)"/>
    <numFmt numFmtId="182" formatCode="#,##0.0&quot;）&quot;"/>
    <numFmt numFmtId="183" formatCode="#,##0\×&quot;加&quot;&quot;算&quot;&quot;率&quot;"/>
    <numFmt numFmtId="184" formatCode="#,##0.0&quot;（c）&quot;"/>
    <numFmt numFmtId="185" formatCode="\(#,##0.0&quot;（c）））&quot;"/>
    <numFmt numFmtId="186" formatCode="\(#,##0"/>
    <numFmt numFmtId="187" formatCode="#,##0.0&quot;（c））&quot;"/>
    <numFmt numFmtId="188" formatCode="#,##0.0&quot;（C））)&quot;"/>
    <numFmt numFmtId="189" formatCode="#,##0&quot;×加配人数&quot;"/>
    <numFmt numFmtId="190" formatCode="#,##0\×&quot;加&quot;&quot;算&quot;&quot;率&quot;&quot;×加配人数&quot;"/>
    <numFmt numFmtId="191" formatCode="#,##0_ "/>
    <numFmt numFmtId="192" formatCode="#,##0_ &quot;×各月の給食&quot;"/>
    <numFmt numFmtId="193" formatCode="&quot;（&quot;#,##0"/>
    <numFmt numFmtId="194" formatCode="#,##0.0&quot;（c）））&quot;"/>
    <numFmt numFmtId="195" formatCode="#,##0&quot;×週当たり実施日数&quot;"/>
    <numFmt numFmtId="196" formatCode="&quot;×&quot;#,##0.0&quot;（c）&quot;"/>
    <numFmt numFmtId="197" formatCode="#,##0.0&quot;（C））&quot;"/>
    <numFmt numFmtId="198" formatCode="#,##0.0"/>
  </numFmts>
  <fonts count="3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HGｺﾞｼｯｸM"/>
      <family val="3"/>
      <charset val="128"/>
    </font>
    <font>
      <sz val="6"/>
      <name val="明朝"/>
      <family val="3"/>
      <charset val="128"/>
    </font>
    <font>
      <sz val="6"/>
      <color theme="1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8.5"/>
      <color theme="1"/>
      <name val="HGｺﾞｼｯｸM"/>
      <family val="3"/>
      <charset val="128"/>
    </font>
    <font>
      <sz val="8.5"/>
      <name val="HGｺﾞｼｯｸM"/>
      <family val="3"/>
      <charset val="128"/>
    </font>
    <font>
      <sz val="8.5"/>
      <color theme="1"/>
      <name val="ＭＳ Ｐゴシック"/>
      <family val="2"/>
      <charset val="128"/>
      <scheme val="minor"/>
    </font>
    <font>
      <sz val="11"/>
      <color rgb="FFFF0000"/>
      <name val="BIZ UDPゴシック"/>
      <family val="3"/>
      <charset val="128"/>
    </font>
    <font>
      <sz val="8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sz val="16"/>
      <color rgb="FFFF0000"/>
      <name val="BIZ UDPゴシック"/>
      <family val="3"/>
      <charset val="128"/>
    </font>
    <font>
      <b/>
      <sz val="9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0"/>
      <name val="BIZ UDPゴシック"/>
      <family val="3"/>
      <charset val="128"/>
    </font>
    <font>
      <sz val="14"/>
      <name val="BIZ UDPゴシック"/>
      <family val="3"/>
      <charset val="128"/>
    </font>
    <font>
      <sz val="12"/>
      <name val="BIZ UDPゴシック"/>
      <family val="3"/>
      <charset val="128"/>
    </font>
    <font>
      <sz val="6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sz val="8"/>
      <color rgb="FFFF0000"/>
      <name val="BIZ UDP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9"/>
      <color theme="0"/>
      <name val="BIZ UDPゴシック"/>
      <family val="3"/>
      <charset val="128"/>
    </font>
    <font>
      <b/>
      <sz val="8"/>
      <color theme="0"/>
      <name val="BIZ UDPゴシック"/>
      <family val="3"/>
      <charset val="128"/>
    </font>
    <font>
      <b/>
      <sz val="10"/>
      <color indexed="81"/>
      <name val="BIZ UDPゴシック"/>
      <family val="3"/>
      <charset val="128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1"/>
      </patternFill>
    </fill>
    <fill>
      <patternFill patternType="solid">
        <fgColor rgb="FF92D0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theme="1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2" tint="-9.9978637043366805E-2"/>
        <bgColor indexed="64"/>
      </patternFill>
    </fill>
  </fills>
  <borders count="1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 diagonalUp="1">
      <left style="medium">
        <color indexed="64"/>
      </left>
      <right/>
      <top style="thin">
        <color indexed="64"/>
      </top>
      <bottom/>
      <diagonal style="hair">
        <color theme="1" tint="0.499984740745262"/>
      </diagonal>
    </border>
    <border diagonalUp="1">
      <left/>
      <right/>
      <top style="thin">
        <color indexed="64"/>
      </top>
      <bottom/>
      <diagonal style="hair">
        <color theme="1" tint="0.499984740745262"/>
      </diagonal>
    </border>
    <border diagonalUp="1">
      <left/>
      <right style="medium">
        <color indexed="64"/>
      </right>
      <top style="thin">
        <color auto="1"/>
      </top>
      <bottom/>
      <diagonal style="hair">
        <color theme="1" tint="0.499984740745262"/>
      </diagonal>
    </border>
    <border diagonalUp="1">
      <left style="medium">
        <color indexed="64"/>
      </left>
      <right/>
      <top/>
      <bottom/>
      <diagonal style="hair">
        <color theme="1" tint="0.499984740745262"/>
      </diagonal>
    </border>
    <border diagonalUp="1">
      <left/>
      <right/>
      <top/>
      <bottom/>
      <diagonal style="hair">
        <color theme="1" tint="0.499984740745262"/>
      </diagonal>
    </border>
    <border diagonalUp="1">
      <left/>
      <right style="medium">
        <color indexed="64"/>
      </right>
      <top/>
      <bottom/>
      <diagonal style="hair">
        <color theme="1" tint="0.499984740745262"/>
      </diagonal>
    </border>
    <border diagonalUp="1">
      <left style="medium">
        <color indexed="64"/>
      </left>
      <right/>
      <top/>
      <bottom style="thin">
        <color indexed="64"/>
      </bottom>
      <diagonal style="hair">
        <color theme="1" tint="0.499984740745262"/>
      </diagonal>
    </border>
    <border diagonalUp="1">
      <left/>
      <right/>
      <top/>
      <bottom style="thin">
        <color indexed="64"/>
      </bottom>
      <diagonal style="hair">
        <color theme="1" tint="0.499984740745262"/>
      </diagonal>
    </border>
    <border diagonalUp="1">
      <left/>
      <right style="medium">
        <color indexed="64"/>
      </right>
      <top/>
      <bottom style="thin">
        <color indexed="64"/>
      </bottom>
      <diagonal style="hair">
        <color theme="1" tint="0.499984740745262"/>
      </diagonal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61">
    <xf numFmtId="0" fontId="0" fillId="0" borderId="0" xfId="0">
      <alignment vertical="center"/>
    </xf>
    <xf numFmtId="3" fontId="5" fillId="0" borderId="87" xfId="3" applyNumberFormat="1" applyFont="1" applyBorder="1" applyAlignment="1">
      <alignment horizontal="center" vertical="center" wrapText="1"/>
    </xf>
    <xf numFmtId="3" fontId="5" fillId="0" borderId="0" xfId="3" applyNumberFormat="1" applyFont="1" applyAlignment="1">
      <alignment horizontal="center" vertical="center"/>
    </xf>
    <xf numFmtId="3" fontId="5" fillId="0" borderId="0" xfId="3" applyNumberFormat="1" applyFont="1" applyAlignment="1">
      <alignment horizontal="left" vertical="center"/>
    </xf>
    <xf numFmtId="3" fontId="8" fillId="0" borderId="0" xfId="3" applyNumberFormat="1" applyFont="1" applyAlignment="1">
      <alignment horizontal="left" vertical="center"/>
    </xf>
    <xf numFmtId="181" fontId="5" fillId="0" borderId="0" xfId="3" applyNumberFormat="1" applyFont="1" applyAlignment="1">
      <alignment horizontal="center" vertical="center"/>
    </xf>
    <xf numFmtId="181" fontId="5" fillId="0" borderId="0" xfId="3" applyNumberFormat="1" applyFont="1" applyAlignment="1">
      <alignment horizontal="left" vertical="center"/>
    </xf>
    <xf numFmtId="3" fontId="5" fillId="0" borderId="62" xfId="3" applyNumberFormat="1" applyFont="1" applyBorder="1" applyAlignment="1">
      <alignment horizontal="center" vertical="center" wrapText="1"/>
    </xf>
    <xf numFmtId="3" fontId="5" fillId="0" borderId="0" xfId="3" applyNumberFormat="1" applyFont="1" applyAlignment="1">
      <alignment horizontal="center" vertical="center" wrapText="1"/>
    </xf>
    <xf numFmtId="177" fontId="5" fillId="0" borderId="62" xfId="3" applyNumberFormat="1" applyFont="1" applyBorder="1" applyAlignment="1">
      <alignment vertical="center" wrapText="1"/>
    </xf>
    <xf numFmtId="181" fontId="5" fillId="0" borderId="0" xfId="3" applyNumberFormat="1" applyFont="1" applyAlignment="1">
      <alignment vertical="center" wrapText="1"/>
    </xf>
    <xf numFmtId="181" fontId="5" fillId="0" borderId="0" xfId="3" applyNumberFormat="1" applyFont="1" applyAlignment="1">
      <alignment horizontal="left" vertical="center" wrapText="1"/>
    </xf>
    <xf numFmtId="181" fontId="5" fillId="0" borderId="0" xfId="3" applyNumberFormat="1" applyFont="1" applyAlignment="1">
      <alignment horizontal="center" vertical="center" wrapText="1"/>
    </xf>
    <xf numFmtId="177" fontId="5" fillId="0" borderId="62" xfId="3" applyNumberFormat="1" applyFont="1" applyBorder="1" applyAlignment="1">
      <alignment horizontal="center" vertical="center" wrapText="1"/>
    </xf>
    <xf numFmtId="3" fontId="5" fillId="0" borderId="61" xfId="3" applyNumberFormat="1" applyFont="1" applyBorder="1" applyAlignment="1">
      <alignment horizontal="center" vertical="center" wrapText="1"/>
    </xf>
    <xf numFmtId="3" fontId="5" fillId="0" borderId="61" xfId="3" applyNumberFormat="1" applyFont="1" applyBorder="1" applyAlignment="1">
      <alignment horizontal="center" vertical="top" wrapText="1"/>
    </xf>
    <xf numFmtId="177" fontId="5" fillId="0" borderId="0" xfId="3" applyNumberFormat="1" applyFont="1" applyAlignment="1">
      <alignment vertical="center" wrapText="1"/>
    </xf>
    <xf numFmtId="177" fontId="5" fillId="0" borderId="62" xfId="3" applyNumberFormat="1" applyFont="1" applyBorder="1" applyAlignment="1">
      <alignment horizontal="right" vertical="center" wrapText="1"/>
    </xf>
    <xf numFmtId="177" fontId="5" fillId="0" borderId="87" xfId="3" applyNumberFormat="1" applyFont="1" applyBorder="1" applyAlignment="1">
      <alignment horizontal="center" vertical="center" wrapText="1"/>
    </xf>
    <xf numFmtId="177" fontId="5" fillId="0" borderId="0" xfId="3" applyNumberFormat="1" applyFont="1" applyAlignment="1">
      <alignment horizontal="left" vertical="center" wrapText="1"/>
    </xf>
    <xf numFmtId="177" fontId="5" fillId="0" borderId="61" xfId="3" applyNumberFormat="1" applyFont="1" applyBorder="1" applyAlignment="1">
      <alignment vertical="center" wrapText="1"/>
    </xf>
    <xf numFmtId="177" fontId="5" fillId="0" borderId="87" xfId="3" applyNumberFormat="1" applyFont="1" applyBorder="1" applyAlignment="1">
      <alignment vertical="center" wrapText="1"/>
    </xf>
    <xf numFmtId="0" fontId="8" fillId="0" borderId="0" xfId="3" applyFont="1">
      <alignment vertical="center"/>
    </xf>
    <xf numFmtId="0" fontId="8" fillId="0" borderId="0" xfId="3" applyFont="1" applyAlignment="1">
      <alignment horizontal="left" vertical="center"/>
    </xf>
    <xf numFmtId="3" fontId="7" fillId="0" borderId="0" xfId="3" applyNumberFormat="1" applyFont="1" applyAlignment="1">
      <alignment vertical="center" wrapText="1" shrinkToFit="1"/>
    </xf>
    <xf numFmtId="3" fontId="5" fillId="0" borderId="62" xfId="3" applyNumberFormat="1" applyFont="1" applyBorder="1" applyAlignment="1">
      <alignment vertical="center" shrinkToFit="1"/>
    </xf>
    <xf numFmtId="3" fontId="5" fillId="0" borderId="0" xfId="3" applyNumberFormat="1" applyFont="1" applyAlignment="1">
      <alignment horizontal="left" vertical="center" shrinkToFit="1"/>
    </xf>
    <xf numFmtId="181" fontId="5" fillId="0" borderId="61" xfId="3" applyNumberFormat="1" applyFont="1" applyBorder="1" applyAlignment="1">
      <alignment horizontal="center" vertical="center" wrapText="1"/>
    </xf>
    <xf numFmtId="3" fontId="5" fillId="0" borderId="62" xfId="3" applyNumberFormat="1" applyFont="1" applyBorder="1" applyAlignment="1">
      <alignment horizontal="right" vertical="center" shrinkToFit="1"/>
    </xf>
    <xf numFmtId="3" fontId="5" fillId="0" borderId="0" xfId="3" applyNumberFormat="1" applyFont="1" applyAlignment="1">
      <alignment vertical="center" shrinkToFit="1"/>
    </xf>
    <xf numFmtId="181" fontId="5" fillId="0" borderId="91" xfId="3" applyNumberFormat="1" applyFont="1" applyBorder="1" applyAlignment="1">
      <alignment horizontal="center" vertical="center"/>
    </xf>
    <xf numFmtId="181" fontId="5" fillId="0" borderId="61" xfId="3" applyNumberFormat="1" applyFont="1" applyBorder="1" applyAlignment="1">
      <alignment horizontal="center" vertical="center"/>
    </xf>
    <xf numFmtId="181" fontId="5" fillId="0" borderId="89" xfId="3" applyNumberFormat="1" applyFont="1" applyBorder="1" applyAlignment="1">
      <alignment horizontal="center" vertical="center"/>
    </xf>
    <xf numFmtId="0" fontId="8" fillId="0" borderId="32" xfId="3" applyFont="1" applyBorder="1">
      <alignment vertical="center"/>
    </xf>
    <xf numFmtId="181" fontId="5" fillId="0" borderId="91" xfId="3" applyNumberFormat="1" applyFont="1" applyBorder="1" applyAlignment="1">
      <alignment horizontal="center" vertical="center" wrapText="1"/>
    </xf>
    <xf numFmtId="3" fontId="7" fillId="0" borderId="62" xfId="3" applyNumberFormat="1" applyFont="1" applyBorder="1" applyAlignment="1">
      <alignment vertical="center" wrapText="1" shrinkToFit="1"/>
    </xf>
    <xf numFmtId="181" fontId="5" fillId="0" borderId="88" xfId="3" applyNumberFormat="1" applyFont="1" applyBorder="1" applyAlignment="1">
      <alignment horizontal="center" vertical="center" wrapText="1"/>
    </xf>
    <xf numFmtId="182" fontId="5" fillId="0" borderId="91" xfId="3" applyNumberFormat="1" applyFont="1" applyBorder="1" applyAlignment="1">
      <alignment horizontal="center" vertical="center" wrapText="1"/>
    </xf>
    <xf numFmtId="181" fontId="5" fillId="0" borderId="62" xfId="3" applyNumberFormat="1" applyFont="1" applyBorder="1" applyAlignment="1">
      <alignment vertical="center" shrinkToFit="1"/>
    </xf>
    <xf numFmtId="181" fontId="5" fillId="0" borderId="61" xfId="3" applyNumberFormat="1" applyFont="1" applyBorder="1" applyAlignment="1">
      <alignment horizontal="left" vertical="center" shrinkToFit="1"/>
    </xf>
    <xf numFmtId="182" fontId="5" fillId="0" borderId="89" xfId="3" applyNumberFormat="1" applyFont="1" applyBorder="1" applyAlignment="1">
      <alignment horizontal="center" vertical="center" wrapText="1"/>
    </xf>
    <xf numFmtId="182" fontId="5" fillId="0" borderId="61" xfId="3" applyNumberFormat="1" applyFont="1" applyBorder="1" applyAlignment="1">
      <alignment horizontal="center" vertical="center" wrapText="1"/>
    </xf>
    <xf numFmtId="181" fontId="5" fillId="0" borderId="61" xfId="3" applyNumberFormat="1" applyFont="1" applyBorder="1" applyAlignment="1">
      <alignment horizontal="center" vertical="top"/>
    </xf>
    <xf numFmtId="181" fontId="5" fillId="0" borderId="62" xfId="3" applyNumberFormat="1" applyFont="1" applyBorder="1" applyAlignment="1">
      <alignment horizontal="right" vertical="center" shrinkToFit="1"/>
    </xf>
    <xf numFmtId="181" fontId="5" fillId="0" borderId="61" xfId="3" applyNumberFormat="1" applyFont="1" applyBorder="1" applyAlignment="1">
      <alignment vertical="center" shrinkToFit="1"/>
    </xf>
    <xf numFmtId="177" fontId="5" fillId="0" borderId="0" xfId="3" applyNumberFormat="1" applyFont="1" applyAlignment="1">
      <alignment horizontal="center" vertical="center" wrapText="1"/>
    </xf>
    <xf numFmtId="3" fontId="5" fillId="0" borderId="45" xfId="3" applyNumberFormat="1" applyFont="1" applyBorder="1" applyAlignment="1">
      <alignment horizontal="center" vertical="center" wrapText="1"/>
    </xf>
    <xf numFmtId="3" fontId="5" fillId="0" borderId="41" xfId="3" applyNumberFormat="1" applyFont="1" applyBorder="1" applyAlignment="1">
      <alignment horizontal="center" vertical="center" wrapText="1"/>
    </xf>
    <xf numFmtId="177" fontId="5" fillId="0" borderId="45" xfId="3" applyNumberFormat="1" applyFont="1" applyBorder="1" applyAlignment="1">
      <alignment horizontal="center" vertical="center" wrapText="1"/>
    </xf>
    <xf numFmtId="3" fontId="5" fillId="0" borderId="0" xfId="3" applyNumberFormat="1" applyFont="1">
      <alignment vertical="center"/>
    </xf>
    <xf numFmtId="181" fontId="5" fillId="0" borderId="0" xfId="3" applyNumberFormat="1" applyFont="1" applyAlignment="1">
      <alignment horizontal="center" vertical="top"/>
    </xf>
    <xf numFmtId="3" fontId="11" fillId="0" borderId="94" xfId="3" applyNumberFormat="1" applyFont="1" applyBorder="1" applyAlignment="1">
      <alignment horizontal="distributed" vertical="center"/>
    </xf>
    <xf numFmtId="3" fontId="10" fillId="0" borderId="62" xfId="3" applyNumberFormat="1" applyFont="1" applyBorder="1" applyAlignment="1">
      <alignment horizontal="distributed" vertical="center"/>
    </xf>
    <xf numFmtId="177" fontId="10" fillId="0" borderId="95" xfId="3" applyNumberFormat="1" applyFont="1" applyBorder="1" applyAlignment="1">
      <alignment horizontal="right" vertical="center"/>
    </xf>
    <xf numFmtId="181" fontId="10" fillId="0" borderId="96" xfId="3" applyNumberFormat="1" applyFont="1" applyBorder="1" applyAlignment="1">
      <alignment horizontal="right" vertical="center"/>
    </xf>
    <xf numFmtId="181" fontId="10" fillId="0" borderId="61" xfId="3" applyNumberFormat="1" applyFont="1" applyBorder="1" applyAlignment="1">
      <alignment horizontal="center" vertical="center"/>
    </xf>
    <xf numFmtId="177" fontId="10" fillId="0" borderId="95" xfId="3" applyNumberFormat="1" applyFont="1" applyBorder="1" applyAlignment="1">
      <alignment horizontal="right" vertical="center" wrapText="1"/>
    </xf>
    <xf numFmtId="181" fontId="10" fillId="0" borderId="78" xfId="3" applyNumberFormat="1" applyFont="1" applyBorder="1" applyAlignment="1">
      <alignment horizontal="right" vertical="center" wrapText="1"/>
    </xf>
    <xf numFmtId="181" fontId="10" fillId="0" borderId="97" xfId="3" applyNumberFormat="1" applyFont="1" applyBorder="1" applyAlignment="1">
      <alignment horizontal="left" vertical="center" wrapText="1"/>
    </xf>
    <xf numFmtId="181" fontId="10" fillId="0" borderId="98" xfId="3" applyNumberFormat="1" applyFont="1" applyBorder="1" applyAlignment="1">
      <alignment horizontal="center" vertical="center" wrapText="1"/>
    </xf>
    <xf numFmtId="181" fontId="10" fillId="0" borderId="98" xfId="3" applyNumberFormat="1" applyFont="1" applyBorder="1" applyAlignment="1">
      <alignment horizontal="left" vertical="center" wrapText="1"/>
    </xf>
    <xf numFmtId="49" fontId="10" fillId="0" borderId="98" xfId="3" applyNumberFormat="1" applyFont="1" applyBorder="1" applyAlignment="1">
      <alignment horizontal="center" vertical="center" wrapText="1"/>
    </xf>
    <xf numFmtId="184" fontId="10" fillId="0" borderId="22" xfId="3" applyNumberFormat="1" applyFont="1" applyBorder="1" applyAlignment="1">
      <alignment horizontal="left" vertical="center" wrapText="1"/>
    </xf>
    <xf numFmtId="185" fontId="10" fillId="0" borderId="99" xfId="3" applyNumberFormat="1" applyFont="1" applyBorder="1" applyAlignment="1">
      <alignment horizontal="left" vertical="center" wrapText="1"/>
    </xf>
    <xf numFmtId="181" fontId="10" fillId="0" borderId="95" xfId="3" applyNumberFormat="1" applyFont="1" applyBorder="1" applyAlignment="1">
      <alignment horizontal="right" vertical="center" wrapText="1"/>
    </xf>
    <xf numFmtId="186" fontId="10" fillId="0" borderId="95" xfId="3" applyNumberFormat="1" applyFont="1" applyBorder="1" applyAlignment="1">
      <alignment horizontal="center" vertical="center" wrapText="1"/>
    </xf>
    <xf numFmtId="181" fontId="10" fillId="0" borderId="22" xfId="3" applyNumberFormat="1" applyFont="1" applyBorder="1" applyAlignment="1">
      <alignment horizontal="left" vertical="center" wrapText="1"/>
    </xf>
    <xf numFmtId="181" fontId="10" fillId="0" borderId="98" xfId="3" applyNumberFormat="1" applyFont="1" applyBorder="1" applyAlignment="1">
      <alignment vertical="center" wrapText="1"/>
    </xf>
    <xf numFmtId="187" fontId="10" fillId="0" borderId="98" xfId="3" applyNumberFormat="1" applyFont="1" applyBorder="1" applyAlignment="1">
      <alignment horizontal="left" vertical="center" wrapText="1"/>
    </xf>
    <xf numFmtId="188" fontId="10" fillId="0" borderId="99" xfId="3" applyNumberFormat="1" applyFont="1" applyBorder="1" applyAlignment="1">
      <alignment horizontal="left" vertical="center" wrapText="1"/>
    </xf>
    <xf numFmtId="181" fontId="10" fillId="0" borderId="62" xfId="3" applyNumberFormat="1" applyFont="1" applyBorder="1">
      <alignment vertical="center"/>
    </xf>
    <xf numFmtId="177" fontId="10" fillId="0" borderId="18" xfId="3" applyNumberFormat="1" applyFont="1" applyBorder="1" applyAlignment="1">
      <alignment horizontal="right" vertical="center" wrapText="1"/>
    </xf>
    <xf numFmtId="3" fontId="10" fillId="0" borderId="19" xfId="3" applyNumberFormat="1" applyFont="1" applyBorder="1" applyAlignment="1">
      <alignment horizontal="right" vertical="center" wrapText="1"/>
    </xf>
    <xf numFmtId="181" fontId="10" fillId="0" borderId="20" xfId="3" applyNumberFormat="1" applyFont="1" applyBorder="1" applyAlignment="1">
      <alignment horizontal="left" vertical="center" wrapText="1"/>
    </xf>
    <xf numFmtId="181" fontId="10" fillId="0" borderId="20" xfId="3" applyNumberFormat="1" applyFont="1" applyBorder="1" applyAlignment="1">
      <alignment horizontal="center" vertical="center" wrapText="1"/>
    </xf>
    <xf numFmtId="49" fontId="10" fillId="0" borderId="20" xfId="3" applyNumberFormat="1" applyFont="1" applyBorder="1" applyAlignment="1">
      <alignment horizontal="left" vertical="center" wrapText="1"/>
    </xf>
    <xf numFmtId="187" fontId="10" fillId="0" borderId="21" xfId="3" applyNumberFormat="1" applyFont="1" applyBorder="1" applyAlignment="1">
      <alignment horizontal="left" vertical="center" wrapText="1"/>
    </xf>
    <xf numFmtId="181" fontId="10" fillId="0" borderId="0" xfId="3" applyNumberFormat="1" applyFont="1">
      <alignment vertical="center"/>
    </xf>
    <xf numFmtId="177" fontId="10" fillId="0" borderId="0" xfId="3" applyNumberFormat="1" applyFont="1">
      <alignment vertical="center"/>
    </xf>
    <xf numFmtId="183" fontId="10" fillId="0" borderId="0" xfId="3" applyNumberFormat="1" applyFont="1" applyAlignment="1">
      <alignment horizontal="right" vertical="center" shrinkToFit="1"/>
    </xf>
    <xf numFmtId="183" fontId="10" fillId="0" borderId="0" xfId="3" applyNumberFormat="1" applyFont="1" applyAlignment="1">
      <alignment vertical="center" shrinkToFit="1"/>
    </xf>
    <xf numFmtId="183" fontId="10" fillId="0" borderId="0" xfId="3" applyNumberFormat="1" applyFont="1" applyAlignment="1">
      <alignment horizontal="left" vertical="center" shrinkToFit="1"/>
    </xf>
    <xf numFmtId="183" fontId="10" fillId="0" borderId="41" xfId="3" applyNumberFormat="1" applyFont="1" applyBorder="1" applyAlignment="1">
      <alignment horizontal="right" vertical="center" shrinkToFit="1"/>
    </xf>
    <xf numFmtId="191" fontId="10" fillId="0" borderId="35" xfId="3" applyNumberFormat="1" applyFont="1" applyBorder="1" applyAlignment="1">
      <alignment horizontal="left" wrapText="1" indent="1"/>
    </xf>
    <xf numFmtId="191" fontId="10" fillId="0" borderId="35" xfId="3" applyNumberFormat="1" applyFont="1" applyBorder="1" applyAlignment="1">
      <alignment horizontal="left" indent="1"/>
    </xf>
    <xf numFmtId="192" fontId="10" fillId="0" borderId="35" xfId="3" applyNumberFormat="1" applyFont="1" applyBorder="1" applyAlignment="1">
      <alignment horizontal="left" wrapText="1" indent="1"/>
    </xf>
    <xf numFmtId="0" fontId="10" fillId="0" borderId="0" xfId="3" applyFont="1">
      <alignment vertical="center"/>
    </xf>
    <xf numFmtId="3" fontId="11" fillId="0" borderId="101" xfId="3" applyNumberFormat="1" applyFont="1" applyBorder="1" applyAlignment="1">
      <alignment horizontal="distributed" vertical="center"/>
    </xf>
    <xf numFmtId="177" fontId="10" fillId="0" borderId="102" xfId="3" applyNumberFormat="1" applyFont="1" applyBorder="1" applyAlignment="1">
      <alignment horizontal="right" vertical="center"/>
    </xf>
    <xf numFmtId="181" fontId="10" fillId="0" borderId="103" xfId="3" applyNumberFormat="1" applyFont="1" applyBorder="1" applyAlignment="1">
      <alignment horizontal="right" vertical="center"/>
    </xf>
    <xf numFmtId="177" fontId="10" fillId="0" borderId="102" xfId="3" applyNumberFormat="1" applyFont="1" applyBorder="1" applyAlignment="1">
      <alignment horizontal="right" vertical="center" wrapText="1"/>
    </xf>
    <xf numFmtId="181" fontId="10" fillId="0" borderId="104" xfId="3" applyNumberFormat="1" applyFont="1" applyBorder="1" applyAlignment="1">
      <alignment horizontal="right" vertical="center" wrapText="1"/>
    </xf>
    <xf numFmtId="181" fontId="10" fillId="0" borderId="44" xfId="3" applyNumberFormat="1" applyFont="1" applyBorder="1" applyAlignment="1">
      <alignment horizontal="left" vertical="center" wrapText="1"/>
    </xf>
    <xf numFmtId="181" fontId="10" fillId="0" borderId="41" xfId="3" applyNumberFormat="1" applyFont="1" applyBorder="1" applyAlignment="1">
      <alignment horizontal="center" vertical="center" wrapText="1"/>
    </xf>
    <xf numFmtId="181" fontId="10" fillId="0" borderId="41" xfId="3" applyNumberFormat="1" applyFont="1" applyBorder="1" applyAlignment="1">
      <alignment horizontal="left" vertical="center" wrapText="1"/>
    </xf>
    <xf numFmtId="49" fontId="10" fillId="0" borderId="59" xfId="3" applyNumberFormat="1" applyFont="1" applyBorder="1" applyAlignment="1">
      <alignment horizontal="center" vertical="center" wrapText="1"/>
    </xf>
    <xf numFmtId="187" fontId="10" fillId="0" borderId="104" xfId="3" applyNumberFormat="1" applyFont="1" applyBorder="1" applyAlignment="1">
      <alignment horizontal="left" vertical="center" wrapText="1"/>
    </xf>
    <xf numFmtId="187" fontId="10" fillId="0" borderId="42" xfId="3" applyNumberFormat="1" applyFont="1" applyBorder="1" applyAlignment="1">
      <alignment horizontal="left" vertical="center" wrapText="1"/>
    </xf>
    <xf numFmtId="3" fontId="10" fillId="0" borderId="102" xfId="3" applyNumberFormat="1" applyFont="1" applyBorder="1" applyAlignment="1">
      <alignment horizontal="center" vertical="center" wrapText="1"/>
    </xf>
    <xf numFmtId="181" fontId="10" fillId="0" borderId="104" xfId="3" applyNumberFormat="1" applyFont="1" applyBorder="1" applyAlignment="1">
      <alignment horizontal="left" vertical="center" wrapText="1"/>
    </xf>
    <xf numFmtId="181" fontId="10" fillId="0" borderId="41" xfId="3" applyNumberFormat="1" applyFont="1" applyBorder="1" applyAlignment="1">
      <alignment vertical="center" wrapText="1"/>
    </xf>
    <xf numFmtId="49" fontId="10" fillId="0" borderId="41" xfId="3" applyNumberFormat="1" applyFont="1" applyBorder="1" applyAlignment="1">
      <alignment horizontal="center" vertical="center" wrapText="1"/>
    </xf>
    <xf numFmtId="187" fontId="10" fillId="0" borderId="41" xfId="3" applyNumberFormat="1" applyFont="1" applyBorder="1" applyAlignment="1">
      <alignment horizontal="left" vertical="center" wrapText="1"/>
    </xf>
    <xf numFmtId="188" fontId="10" fillId="0" borderId="42" xfId="3" applyNumberFormat="1" applyFont="1" applyBorder="1" applyAlignment="1">
      <alignment horizontal="left" vertical="center" wrapText="1"/>
    </xf>
    <xf numFmtId="0" fontId="10" fillId="0" borderId="20" xfId="3" applyFont="1" applyBorder="1">
      <alignment vertical="center"/>
    </xf>
    <xf numFmtId="0" fontId="10" fillId="0" borderId="41" xfId="3" applyFont="1" applyBorder="1" applyAlignment="1">
      <alignment horizontal="right" vertical="center"/>
    </xf>
    <xf numFmtId="0" fontId="10" fillId="0" borderId="0" xfId="3" applyFont="1" applyAlignment="1">
      <alignment horizontal="left" vertical="center"/>
    </xf>
    <xf numFmtId="181" fontId="10" fillId="0" borderId="61" xfId="3" applyNumberFormat="1" applyFont="1" applyBorder="1">
      <alignment vertical="center"/>
    </xf>
    <xf numFmtId="181" fontId="10" fillId="0" borderId="20" xfId="3" applyNumberFormat="1" applyFont="1" applyBorder="1" applyAlignment="1">
      <alignment vertical="center" wrapText="1"/>
    </xf>
    <xf numFmtId="195" fontId="10" fillId="0" borderId="45" xfId="3" applyNumberFormat="1" applyFont="1" applyBorder="1" applyAlignment="1">
      <alignment horizontal="right" vertical="top" wrapText="1"/>
    </xf>
    <xf numFmtId="196" fontId="10" fillId="0" borderId="45" xfId="3" applyNumberFormat="1" applyFont="1" applyBorder="1" applyAlignment="1">
      <alignment horizontal="right" vertical="top" wrapText="1"/>
    </xf>
    <xf numFmtId="3" fontId="10" fillId="0" borderId="45" xfId="3" applyNumberFormat="1" applyFont="1" applyBorder="1" applyAlignment="1">
      <alignment horizontal="left" vertical="top" wrapText="1" indent="2"/>
    </xf>
    <xf numFmtId="181" fontId="10" fillId="0" borderId="0" xfId="3" applyNumberFormat="1" applyFont="1" applyAlignment="1">
      <alignment horizontal="center" vertical="center" wrapText="1"/>
    </xf>
    <xf numFmtId="3" fontId="10" fillId="0" borderId="94" xfId="3" applyNumberFormat="1" applyFont="1" applyBorder="1" applyAlignment="1">
      <alignment horizontal="distributed" vertical="center"/>
    </xf>
    <xf numFmtId="3" fontId="10" fillId="0" borderId="101" xfId="3" applyNumberFormat="1" applyFont="1" applyBorder="1" applyAlignment="1">
      <alignment horizontal="distributed" vertical="center"/>
    </xf>
    <xf numFmtId="181" fontId="10" fillId="0" borderId="0" xfId="3" applyNumberFormat="1" applyFont="1" applyAlignment="1">
      <alignment horizontal="center" vertical="center"/>
    </xf>
    <xf numFmtId="3" fontId="10" fillId="0" borderId="0" xfId="3" applyNumberFormat="1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177" fontId="5" fillId="0" borderId="0" xfId="3" applyNumberFormat="1" applyFont="1">
      <alignment vertical="center"/>
    </xf>
    <xf numFmtId="181" fontId="5" fillId="0" borderId="0" xfId="3" applyNumberFormat="1" applyFont="1">
      <alignment vertical="center"/>
    </xf>
    <xf numFmtId="177" fontId="9" fillId="0" borderId="0" xfId="3" applyNumberFormat="1" applyFont="1">
      <alignment vertical="center"/>
    </xf>
    <xf numFmtId="177" fontId="5" fillId="0" borderId="0" xfId="3" applyNumberFormat="1" applyFont="1" applyAlignment="1">
      <alignment vertical="center" shrinkToFit="1"/>
    </xf>
    <xf numFmtId="177" fontId="5" fillId="0" borderId="0" xfId="3" applyNumberFormat="1" applyFont="1" applyAlignment="1">
      <alignment horizontal="left" vertical="center" shrinkToFit="1"/>
    </xf>
    <xf numFmtId="183" fontId="5" fillId="0" borderId="0" xfId="3" applyNumberFormat="1" applyFont="1" applyAlignment="1">
      <alignment vertical="center" shrinkToFit="1"/>
    </xf>
    <xf numFmtId="183" fontId="5" fillId="0" borderId="0" xfId="3" applyNumberFormat="1" applyFont="1" applyAlignment="1">
      <alignment horizontal="left" vertical="center" shrinkToFit="1"/>
    </xf>
    <xf numFmtId="183" fontId="5" fillId="0" borderId="0" xfId="3" applyNumberFormat="1" applyFont="1" applyAlignment="1">
      <alignment horizontal="center" vertical="center" shrinkToFit="1"/>
    </xf>
    <xf numFmtId="183" fontId="5" fillId="0" borderId="0" xfId="3" applyNumberFormat="1" applyFont="1" applyAlignment="1">
      <alignment horizontal="right" vertical="center"/>
    </xf>
    <xf numFmtId="183" fontId="5" fillId="0" borderId="0" xfId="3" applyNumberFormat="1" applyFont="1" applyAlignment="1">
      <alignment horizontal="left" vertical="center"/>
    </xf>
    <xf numFmtId="183" fontId="5" fillId="0" borderId="0" xfId="3" applyNumberFormat="1" applyFont="1">
      <alignment vertical="center"/>
    </xf>
    <xf numFmtId="177" fontId="5" fillId="0" borderId="0" xfId="3" applyNumberFormat="1" applyFont="1" applyAlignment="1">
      <alignment horizontal="right" vertical="center" shrinkToFit="1"/>
    </xf>
    <xf numFmtId="177" fontId="5" fillId="0" borderId="0" xfId="3" applyNumberFormat="1" applyFont="1" applyAlignment="1">
      <alignment horizontal="right" vertical="center"/>
    </xf>
    <xf numFmtId="177" fontId="9" fillId="0" borderId="0" xfId="3" applyNumberFormat="1" applyFont="1" applyAlignment="1">
      <alignment horizontal="right" vertical="center"/>
    </xf>
    <xf numFmtId="177" fontId="5" fillId="0" borderId="0" xfId="3" applyNumberFormat="1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3" fontId="5" fillId="0" borderId="0" xfId="3" applyNumberFormat="1" applyFont="1" applyAlignment="1">
      <alignment horizontal="right" vertical="center"/>
    </xf>
    <xf numFmtId="3" fontId="9" fillId="0" borderId="0" xfId="3" applyNumberFormat="1" applyFont="1">
      <alignment vertical="center"/>
    </xf>
    <xf numFmtId="0" fontId="10" fillId="0" borderId="0" xfId="3" applyFont="1" applyAlignment="1">
      <alignment vertical="center" wrapText="1"/>
    </xf>
    <xf numFmtId="3" fontId="10" fillId="0" borderId="0" xfId="3" applyNumberFormat="1" applyFont="1" applyAlignment="1">
      <alignment vertical="center" wrapText="1"/>
    </xf>
    <xf numFmtId="3" fontId="5" fillId="0" borderId="20" xfId="3" applyNumberFormat="1" applyFont="1" applyBorder="1" applyAlignment="1">
      <alignment vertical="center" wrapText="1"/>
    </xf>
    <xf numFmtId="3" fontId="5" fillId="0" borderId="20" xfId="3" applyNumberFormat="1" applyFont="1" applyBorder="1">
      <alignment vertical="center"/>
    </xf>
    <xf numFmtId="177" fontId="5" fillId="0" borderId="20" xfId="3" applyNumberFormat="1" applyFont="1" applyBorder="1" applyAlignment="1">
      <alignment horizontal="right" vertical="center"/>
    </xf>
    <xf numFmtId="181" fontId="5" fillId="0" borderId="20" xfId="3" applyNumberFormat="1" applyFont="1" applyBorder="1" applyAlignment="1">
      <alignment horizontal="right" vertical="center"/>
    </xf>
    <xf numFmtId="177" fontId="5" fillId="0" borderId="41" xfId="3" applyNumberFormat="1" applyFont="1" applyBorder="1" applyAlignment="1">
      <alignment horizontal="right" vertical="center" wrapText="1"/>
    </xf>
    <xf numFmtId="181" fontId="5" fillId="0" borderId="41" xfId="3" applyNumberFormat="1" applyFont="1" applyBorder="1" applyAlignment="1">
      <alignment horizontal="right" vertical="center" wrapText="1"/>
    </xf>
    <xf numFmtId="181" fontId="5" fillId="0" borderId="41" xfId="3" applyNumberFormat="1" applyFont="1" applyBorder="1" applyAlignment="1">
      <alignment horizontal="left" vertical="center" wrapText="1"/>
    </xf>
    <xf numFmtId="181" fontId="5" fillId="0" borderId="41" xfId="3" applyNumberFormat="1" applyFont="1" applyBorder="1" applyAlignment="1">
      <alignment horizontal="center" vertical="center" wrapText="1"/>
    </xf>
    <xf numFmtId="177" fontId="9" fillId="0" borderId="41" xfId="3" applyNumberFormat="1" applyFont="1" applyBorder="1">
      <alignment vertical="center"/>
    </xf>
    <xf numFmtId="177" fontId="5" fillId="0" borderId="41" xfId="3" applyNumberFormat="1" applyFont="1" applyBorder="1" applyAlignment="1">
      <alignment vertical="center" shrinkToFit="1"/>
    </xf>
    <xf numFmtId="183" fontId="5" fillId="0" borderId="0" xfId="3" applyNumberFormat="1" applyFont="1" applyAlignment="1">
      <alignment horizontal="right" vertical="center" shrinkToFit="1"/>
    </xf>
    <xf numFmtId="183" fontId="5" fillId="0" borderId="0" xfId="3" applyNumberFormat="1" applyFont="1" applyAlignment="1">
      <alignment horizontal="right" vertical="center" wrapText="1"/>
    </xf>
    <xf numFmtId="183" fontId="5" fillId="0" borderId="0" xfId="3" applyNumberFormat="1" applyFont="1" applyAlignment="1">
      <alignment horizontal="left" vertical="center" wrapText="1"/>
    </xf>
    <xf numFmtId="177" fontId="5" fillId="0" borderId="0" xfId="3" applyNumberFormat="1" applyFont="1" applyAlignment="1">
      <alignment horizontal="right" vertical="center" wrapText="1"/>
    </xf>
    <xf numFmtId="177" fontId="9" fillId="0" borderId="41" xfId="3" applyNumberFormat="1" applyFont="1" applyBorder="1" applyAlignment="1">
      <alignment horizontal="right" vertical="center"/>
    </xf>
    <xf numFmtId="177" fontId="9" fillId="0" borderId="20" xfId="3" applyNumberFormat="1" applyFont="1" applyBorder="1">
      <alignment vertical="center"/>
    </xf>
    <xf numFmtId="3" fontId="5" fillId="0" borderId="22" xfId="3" applyNumberFormat="1" applyFont="1" applyBorder="1">
      <alignment vertical="center"/>
    </xf>
    <xf numFmtId="177" fontId="10" fillId="0" borderId="18" xfId="3" applyNumberFormat="1" applyFont="1" applyBorder="1">
      <alignment vertical="center"/>
    </xf>
    <xf numFmtId="0" fontId="13" fillId="0" borderId="0" xfId="0" applyFont="1" applyAlignment="1">
      <alignment horizontal="left" vertical="center"/>
    </xf>
    <xf numFmtId="178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wrapText="1"/>
    </xf>
    <xf numFmtId="0" fontId="15" fillId="0" borderId="18" xfId="0" applyFont="1" applyBorder="1">
      <alignment vertical="center"/>
    </xf>
    <xf numFmtId="38" fontId="15" fillId="0" borderId="18" xfId="2" applyFont="1" applyBorder="1">
      <alignment vertical="center"/>
    </xf>
    <xf numFmtId="0" fontId="15" fillId="0" borderId="0" xfId="0" applyFont="1">
      <alignment vertical="center"/>
    </xf>
    <xf numFmtId="38" fontId="15" fillId="0" borderId="18" xfId="2" applyFont="1" applyFill="1" applyBorder="1">
      <alignment vertical="center"/>
    </xf>
    <xf numFmtId="180" fontId="15" fillId="0" borderId="18" xfId="2" applyNumberFormat="1" applyFont="1" applyFill="1" applyBorder="1">
      <alignment vertical="center"/>
    </xf>
    <xf numFmtId="180" fontId="15" fillId="0" borderId="18" xfId="2" applyNumberFormat="1" applyFont="1" applyBorder="1">
      <alignment vertical="center"/>
    </xf>
    <xf numFmtId="0" fontId="15" fillId="12" borderId="0" xfId="0" applyFont="1" applyFill="1">
      <alignment vertical="center"/>
    </xf>
    <xf numFmtId="0" fontId="15" fillId="0" borderId="0" xfId="0" applyFont="1" applyProtection="1">
      <alignment vertical="center"/>
      <protection locked="0"/>
    </xf>
    <xf numFmtId="0" fontId="15" fillId="0" borderId="18" xfId="0" applyFont="1" applyBorder="1" applyAlignment="1" applyProtection="1">
      <alignment horizontal="left" vertical="center"/>
      <protection locked="0"/>
    </xf>
    <xf numFmtId="0" fontId="15" fillId="0" borderId="18" xfId="0" applyFont="1" applyBorder="1" applyProtection="1">
      <alignment vertical="center"/>
      <protection locked="0"/>
    </xf>
    <xf numFmtId="0" fontId="15" fillId="0" borderId="18" xfId="0" applyFont="1" applyBorder="1" applyAlignment="1">
      <alignment horizontal="left" vertical="center"/>
    </xf>
    <xf numFmtId="0" fontId="15" fillId="0" borderId="18" xfId="0" applyFont="1" applyBorder="1" applyAlignment="1">
      <alignment vertical="center" wrapText="1"/>
    </xf>
    <xf numFmtId="0" fontId="16" fillId="0" borderId="0" xfId="0" applyFont="1" applyProtection="1">
      <alignment vertical="center"/>
      <protection locked="0"/>
    </xf>
    <xf numFmtId="0" fontId="18" fillId="0" borderId="0" xfId="0" applyFont="1">
      <alignment vertical="center"/>
    </xf>
    <xf numFmtId="0" fontId="15" fillId="0" borderId="1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2" borderId="0" xfId="0" applyFont="1" applyFill="1" applyProtection="1">
      <alignment vertical="center"/>
      <protection locked="0"/>
    </xf>
    <xf numFmtId="0" fontId="22" fillId="2" borderId="0" xfId="0" applyFont="1" applyFill="1" applyProtection="1">
      <alignment vertical="center"/>
      <protection locked="0"/>
    </xf>
    <xf numFmtId="0" fontId="23" fillId="2" borderId="0" xfId="0" applyFont="1" applyFill="1" applyProtection="1">
      <alignment vertical="center"/>
      <protection locked="0"/>
    </xf>
    <xf numFmtId="0" fontId="24" fillId="2" borderId="0" xfId="0" applyFont="1" applyFill="1" applyProtection="1">
      <alignment vertical="center"/>
      <protection locked="0"/>
    </xf>
    <xf numFmtId="0" fontId="24" fillId="2" borderId="0" xfId="0" applyFont="1" applyFill="1" applyAlignment="1" applyProtection="1">
      <alignment vertical="center" wrapText="1"/>
      <protection locked="0"/>
    </xf>
    <xf numFmtId="0" fontId="23" fillId="2" borderId="0" xfId="0" applyFont="1" applyFill="1" applyAlignment="1" applyProtection="1">
      <alignment vertical="center" wrapText="1"/>
      <protection locked="0"/>
    </xf>
    <xf numFmtId="0" fontId="23" fillId="4" borderId="0" xfId="0" applyFont="1" applyFill="1" applyProtection="1">
      <alignment vertical="center"/>
      <protection locked="0"/>
    </xf>
    <xf numFmtId="0" fontId="23" fillId="4" borderId="0" xfId="0" applyFont="1" applyFill="1" applyAlignment="1" applyProtection="1">
      <alignment vertical="center" textRotation="255"/>
      <protection locked="0"/>
    </xf>
    <xf numFmtId="0" fontId="17" fillId="4" borderId="0" xfId="0" applyFont="1" applyFill="1" applyAlignment="1" applyProtection="1">
      <alignment vertical="center" shrinkToFit="1"/>
      <protection locked="0"/>
    </xf>
    <xf numFmtId="0" fontId="23" fillId="3" borderId="0" xfId="0" applyFont="1" applyFill="1" applyAlignment="1">
      <alignment horizontal="center" vertical="center"/>
    </xf>
    <xf numFmtId="0" fontId="23" fillId="4" borderId="0" xfId="0" applyFont="1" applyFill="1" applyAlignment="1" applyProtection="1">
      <alignment vertical="center" shrinkToFit="1"/>
      <protection locked="0"/>
    </xf>
    <xf numFmtId="0" fontId="23" fillId="4" borderId="0" xfId="0" applyFont="1" applyFill="1" applyAlignment="1" applyProtection="1">
      <alignment horizontal="center" vertical="center"/>
      <protection locked="0"/>
    </xf>
    <xf numFmtId="0" fontId="23" fillId="0" borderId="0" xfId="0" applyFont="1" applyProtection="1">
      <alignment vertical="center"/>
      <protection locked="0"/>
    </xf>
    <xf numFmtId="0" fontId="15" fillId="4" borderId="0" xfId="0" applyFont="1" applyFill="1" applyProtection="1">
      <alignment vertical="center"/>
      <protection locked="0"/>
    </xf>
    <xf numFmtId="0" fontId="17" fillId="4" borderId="0" xfId="0" applyFont="1" applyFill="1" applyProtection="1">
      <alignment vertical="center"/>
      <protection locked="0"/>
    </xf>
    <xf numFmtId="0" fontId="23" fillId="2" borderId="0" xfId="0" applyFont="1" applyFill="1" applyAlignment="1" applyProtection="1">
      <alignment horizontal="center" vertical="center"/>
      <protection locked="0"/>
    </xf>
    <xf numFmtId="0" fontId="23" fillId="4" borderId="1" xfId="0" applyFont="1" applyFill="1" applyBorder="1" applyAlignment="1">
      <alignment vertical="center" shrinkToFit="1"/>
    </xf>
    <xf numFmtId="0" fontId="17" fillId="2" borderId="0" xfId="0" applyFont="1" applyFill="1" applyAlignment="1" applyProtection="1">
      <alignment horizontal="left" vertical="center"/>
      <protection locked="0"/>
    </xf>
    <xf numFmtId="0" fontId="23" fillId="4" borderId="0" xfId="1" applyFont="1" applyFill="1" applyProtection="1">
      <alignment vertical="center"/>
      <protection locked="0"/>
    </xf>
    <xf numFmtId="0" fontId="26" fillId="4" borderId="0" xfId="0" applyFont="1" applyFill="1" applyProtection="1">
      <alignment vertical="center"/>
      <protection locked="0"/>
    </xf>
    <xf numFmtId="0" fontId="23" fillId="2" borderId="0" xfId="0" applyFont="1" applyFill="1" applyAlignment="1" applyProtection="1">
      <alignment vertical="center" shrinkToFit="1"/>
      <protection locked="0"/>
    </xf>
    <xf numFmtId="0" fontId="30" fillId="0" borderId="0" xfId="0" applyFont="1">
      <alignment vertical="center"/>
    </xf>
    <xf numFmtId="0" fontId="27" fillId="0" borderId="0" xfId="0" applyFont="1">
      <alignment vertical="center"/>
    </xf>
    <xf numFmtId="0" fontId="18" fillId="8" borderId="0" xfId="0" applyFont="1" applyFill="1">
      <alignment vertical="center"/>
    </xf>
    <xf numFmtId="0" fontId="18" fillId="8" borderId="0" xfId="0" applyFont="1" applyFill="1" applyAlignment="1">
      <alignment horizontal="center" vertical="center"/>
    </xf>
    <xf numFmtId="0" fontId="15" fillId="8" borderId="0" xfId="0" applyFont="1" applyFill="1" applyAlignment="1">
      <alignment horizontal="center" vertical="center"/>
    </xf>
    <xf numFmtId="177" fontId="19" fillId="10" borderId="0" xfId="3" applyNumberFormat="1" applyFont="1" applyFill="1" applyAlignment="1">
      <alignment vertical="top" wrapText="1"/>
    </xf>
    <xf numFmtId="0" fontId="15" fillId="11" borderId="0" xfId="0" applyFont="1" applyFill="1" applyAlignment="1">
      <alignment horizontal="center" vertical="center"/>
    </xf>
    <xf numFmtId="0" fontId="18" fillId="12" borderId="0" xfId="0" applyFont="1" applyFill="1">
      <alignment vertical="center"/>
    </xf>
    <xf numFmtId="0" fontId="16" fillId="0" borderId="18" xfId="0" applyFont="1" applyBorder="1" applyAlignment="1">
      <alignment horizontal="left" vertical="center"/>
    </xf>
    <xf numFmtId="0" fontId="16" fillId="9" borderId="18" xfId="0" applyFont="1" applyFill="1" applyBorder="1" applyAlignment="1">
      <alignment horizontal="center" vertical="center" wrapText="1"/>
    </xf>
    <xf numFmtId="38" fontId="15" fillId="0" borderId="18" xfId="2" applyFont="1" applyBorder="1" applyAlignment="1">
      <alignment horizontal="center" vertical="center"/>
    </xf>
    <xf numFmtId="0" fontId="16" fillId="9" borderId="18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31" fillId="0" borderId="0" xfId="0" applyFont="1">
      <alignment vertical="center"/>
    </xf>
    <xf numFmtId="177" fontId="16" fillId="7" borderId="18" xfId="3" applyNumberFormat="1" applyFont="1" applyFill="1" applyBorder="1" applyAlignment="1">
      <alignment vertical="top" wrapText="1"/>
    </xf>
    <xf numFmtId="3" fontId="16" fillId="0" borderId="18" xfId="3" applyNumberFormat="1" applyFont="1" applyBorder="1" applyAlignment="1">
      <alignment horizontal="left" vertical="top"/>
    </xf>
    <xf numFmtId="3" fontId="15" fillId="0" borderId="18" xfId="3" applyNumberFormat="1" applyFont="1" applyBorder="1">
      <alignment vertical="center"/>
    </xf>
    <xf numFmtId="3" fontId="15" fillId="0" borderId="18" xfId="0" applyNumberFormat="1" applyFont="1" applyBorder="1">
      <alignment vertical="center"/>
    </xf>
    <xf numFmtId="0" fontId="16" fillId="0" borderId="87" xfId="0" applyFont="1" applyBorder="1" applyAlignment="1">
      <alignment horizontal="left" vertical="center"/>
    </xf>
    <xf numFmtId="0" fontId="15" fillId="9" borderId="18" xfId="0" applyFont="1" applyFill="1" applyBorder="1" applyAlignment="1">
      <alignment horizontal="center" vertical="center"/>
    </xf>
    <xf numFmtId="177" fontId="16" fillId="7" borderId="35" xfId="3" applyNumberFormat="1" applyFont="1" applyFill="1" applyBorder="1" applyAlignment="1">
      <alignment vertical="top" wrapText="1"/>
    </xf>
    <xf numFmtId="38" fontId="15" fillId="0" borderId="18" xfId="2" applyFont="1" applyFill="1" applyBorder="1" applyAlignment="1">
      <alignment horizontal="center" vertical="center"/>
    </xf>
    <xf numFmtId="38" fontId="15" fillId="0" borderId="35" xfId="2" applyFont="1" applyBorder="1" applyAlignment="1">
      <alignment horizontal="center" vertical="center"/>
    </xf>
    <xf numFmtId="0" fontId="16" fillId="7" borderId="45" xfId="3" applyFont="1" applyFill="1" applyBorder="1" applyAlignment="1">
      <alignment horizontal="left" vertical="top" shrinkToFit="1"/>
    </xf>
    <xf numFmtId="38" fontId="15" fillId="0" borderId="45" xfId="2" applyFont="1" applyBorder="1" applyAlignment="1">
      <alignment horizontal="center" vertical="center"/>
    </xf>
    <xf numFmtId="0" fontId="15" fillId="0" borderId="21" xfId="0" applyFont="1" applyBorder="1">
      <alignment vertical="center"/>
    </xf>
    <xf numFmtId="0" fontId="15" fillId="0" borderId="19" xfId="0" applyFont="1" applyBorder="1">
      <alignment vertical="center"/>
    </xf>
    <xf numFmtId="198" fontId="15" fillId="0" borderId="18" xfId="0" applyNumberFormat="1" applyFont="1" applyBorder="1">
      <alignment vertical="center"/>
    </xf>
    <xf numFmtId="0" fontId="15" fillId="0" borderId="35" xfId="0" applyFont="1" applyBorder="1">
      <alignment vertical="center"/>
    </xf>
    <xf numFmtId="0" fontId="15" fillId="9" borderId="35" xfId="0" applyFont="1" applyFill="1" applyBorder="1" applyAlignment="1">
      <alignment horizontal="center" vertical="center"/>
    </xf>
    <xf numFmtId="0" fontId="16" fillId="0" borderId="19" xfId="0" applyFont="1" applyBorder="1">
      <alignment vertical="center"/>
    </xf>
    <xf numFmtId="0" fontId="16" fillId="7" borderId="18" xfId="3" applyFont="1" applyFill="1" applyBorder="1" applyAlignment="1">
      <alignment horizontal="left" vertical="top" shrinkToFit="1"/>
    </xf>
    <xf numFmtId="38" fontId="15" fillId="0" borderId="18" xfId="2" applyFont="1" applyBorder="1" applyAlignment="1">
      <alignment horizontal="left" vertical="center"/>
    </xf>
    <xf numFmtId="38" fontId="27" fillId="0" borderId="0" xfId="2" applyFont="1" applyAlignment="1">
      <alignment horizontal="center" vertical="center"/>
    </xf>
    <xf numFmtId="38" fontId="15" fillId="8" borderId="0" xfId="2" applyFont="1" applyFill="1" applyAlignment="1">
      <alignment horizontal="center" vertical="center"/>
    </xf>
    <xf numFmtId="38" fontId="15" fillId="0" borderId="0" xfId="2" applyFont="1" applyAlignment="1">
      <alignment horizontal="center" vertical="center"/>
    </xf>
    <xf numFmtId="38" fontId="15" fillId="0" borderId="18" xfId="2" applyFont="1" applyBorder="1" applyAlignment="1">
      <alignment horizontal="right" vertical="center"/>
    </xf>
    <xf numFmtId="38" fontId="15" fillId="0" borderId="18" xfId="2" applyFont="1" applyFill="1" applyBorder="1" applyAlignment="1">
      <alignment horizontal="right" vertical="center"/>
    </xf>
    <xf numFmtId="180" fontId="15" fillId="0" borderId="18" xfId="2" applyNumberFormat="1" applyFont="1" applyBorder="1" applyAlignment="1">
      <alignment horizontal="center" vertical="center"/>
    </xf>
    <xf numFmtId="180" fontId="15" fillId="0" borderId="18" xfId="2" applyNumberFormat="1" applyFont="1" applyFill="1" applyBorder="1" applyAlignment="1">
      <alignment horizontal="center" vertical="center"/>
    </xf>
    <xf numFmtId="38" fontId="15" fillId="0" borderId="0" xfId="2" applyFont="1" applyFill="1" applyAlignment="1">
      <alignment horizontal="right" vertical="center"/>
    </xf>
    <xf numFmtId="0" fontId="15" fillId="19" borderId="18" xfId="0" applyFont="1" applyFill="1" applyBorder="1" applyAlignment="1" applyProtection="1">
      <alignment horizontal="left" vertical="center"/>
      <protection locked="0"/>
    </xf>
    <xf numFmtId="0" fontId="15" fillId="19" borderId="18" xfId="0" applyFont="1" applyFill="1" applyBorder="1" applyProtection="1">
      <alignment vertical="center"/>
      <protection locked="0"/>
    </xf>
    <xf numFmtId="0" fontId="15" fillId="19" borderId="45" xfId="0" applyFont="1" applyFill="1" applyBorder="1" applyProtection="1">
      <alignment vertical="center"/>
      <protection locked="0"/>
    </xf>
    <xf numFmtId="0" fontId="15" fillId="19" borderId="18" xfId="0" applyFont="1" applyFill="1" applyBorder="1" applyAlignment="1" applyProtection="1">
      <alignment horizontal="center" vertical="center"/>
      <protection locked="0"/>
    </xf>
    <xf numFmtId="0" fontId="17" fillId="19" borderId="18" xfId="0" applyFont="1" applyFill="1" applyBorder="1" applyAlignment="1" applyProtection="1">
      <alignment horizontal="center" vertical="center"/>
      <protection locked="0"/>
    </xf>
    <xf numFmtId="179" fontId="15" fillId="19" borderId="18" xfId="0" applyNumberFormat="1" applyFont="1" applyFill="1" applyBorder="1" applyAlignment="1" applyProtection="1">
      <alignment horizontal="center" vertical="center"/>
      <protection locked="0"/>
    </xf>
    <xf numFmtId="179" fontId="16" fillId="19" borderId="18" xfId="0" applyNumberFormat="1" applyFont="1" applyFill="1" applyBorder="1" applyAlignment="1" applyProtection="1">
      <alignment horizontal="center" vertical="center"/>
      <protection locked="0"/>
    </xf>
    <xf numFmtId="49" fontId="15" fillId="18" borderId="18" xfId="0" applyNumberFormat="1" applyFont="1" applyFill="1" applyBorder="1" applyAlignment="1" applyProtection="1">
      <alignment horizontal="left" vertical="center"/>
      <protection locked="0"/>
    </xf>
    <xf numFmtId="176" fontId="15" fillId="18" borderId="18" xfId="0" applyNumberFormat="1" applyFont="1" applyFill="1" applyBorder="1" applyAlignment="1" applyProtection="1">
      <alignment horizontal="left" vertical="center"/>
      <protection locked="0"/>
    </xf>
    <xf numFmtId="0" fontId="15" fillId="18" borderId="18" xfId="0" applyFont="1" applyFill="1" applyBorder="1" applyAlignment="1" applyProtection="1">
      <alignment horizontal="left" vertical="center"/>
      <protection locked="0"/>
    </xf>
    <xf numFmtId="38" fontId="15" fillId="18" borderId="18" xfId="2" applyFont="1" applyFill="1" applyBorder="1" applyAlignment="1" applyProtection="1">
      <alignment horizontal="left" vertical="center"/>
      <protection locked="0"/>
    </xf>
    <xf numFmtId="38" fontId="15" fillId="16" borderId="18" xfId="2" applyFont="1" applyFill="1" applyBorder="1" applyAlignment="1" applyProtection="1">
      <alignment horizontal="right" vertical="center"/>
      <protection locked="0"/>
    </xf>
    <xf numFmtId="38" fontId="16" fillId="16" borderId="18" xfId="2" applyFont="1" applyFill="1" applyBorder="1" applyAlignment="1" applyProtection="1">
      <alignment horizontal="right" vertical="center"/>
      <protection locked="0"/>
    </xf>
    <xf numFmtId="0" fontId="23" fillId="3" borderId="61" xfId="0" applyFont="1" applyFill="1" applyBorder="1" applyAlignment="1">
      <alignment horizontal="center" vertical="center"/>
    </xf>
    <xf numFmtId="0" fontId="32" fillId="2" borderId="0" xfId="0" applyFont="1" applyFill="1" applyProtection="1">
      <alignment vertical="center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3" fillId="4" borderId="0" xfId="0" applyFont="1" applyFill="1">
      <alignment vertical="center"/>
    </xf>
    <xf numFmtId="0" fontId="23" fillId="4" borderId="0" xfId="0" applyFont="1" applyFill="1" applyAlignment="1">
      <alignment vertical="center" shrinkToFit="1"/>
    </xf>
    <xf numFmtId="0" fontId="23" fillId="4" borderId="8" xfId="0" applyFont="1" applyFill="1" applyBorder="1" applyAlignment="1" applyProtection="1">
      <alignment horizontal="center" vertical="center"/>
      <protection locked="0"/>
    </xf>
    <xf numFmtId="0" fontId="24" fillId="15" borderId="0" xfId="0" applyFont="1" applyFill="1" applyProtection="1">
      <alignment vertical="center"/>
      <protection locked="0"/>
    </xf>
    <xf numFmtId="0" fontId="25" fillId="15" borderId="0" xfId="0" applyFont="1" applyFill="1" applyProtection="1">
      <alignment vertical="center"/>
      <protection locked="0"/>
    </xf>
    <xf numFmtId="0" fontId="27" fillId="15" borderId="0" xfId="0" applyFont="1" applyFill="1" applyProtection="1">
      <alignment vertical="center"/>
      <protection locked="0"/>
    </xf>
    <xf numFmtId="0" fontId="33" fillId="15" borderId="0" xfId="0" applyFont="1" applyFill="1" applyProtection="1">
      <alignment vertical="center"/>
      <protection locked="0"/>
    </xf>
    <xf numFmtId="0" fontId="28" fillId="15" borderId="0" xfId="0" applyFont="1" applyFill="1" applyProtection="1">
      <alignment vertical="center"/>
      <protection locked="0"/>
    </xf>
    <xf numFmtId="0" fontId="34" fillId="15" borderId="0" xfId="0" applyFont="1" applyFill="1" applyProtection="1">
      <alignment vertical="center"/>
      <protection locked="0"/>
    </xf>
    <xf numFmtId="0" fontId="18" fillId="0" borderId="18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46" xfId="0" applyFont="1" applyBorder="1" applyProtection="1">
      <alignment vertical="center"/>
      <protection locked="0"/>
    </xf>
    <xf numFmtId="0" fontId="18" fillId="0" borderId="18" xfId="0" applyFont="1" applyBorder="1" applyProtection="1">
      <alignment vertical="center"/>
      <protection locked="0"/>
    </xf>
    <xf numFmtId="0" fontId="13" fillId="0" borderId="0" xfId="0" applyFont="1" applyProtection="1">
      <alignment vertical="center"/>
      <protection locked="0"/>
    </xf>
    <xf numFmtId="0" fontId="19" fillId="0" borderId="18" xfId="0" applyFont="1" applyBorder="1" applyProtection="1">
      <alignment vertical="center"/>
      <protection locked="0"/>
    </xf>
    <xf numFmtId="0" fontId="19" fillId="0" borderId="40" xfId="0" applyFont="1" applyBorder="1" applyAlignment="1" applyProtection="1">
      <alignment horizontal="left" vertical="center"/>
      <protection locked="0"/>
    </xf>
    <xf numFmtId="0" fontId="19" fillId="0" borderId="21" xfId="0" applyFont="1" applyBorder="1" applyProtection="1">
      <alignment vertical="center"/>
      <protection locked="0"/>
    </xf>
    <xf numFmtId="0" fontId="15" fillId="0" borderId="18" xfId="0" applyFont="1" applyBorder="1" applyAlignment="1" applyProtection="1">
      <alignment horizontal="left" vertical="center" wrapText="1"/>
      <protection locked="0"/>
    </xf>
    <xf numFmtId="0" fontId="15" fillId="0" borderId="61" xfId="0" applyFont="1" applyBorder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8" fillId="0" borderId="0" xfId="0" applyFont="1" applyProtection="1">
      <alignment vertical="center"/>
      <protection locked="0"/>
    </xf>
    <xf numFmtId="0" fontId="15" fillId="19" borderId="18" xfId="0" applyFont="1" applyFill="1" applyBorder="1" applyAlignment="1" applyProtection="1">
      <alignment horizontal="center" vertical="center" wrapText="1"/>
      <protection locked="0"/>
    </xf>
    <xf numFmtId="0" fontId="23" fillId="0" borderId="18" xfId="0" applyFont="1" applyBorder="1" applyProtection="1">
      <alignment vertical="center"/>
      <protection locked="0"/>
    </xf>
    <xf numFmtId="0" fontId="24" fillId="20" borderId="0" xfId="0" applyFont="1" applyFill="1" applyProtection="1">
      <alignment vertical="center"/>
      <protection locked="0"/>
    </xf>
    <xf numFmtId="0" fontId="18" fillId="20" borderId="0" xfId="0" applyFont="1" applyFill="1" applyProtection="1">
      <alignment vertical="center"/>
      <protection locked="0"/>
    </xf>
    <xf numFmtId="0" fontId="15" fillId="20" borderId="0" xfId="0" applyFont="1" applyFill="1" applyProtection="1">
      <alignment vertical="center"/>
      <protection locked="0"/>
    </xf>
    <xf numFmtId="0" fontId="0" fillId="20" borderId="0" xfId="0" applyFill="1" applyProtection="1">
      <alignment vertical="center"/>
      <protection locked="0"/>
    </xf>
    <xf numFmtId="0" fontId="19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8" fillId="19" borderId="19" xfId="0" applyFont="1" applyFill="1" applyBorder="1" applyAlignment="1" applyProtection="1">
      <alignment vertical="center" wrapText="1"/>
      <protection locked="0"/>
    </xf>
    <xf numFmtId="38" fontId="15" fillId="19" borderId="18" xfId="2" applyFont="1" applyFill="1" applyBorder="1" applyProtection="1">
      <alignment vertical="center"/>
      <protection locked="0"/>
    </xf>
    <xf numFmtId="0" fontId="15" fillId="19" borderId="21" xfId="0" applyFont="1" applyFill="1" applyBorder="1" applyAlignment="1" applyProtection="1">
      <alignment horizontal="center" vertical="center"/>
      <protection locked="0"/>
    </xf>
    <xf numFmtId="0" fontId="16" fillId="0" borderId="18" xfId="0" applyFont="1" applyBorder="1" applyProtection="1">
      <alignment vertical="center"/>
      <protection locked="0"/>
    </xf>
    <xf numFmtId="0" fontId="16" fillId="0" borderId="40" xfId="0" applyFont="1" applyBorder="1" applyProtection="1">
      <alignment vertical="center"/>
      <protection locked="0"/>
    </xf>
    <xf numFmtId="0" fontId="28" fillId="0" borderId="0" xfId="0" applyFont="1" applyProtection="1">
      <alignment vertical="center"/>
      <protection locked="0"/>
    </xf>
    <xf numFmtId="49" fontId="15" fillId="0" borderId="18" xfId="0" applyNumberFormat="1" applyFont="1" applyBorder="1" applyAlignment="1" applyProtection="1">
      <alignment horizontal="left" vertical="center"/>
      <protection locked="0"/>
    </xf>
    <xf numFmtId="176" fontId="15" fillId="0" borderId="18" xfId="0" applyNumberFormat="1" applyFont="1" applyBorder="1" applyAlignment="1" applyProtection="1">
      <alignment horizontal="left" vertical="center"/>
      <protection locked="0"/>
    </xf>
    <xf numFmtId="0" fontId="15" fillId="0" borderId="18" xfId="0" applyFont="1" applyBorder="1" applyAlignment="1" applyProtection="1">
      <alignment horizontal="center" vertical="center"/>
      <protection locked="0"/>
    </xf>
    <xf numFmtId="38" fontId="15" fillId="0" borderId="18" xfId="2" applyFont="1" applyFill="1" applyBorder="1" applyAlignment="1" applyProtection="1">
      <alignment horizontal="left" vertical="center"/>
      <protection locked="0"/>
    </xf>
    <xf numFmtId="38" fontId="15" fillId="0" borderId="18" xfId="2" applyFont="1" applyFill="1" applyBorder="1" applyAlignment="1" applyProtection="1">
      <alignment horizontal="right" vertical="center"/>
      <protection locked="0"/>
    </xf>
    <xf numFmtId="0" fontId="15" fillId="18" borderId="1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35" fillId="14" borderId="35" xfId="0" applyFont="1" applyFill="1" applyBorder="1" applyAlignment="1">
      <alignment horizontal="center" vertical="center"/>
    </xf>
    <xf numFmtId="0" fontId="35" fillId="14" borderId="35" xfId="0" applyFont="1" applyFill="1" applyBorder="1" applyAlignment="1">
      <alignment horizontal="center" vertical="center" wrapText="1"/>
    </xf>
    <xf numFmtId="0" fontId="35" fillId="14" borderId="0" xfId="0" applyFont="1" applyFill="1" applyAlignment="1">
      <alignment horizontal="center" vertical="center" wrapText="1"/>
    </xf>
    <xf numFmtId="0" fontId="35" fillId="14" borderId="0" xfId="0" applyFont="1" applyFill="1" applyAlignment="1">
      <alignment horizontal="center" vertical="center"/>
    </xf>
    <xf numFmtId="38" fontId="15" fillId="5" borderId="18" xfId="0" applyNumberFormat="1" applyFont="1" applyFill="1" applyBorder="1" applyAlignment="1">
      <alignment horizontal="right" vertical="center"/>
    </xf>
    <xf numFmtId="38" fontId="15" fillId="0" borderId="35" xfId="2" applyFont="1" applyBorder="1" applyAlignment="1">
      <alignment horizontal="left" vertical="center"/>
    </xf>
    <xf numFmtId="38" fontId="15" fillId="0" borderId="45" xfId="2" applyFont="1" applyBorder="1" applyAlignment="1">
      <alignment horizontal="left" vertical="center"/>
    </xf>
    <xf numFmtId="38" fontId="15" fillId="21" borderId="18" xfId="2" applyFont="1" applyFill="1" applyBorder="1" applyProtection="1">
      <alignment vertical="center"/>
    </xf>
    <xf numFmtId="0" fontId="28" fillId="0" borderId="0" xfId="0" applyFont="1" applyAlignment="1" applyProtection="1">
      <alignment vertical="center" shrinkToFit="1"/>
      <protection locked="0"/>
    </xf>
    <xf numFmtId="0" fontId="15" fillId="0" borderId="0" xfId="0" applyFont="1" applyAlignment="1" applyProtection="1">
      <alignment vertical="center" shrinkToFit="1"/>
      <protection locked="0"/>
    </xf>
    <xf numFmtId="0" fontId="18" fillId="0" borderId="0" xfId="0" applyFont="1" applyAlignment="1" applyProtection="1">
      <alignment vertical="center" shrinkToFit="1"/>
      <protection locked="0"/>
    </xf>
    <xf numFmtId="0" fontId="18" fillId="0" borderId="0" xfId="0" applyFont="1" applyAlignment="1">
      <alignment horizontal="right" vertical="center" shrinkToFit="1"/>
    </xf>
    <xf numFmtId="0" fontId="35" fillId="14" borderId="35" xfId="0" applyFont="1" applyFill="1" applyBorder="1" applyAlignment="1">
      <alignment horizontal="center" vertical="center" shrinkToFit="1"/>
    </xf>
    <xf numFmtId="178" fontId="15" fillId="0" borderId="18" xfId="0" applyNumberFormat="1" applyFont="1" applyBorder="1" applyAlignment="1" applyProtection="1">
      <alignment horizontal="left" vertical="center" shrinkToFit="1"/>
      <protection locked="0"/>
    </xf>
    <xf numFmtId="178" fontId="15" fillId="18" borderId="18" xfId="0" applyNumberFormat="1" applyFont="1" applyFill="1" applyBorder="1" applyAlignment="1" applyProtection="1">
      <alignment horizontal="left" vertical="center" shrinkToFit="1"/>
      <protection locked="0"/>
    </xf>
    <xf numFmtId="0" fontId="28" fillId="13" borderId="0" xfId="0" applyFont="1" applyFill="1" applyAlignment="1" applyProtection="1">
      <alignment vertical="center" shrinkToFit="1"/>
      <protection locked="0"/>
    </xf>
    <xf numFmtId="0" fontId="28" fillId="13" borderId="0" xfId="0" applyFont="1" applyFill="1" applyProtection="1">
      <alignment vertical="center"/>
      <protection locked="0"/>
    </xf>
    <xf numFmtId="0" fontId="28" fillId="13" borderId="0" xfId="0" applyFont="1" applyFill="1" applyAlignment="1" applyProtection="1">
      <alignment horizontal="center" vertical="center"/>
      <protection locked="0"/>
    </xf>
    <xf numFmtId="0" fontId="15" fillId="0" borderId="0" xfId="0" applyFont="1" applyAlignment="1">
      <alignment vertical="center" shrinkToFit="1"/>
    </xf>
    <xf numFmtId="0" fontId="20" fillId="0" borderId="0" xfId="0" applyFont="1" applyAlignment="1" applyProtection="1">
      <alignment vertical="center" shrinkToFit="1"/>
      <protection locked="0"/>
    </xf>
    <xf numFmtId="0" fontId="25" fillId="13" borderId="0" xfId="0" applyFont="1" applyFill="1" applyProtection="1">
      <alignment vertical="center"/>
      <protection locked="0"/>
    </xf>
    <xf numFmtId="0" fontId="35" fillId="14" borderId="18" xfId="0" applyFont="1" applyFill="1" applyBorder="1" applyAlignment="1">
      <alignment vertical="center" shrinkToFit="1"/>
    </xf>
    <xf numFmtId="0" fontId="20" fillId="14" borderId="18" xfId="0" applyFont="1" applyFill="1" applyBorder="1" applyAlignment="1">
      <alignment vertical="center" shrinkToFit="1"/>
    </xf>
    <xf numFmtId="38" fontId="13" fillId="0" borderId="0" xfId="0" applyNumberFormat="1" applyFont="1" applyAlignment="1">
      <alignment vertical="center" shrinkToFit="1"/>
    </xf>
    <xf numFmtId="0" fontId="18" fillId="0" borderId="18" xfId="0" applyFont="1" applyBorder="1" applyAlignment="1" applyProtection="1">
      <alignment horizontal="left" vertical="center"/>
      <protection locked="0"/>
    </xf>
    <xf numFmtId="178" fontId="15" fillId="19" borderId="18" xfId="0" applyNumberFormat="1" applyFont="1" applyFill="1" applyBorder="1" applyAlignment="1" applyProtection="1">
      <alignment horizontal="center" vertical="center"/>
      <protection locked="0"/>
    </xf>
    <xf numFmtId="0" fontId="18" fillId="0" borderId="38" xfId="0" applyFont="1" applyBorder="1" applyAlignment="1" applyProtection="1">
      <alignment horizontal="left" vertical="center"/>
      <protection locked="0"/>
    </xf>
    <xf numFmtId="0" fontId="18" fillId="0" borderId="62" xfId="0" applyFont="1" applyBorder="1" applyAlignment="1" applyProtection="1">
      <alignment horizontal="left" vertical="center"/>
      <protection locked="0"/>
    </xf>
    <xf numFmtId="0" fontId="18" fillId="0" borderId="40" xfId="0" applyFont="1" applyBorder="1" applyAlignment="1" applyProtection="1">
      <alignment horizontal="left" vertical="center"/>
      <protection locked="0"/>
    </xf>
    <xf numFmtId="0" fontId="15" fillId="19" borderId="18" xfId="0" applyFont="1" applyFill="1" applyBorder="1" applyAlignment="1" applyProtection="1">
      <alignment horizontal="left" vertical="center"/>
      <protection locked="0"/>
    </xf>
    <xf numFmtId="0" fontId="15" fillId="19" borderId="18" xfId="0" applyFont="1" applyFill="1" applyBorder="1" applyAlignment="1" applyProtection="1">
      <alignment horizontal="left" vertical="center" wrapText="1"/>
      <protection locked="0"/>
    </xf>
    <xf numFmtId="0" fontId="18" fillId="0" borderId="19" xfId="0" applyFont="1" applyBorder="1" applyAlignment="1" applyProtection="1">
      <alignment horizontal="left" vertical="center"/>
      <protection locked="0"/>
    </xf>
    <xf numFmtId="0" fontId="18" fillId="0" borderId="21" xfId="0" applyFont="1" applyBorder="1" applyAlignment="1" applyProtection="1">
      <alignment horizontal="left" vertical="center"/>
      <protection locked="0"/>
    </xf>
    <xf numFmtId="0" fontId="15" fillId="0" borderId="19" xfId="0" applyFont="1" applyBorder="1" applyAlignment="1" applyProtection="1">
      <alignment horizontal="left" vertical="center" wrapText="1"/>
      <protection locked="0"/>
    </xf>
    <xf numFmtId="0" fontId="15" fillId="0" borderId="21" xfId="0" applyFont="1" applyBorder="1" applyAlignment="1" applyProtection="1">
      <alignment horizontal="left" vertical="center" wrapText="1"/>
      <protection locked="0"/>
    </xf>
    <xf numFmtId="0" fontId="18" fillId="0" borderId="35" xfId="0" applyFont="1" applyBorder="1" applyAlignment="1" applyProtection="1">
      <alignment horizontal="left" vertical="center"/>
      <protection locked="0"/>
    </xf>
    <xf numFmtId="0" fontId="18" fillId="0" borderId="87" xfId="0" applyFont="1" applyBorder="1" applyAlignment="1" applyProtection="1">
      <alignment horizontal="left" vertical="center"/>
      <protection locked="0"/>
    </xf>
    <xf numFmtId="0" fontId="18" fillId="0" borderId="45" xfId="0" applyFont="1" applyBorder="1" applyAlignment="1" applyProtection="1">
      <alignment horizontal="left" vertical="center"/>
      <protection locked="0"/>
    </xf>
    <xf numFmtId="0" fontId="19" fillId="0" borderId="19" xfId="0" applyFont="1" applyBorder="1" applyAlignment="1" applyProtection="1">
      <alignment horizontal="left" vertical="center"/>
      <protection locked="0"/>
    </xf>
    <xf numFmtId="0" fontId="19" fillId="0" borderId="21" xfId="0" applyFont="1" applyBorder="1" applyAlignment="1" applyProtection="1">
      <alignment horizontal="left" vertical="center"/>
      <protection locked="0"/>
    </xf>
    <xf numFmtId="0" fontId="19" fillId="0" borderId="35" xfId="0" applyFont="1" applyBorder="1" applyAlignment="1" applyProtection="1">
      <alignment horizontal="left" vertical="center"/>
      <protection locked="0"/>
    </xf>
    <xf numFmtId="0" fontId="19" fillId="0" borderId="45" xfId="0" applyFont="1" applyBorder="1" applyAlignment="1" applyProtection="1">
      <alignment horizontal="left" vertical="center"/>
      <protection locked="0"/>
    </xf>
    <xf numFmtId="0" fontId="19" fillId="0" borderId="19" xfId="0" applyFont="1" applyBorder="1" applyProtection="1">
      <alignment vertical="center"/>
      <protection locked="0"/>
    </xf>
    <xf numFmtId="0" fontId="19" fillId="0" borderId="21" xfId="0" applyFont="1" applyBorder="1" applyProtection="1">
      <alignment vertical="center"/>
      <protection locked="0"/>
    </xf>
    <xf numFmtId="0" fontId="19" fillId="0" borderId="18" xfId="0" applyFont="1" applyBorder="1" applyAlignment="1" applyProtection="1">
      <alignment horizontal="left" vertical="center"/>
      <protection locked="0"/>
    </xf>
    <xf numFmtId="0" fontId="15" fillId="0" borderId="0" xfId="0" applyFont="1" applyAlignment="1">
      <alignment horizontal="left" vertical="center"/>
    </xf>
    <xf numFmtId="0" fontId="23" fillId="15" borderId="51" xfId="0" applyFont="1" applyFill="1" applyBorder="1" applyAlignment="1">
      <alignment horizontal="center" vertical="center" shrinkToFit="1"/>
    </xf>
    <xf numFmtId="0" fontId="23" fillId="15" borderId="22" xfId="0" applyFont="1" applyFill="1" applyBorder="1" applyAlignment="1">
      <alignment horizontal="center" vertical="center" shrinkToFit="1"/>
    </xf>
    <xf numFmtId="0" fontId="23" fillId="15" borderId="49" xfId="0" applyFont="1" applyFill="1" applyBorder="1" applyAlignment="1">
      <alignment horizontal="center" vertical="center" shrinkToFit="1"/>
    </xf>
    <xf numFmtId="0" fontId="23" fillId="15" borderId="32" xfId="0" applyFont="1" applyFill="1" applyBorder="1" applyAlignment="1">
      <alignment horizontal="center" vertical="center" shrinkToFit="1"/>
    </xf>
    <xf numFmtId="0" fontId="23" fillId="15" borderId="0" xfId="0" applyFont="1" applyFill="1" applyAlignment="1">
      <alignment horizontal="center" vertical="center" shrinkToFit="1"/>
    </xf>
    <xf numFmtId="0" fontId="23" fillId="15" borderId="9" xfId="0" applyFont="1" applyFill="1" applyBorder="1" applyAlignment="1">
      <alignment horizontal="center" vertical="center" shrinkToFit="1"/>
    </xf>
    <xf numFmtId="0" fontId="23" fillId="15" borderId="44" xfId="0" applyFont="1" applyFill="1" applyBorder="1" applyAlignment="1">
      <alignment horizontal="center" vertical="center" shrinkToFit="1"/>
    </xf>
    <xf numFmtId="0" fontId="23" fillId="15" borderId="41" xfId="0" applyFont="1" applyFill="1" applyBorder="1" applyAlignment="1">
      <alignment horizontal="center" vertical="center" shrinkToFit="1"/>
    </xf>
    <xf numFmtId="0" fontId="23" fillId="15" borderId="50" xfId="0" applyFont="1" applyFill="1" applyBorder="1" applyAlignment="1">
      <alignment horizontal="center" vertical="center" shrinkToFit="1"/>
    </xf>
    <xf numFmtId="38" fontId="15" fillId="16" borderId="53" xfId="2" applyFont="1" applyFill="1" applyBorder="1" applyAlignment="1" applyProtection="1">
      <alignment horizontal="right" vertical="center"/>
    </xf>
    <xf numFmtId="38" fontId="15" fillId="16" borderId="22" xfId="2" applyFont="1" applyFill="1" applyBorder="1" applyAlignment="1" applyProtection="1">
      <alignment horizontal="right" vertical="center"/>
    </xf>
    <xf numFmtId="38" fontId="15" fillId="16" borderId="49" xfId="2" applyFont="1" applyFill="1" applyBorder="1" applyAlignment="1" applyProtection="1">
      <alignment horizontal="right" vertical="center"/>
    </xf>
    <xf numFmtId="38" fontId="15" fillId="16" borderId="8" xfId="2" applyFont="1" applyFill="1" applyBorder="1" applyAlignment="1" applyProtection="1">
      <alignment horizontal="right" vertical="center"/>
    </xf>
    <xf numFmtId="38" fontId="15" fillId="16" borderId="0" xfId="2" applyFont="1" applyFill="1" applyBorder="1" applyAlignment="1" applyProtection="1">
      <alignment horizontal="right" vertical="center"/>
    </xf>
    <xf numFmtId="38" fontId="15" fillId="16" borderId="9" xfId="2" applyFont="1" applyFill="1" applyBorder="1" applyAlignment="1" applyProtection="1">
      <alignment horizontal="right" vertical="center"/>
    </xf>
    <xf numFmtId="38" fontId="15" fillId="16" borderId="54" xfId="2" applyFont="1" applyFill="1" applyBorder="1" applyAlignment="1" applyProtection="1">
      <alignment horizontal="right" vertical="center"/>
    </xf>
    <xf numFmtId="38" fontId="15" fillId="16" borderId="41" xfId="2" applyFont="1" applyFill="1" applyBorder="1" applyAlignment="1" applyProtection="1">
      <alignment horizontal="right" vertical="center"/>
    </xf>
    <xf numFmtId="38" fontId="15" fillId="16" borderId="50" xfId="2" applyFont="1" applyFill="1" applyBorder="1" applyAlignment="1" applyProtection="1">
      <alignment horizontal="right" vertical="center"/>
    </xf>
    <xf numFmtId="0" fontId="23" fillId="3" borderId="13" xfId="0" applyFont="1" applyFill="1" applyBorder="1" applyAlignment="1" applyProtection="1">
      <alignment horizontal="center" vertical="center"/>
      <protection locked="0"/>
    </xf>
    <xf numFmtId="0" fontId="23" fillId="3" borderId="7" xfId="0" applyFont="1" applyFill="1" applyBorder="1" applyAlignment="1" applyProtection="1">
      <alignment horizontal="center" vertical="center"/>
      <protection locked="0"/>
    </xf>
    <xf numFmtId="0" fontId="23" fillId="3" borderId="0" xfId="0" applyFont="1" applyFill="1" applyAlignment="1" applyProtection="1">
      <alignment horizontal="center" vertical="center"/>
      <protection locked="0"/>
    </xf>
    <xf numFmtId="0" fontId="23" fillId="3" borderId="9" xfId="0" applyFont="1" applyFill="1" applyBorder="1" applyAlignment="1" applyProtection="1">
      <alignment horizontal="center" vertical="center"/>
      <protection locked="0"/>
    </xf>
    <xf numFmtId="38" fontId="15" fillId="16" borderId="6" xfId="2" applyFont="1" applyFill="1" applyBorder="1" applyAlignment="1" applyProtection="1">
      <alignment horizontal="right" vertical="center"/>
    </xf>
    <xf numFmtId="38" fontId="15" fillId="16" borderId="13" xfId="2" applyFont="1" applyFill="1" applyBorder="1" applyAlignment="1" applyProtection="1">
      <alignment horizontal="right" vertical="center"/>
    </xf>
    <xf numFmtId="38" fontId="15" fillId="16" borderId="7" xfId="2" applyFont="1" applyFill="1" applyBorder="1" applyAlignment="1" applyProtection="1">
      <alignment horizontal="right" vertical="center"/>
    </xf>
    <xf numFmtId="0" fontId="23" fillId="0" borderId="53" xfId="0" applyFont="1" applyBorder="1" applyAlignment="1">
      <alignment horizontal="left" vertical="center"/>
    </xf>
    <xf numFmtId="0" fontId="23" fillId="0" borderId="22" xfId="0" applyFont="1" applyBorder="1" applyAlignment="1">
      <alignment horizontal="left" vertical="center"/>
    </xf>
    <xf numFmtId="0" fontId="23" fillId="0" borderId="52" xfId="0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54" xfId="0" applyFont="1" applyBorder="1" applyAlignment="1">
      <alignment horizontal="left" vertical="center"/>
    </xf>
    <xf numFmtId="0" fontId="23" fillId="0" borderId="41" xfId="0" applyFont="1" applyBorder="1" applyAlignment="1">
      <alignment horizontal="left" vertical="center"/>
    </xf>
    <xf numFmtId="0" fontId="23" fillId="0" borderId="43" xfId="0" applyFont="1" applyBorder="1" applyAlignment="1">
      <alignment horizontal="left" vertical="center"/>
    </xf>
    <xf numFmtId="0" fontId="23" fillId="15" borderId="51" xfId="0" applyFont="1" applyFill="1" applyBorder="1" applyAlignment="1">
      <alignment horizontal="center" vertical="center"/>
    </xf>
    <xf numFmtId="0" fontId="23" fillId="15" borderId="22" xfId="0" applyFont="1" applyFill="1" applyBorder="1" applyAlignment="1">
      <alignment horizontal="center" vertical="center"/>
    </xf>
    <xf numFmtId="0" fontId="23" fillId="15" borderId="49" xfId="0" applyFont="1" applyFill="1" applyBorder="1" applyAlignment="1">
      <alignment horizontal="center" vertical="center"/>
    </xf>
    <xf numFmtId="0" fontId="23" fillId="15" borderId="32" xfId="0" applyFont="1" applyFill="1" applyBorder="1" applyAlignment="1">
      <alignment horizontal="center" vertical="center"/>
    </xf>
    <xf numFmtId="0" fontId="23" fillId="15" borderId="0" xfId="0" applyFont="1" applyFill="1" applyAlignment="1">
      <alignment horizontal="center" vertical="center"/>
    </xf>
    <xf numFmtId="0" fontId="23" fillId="15" borderId="9" xfId="0" applyFont="1" applyFill="1" applyBorder="1" applyAlignment="1">
      <alignment horizontal="center" vertical="center"/>
    </xf>
    <xf numFmtId="0" fontId="23" fillId="15" borderId="44" xfId="0" applyFont="1" applyFill="1" applyBorder="1" applyAlignment="1">
      <alignment horizontal="center" vertical="center"/>
    </xf>
    <xf numFmtId="0" fontId="23" fillId="15" borderId="41" xfId="0" applyFont="1" applyFill="1" applyBorder="1" applyAlignment="1">
      <alignment horizontal="center" vertical="center"/>
    </xf>
    <xf numFmtId="0" fontId="23" fillId="15" borderId="50" xfId="0" applyFont="1" applyFill="1" applyBorder="1" applyAlignment="1">
      <alignment horizontal="center" vertical="center"/>
    </xf>
    <xf numFmtId="0" fontId="17" fillId="3" borderId="16" xfId="0" applyFont="1" applyFill="1" applyBorder="1" applyAlignment="1" applyProtection="1">
      <alignment horizontal="center" vertical="center"/>
      <protection locked="0"/>
    </xf>
    <xf numFmtId="0" fontId="17" fillId="3" borderId="17" xfId="0" applyFont="1" applyFill="1" applyBorder="1" applyAlignment="1" applyProtection="1">
      <alignment horizontal="center" vertical="center"/>
      <protection locked="0"/>
    </xf>
    <xf numFmtId="0" fontId="17" fillId="3" borderId="26" xfId="0" applyFont="1" applyFill="1" applyBorder="1" applyAlignment="1" applyProtection="1">
      <alignment horizontal="center" vertical="center"/>
      <protection locked="0"/>
    </xf>
    <xf numFmtId="0" fontId="17" fillId="3" borderId="24" xfId="0" applyFont="1" applyFill="1" applyBorder="1" applyAlignment="1" applyProtection="1">
      <alignment horizontal="center" vertical="center"/>
      <protection locked="0"/>
    </xf>
    <xf numFmtId="0" fontId="23" fillId="2" borderId="36" xfId="0" applyFont="1" applyFill="1" applyBorder="1" applyAlignment="1" applyProtection="1">
      <alignment horizontal="center" vertical="center"/>
      <protection locked="0"/>
    </xf>
    <xf numFmtId="0" fontId="23" fillId="2" borderId="4" xfId="0" applyFont="1" applyFill="1" applyBorder="1" applyAlignment="1" applyProtection="1">
      <alignment horizontal="center" vertical="center"/>
      <protection locked="0"/>
    </xf>
    <xf numFmtId="0" fontId="23" fillId="2" borderId="37" xfId="0" applyFont="1" applyFill="1" applyBorder="1" applyAlignment="1" applyProtection="1">
      <alignment horizontal="center" vertical="center"/>
      <protection locked="0"/>
    </xf>
    <xf numFmtId="0" fontId="23" fillId="2" borderId="33" xfId="0" applyFont="1" applyFill="1" applyBorder="1" applyAlignment="1" applyProtection="1">
      <alignment horizontal="center" vertical="center"/>
      <protection locked="0"/>
    </xf>
    <xf numFmtId="0" fontId="23" fillId="2" borderId="5" xfId="0" applyFont="1" applyFill="1" applyBorder="1" applyAlignment="1" applyProtection="1">
      <alignment horizontal="center" vertical="center"/>
      <protection locked="0"/>
    </xf>
    <xf numFmtId="0" fontId="23" fillId="2" borderId="34" xfId="0" applyFont="1" applyFill="1" applyBorder="1" applyAlignment="1" applyProtection="1">
      <alignment horizontal="center" vertical="center"/>
      <protection locked="0"/>
    </xf>
    <xf numFmtId="0" fontId="25" fillId="6" borderId="18" xfId="0" applyFont="1" applyFill="1" applyBorder="1" applyAlignment="1">
      <alignment horizontal="center" vertical="center"/>
    </xf>
    <xf numFmtId="0" fontId="25" fillId="6" borderId="35" xfId="0" applyFont="1" applyFill="1" applyBorder="1" applyAlignment="1">
      <alignment horizontal="center" vertical="center"/>
    </xf>
    <xf numFmtId="0" fontId="28" fillId="15" borderId="22" xfId="0" applyFont="1" applyFill="1" applyBorder="1" applyAlignment="1">
      <alignment horizontal="center" vertical="center" wrapText="1"/>
    </xf>
    <xf numFmtId="0" fontId="28" fillId="15" borderId="49" xfId="0" applyFont="1" applyFill="1" applyBorder="1" applyAlignment="1">
      <alignment horizontal="center" vertical="center" wrapText="1"/>
    </xf>
    <xf numFmtId="0" fontId="28" fillId="15" borderId="0" xfId="0" applyFont="1" applyFill="1" applyAlignment="1">
      <alignment horizontal="center" vertical="center" wrapText="1"/>
    </xf>
    <xf numFmtId="0" fontId="28" fillId="15" borderId="9" xfId="0" applyFont="1" applyFill="1" applyBorder="1" applyAlignment="1">
      <alignment horizontal="center" vertical="center" wrapText="1"/>
    </xf>
    <xf numFmtId="0" fontId="28" fillId="15" borderId="41" xfId="0" applyFont="1" applyFill="1" applyBorder="1" applyAlignment="1">
      <alignment horizontal="center" vertical="center" wrapText="1"/>
    </xf>
    <xf numFmtId="0" fontId="28" fillId="15" borderId="50" xfId="0" applyFont="1" applyFill="1" applyBorder="1" applyAlignment="1">
      <alignment horizontal="center" vertical="center" wrapText="1"/>
    </xf>
    <xf numFmtId="0" fontId="24" fillId="2" borderId="0" xfId="0" applyFont="1" applyFill="1" applyAlignment="1" applyProtection="1">
      <alignment horizontal="center" vertical="center"/>
      <protection locked="0"/>
    </xf>
    <xf numFmtId="0" fontId="24" fillId="2" borderId="9" xfId="0" applyFont="1" applyFill="1" applyBorder="1" applyAlignment="1" applyProtection="1">
      <alignment horizontal="center" vertical="center"/>
      <protection locked="0"/>
    </xf>
    <xf numFmtId="0" fontId="23" fillId="15" borderId="73" xfId="0" applyFont="1" applyFill="1" applyBorder="1" applyAlignment="1">
      <alignment horizontal="left" vertical="center"/>
    </xf>
    <xf numFmtId="0" fontId="23" fillId="15" borderId="2" xfId="0" applyFont="1" applyFill="1" applyBorder="1" applyAlignment="1">
      <alignment horizontal="left" vertical="center"/>
    </xf>
    <xf numFmtId="0" fontId="23" fillId="15" borderId="74" xfId="0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15" borderId="15" xfId="0" applyFont="1" applyFill="1" applyBorder="1" applyAlignment="1">
      <alignment horizontal="left" vertical="center"/>
    </xf>
    <xf numFmtId="0" fontId="23" fillId="15" borderId="12" xfId="0" applyFont="1" applyFill="1" applyBorder="1" applyAlignment="1">
      <alignment horizontal="left" vertical="center"/>
    </xf>
    <xf numFmtId="0" fontId="23" fillId="3" borderId="15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18" fillId="2" borderId="0" xfId="0" applyFont="1" applyFill="1" applyAlignment="1" applyProtection="1">
      <alignment horizontal="center" vertical="center" wrapText="1"/>
      <protection locked="0"/>
    </xf>
    <xf numFmtId="0" fontId="23" fillId="15" borderId="22" xfId="0" applyFont="1" applyFill="1" applyBorder="1" applyAlignment="1">
      <alignment horizontal="center" vertical="center" wrapText="1"/>
    </xf>
    <xf numFmtId="0" fontId="23" fillId="15" borderId="49" xfId="0" applyFont="1" applyFill="1" applyBorder="1" applyAlignment="1">
      <alignment horizontal="center" vertical="center" wrapText="1"/>
    </xf>
    <xf numFmtId="0" fontId="23" fillId="15" borderId="0" xfId="0" applyFont="1" applyFill="1" applyAlignment="1">
      <alignment horizontal="center" vertical="center" wrapText="1"/>
    </xf>
    <xf numFmtId="0" fontId="23" fillId="15" borderId="9" xfId="0" applyFont="1" applyFill="1" applyBorder="1" applyAlignment="1">
      <alignment horizontal="center" vertical="center" wrapText="1"/>
    </xf>
    <xf numFmtId="0" fontId="23" fillId="15" borderId="41" xfId="0" applyFont="1" applyFill="1" applyBorder="1" applyAlignment="1">
      <alignment horizontal="center" vertical="center" wrapText="1"/>
    </xf>
    <xf numFmtId="0" fontId="23" fillId="15" borderId="50" xfId="0" applyFont="1" applyFill="1" applyBorder="1" applyAlignment="1">
      <alignment horizontal="center" vertical="center" wrapText="1"/>
    </xf>
    <xf numFmtId="0" fontId="23" fillId="3" borderId="25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176" fontId="23" fillId="17" borderId="38" xfId="0" applyNumberFormat="1" applyFont="1" applyFill="1" applyBorder="1" applyAlignment="1">
      <alignment horizontal="center" vertical="center"/>
    </xf>
    <xf numFmtId="176" fontId="23" fillId="17" borderId="22" xfId="0" applyNumberFormat="1" applyFont="1" applyFill="1" applyBorder="1" applyAlignment="1">
      <alignment horizontal="center" vertical="center"/>
    </xf>
    <xf numFmtId="176" fontId="23" fillId="17" borderId="39" xfId="0" applyNumberFormat="1" applyFont="1" applyFill="1" applyBorder="1" applyAlignment="1">
      <alignment horizontal="center" vertical="center"/>
    </xf>
    <xf numFmtId="176" fontId="23" fillId="17" borderId="62" xfId="0" applyNumberFormat="1" applyFont="1" applyFill="1" applyBorder="1" applyAlignment="1">
      <alignment horizontal="center" vertical="center"/>
    </xf>
    <xf numFmtId="176" fontId="23" fillId="17" borderId="0" xfId="0" applyNumberFormat="1" applyFont="1" applyFill="1" applyAlignment="1">
      <alignment horizontal="center" vertical="center"/>
    </xf>
    <xf numFmtId="176" fontId="23" fillId="17" borderId="61" xfId="0" applyNumberFormat="1" applyFont="1" applyFill="1" applyBorder="1" applyAlignment="1">
      <alignment horizontal="center" vertical="center"/>
    </xf>
    <xf numFmtId="0" fontId="17" fillId="3" borderId="18" xfId="0" applyFont="1" applyFill="1" applyBorder="1" applyAlignment="1">
      <alignment horizontal="center" vertical="center"/>
    </xf>
    <xf numFmtId="0" fontId="17" fillId="3" borderId="35" xfId="0" applyFont="1" applyFill="1" applyBorder="1" applyAlignment="1">
      <alignment horizontal="center" vertical="center"/>
    </xf>
    <xf numFmtId="0" fontId="26" fillId="6" borderId="75" xfId="0" applyFont="1" applyFill="1" applyBorder="1" applyAlignment="1" applyProtection="1">
      <alignment horizontal="center" vertical="center"/>
      <protection locked="0"/>
    </xf>
    <xf numFmtId="0" fontId="26" fillId="6" borderId="76" xfId="0" applyFont="1" applyFill="1" applyBorder="1" applyAlignment="1" applyProtection="1">
      <alignment horizontal="center" vertical="center"/>
      <protection locked="0"/>
    </xf>
    <xf numFmtId="0" fontId="26" fillId="6" borderId="77" xfId="0" applyFont="1" applyFill="1" applyBorder="1" applyAlignment="1" applyProtection="1">
      <alignment horizontal="center" vertical="center"/>
      <protection locked="0"/>
    </xf>
    <xf numFmtId="0" fontId="26" fillId="6" borderId="105" xfId="0" applyFont="1" applyFill="1" applyBorder="1" applyAlignment="1" applyProtection="1">
      <alignment horizontal="center" vertical="center"/>
      <protection locked="0"/>
    </xf>
    <xf numFmtId="0" fontId="26" fillId="6" borderId="0" xfId="0" applyFont="1" applyFill="1" applyAlignment="1" applyProtection="1">
      <alignment horizontal="center" vertical="center"/>
      <protection locked="0"/>
    </xf>
    <xf numFmtId="0" fontId="26" fillId="6" borderId="106" xfId="0" applyFont="1" applyFill="1" applyBorder="1" applyAlignment="1" applyProtection="1">
      <alignment horizontal="center" vertical="center"/>
      <protection locked="0"/>
    </xf>
    <xf numFmtId="0" fontId="23" fillId="3" borderId="14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23" fillId="3" borderId="47" xfId="0" applyFont="1" applyFill="1" applyBorder="1" applyAlignment="1">
      <alignment horizontal="center" vertical="center"/>
    </xf>
    <xf numFmtId="0" fontId="23" fillId="3" borderId="27" xfId="0" applyFont="1" applyFill="1" applyBorder="1" applyAlignment="1">
      <alignment horizontal="center" vertical="center"/>
    </xf>
    <xf numFmtId="0" fontId="23" fillId="3" borderId="23" xfId="0" applyFont="1" applyFill="1" applyBorder="1" applyAlignment="1">
      <alignment horizontal="center" vertical="center"/>
    </xf>
    <xf numFmtId="0" fontId="23" fillId="3" borderId="48" xfId="0" applyFont="1" applyFill="1" applyBorder="1" applyAlignment="1">
      <alignment horizontal="center" vertical="center"/>
    </xf>
    <xf numFmtId="178" fontId="23" fillId="17" borderId="56" xfId="0" applyNumberFormat="1" applyFont="1" applyFill="1" applyBorder="1" applyAlignment="1">
      <alignment horizontal="center" vertical="center"/>
    </xf>
    <xf numFmtId="178" fontId="23" fillId="17" borderId="13" xfId="0" applyNumberFormat="1" applyFont="1" applyFill="1" applyBorder="1" applyAlignment="1">
      <alignment horizontal="center" vertical="center"/>
    </xf>
    <xf numFmtId="178" fontId="23" fillId="17" borderId="7" xfId="0" applyNumberFormat="1" applyFont="1" applyFill="1" applyBorder="1" applyAlignment="1">
      <alignment horizontal="center" vertical="center"/>
    </xf>
    <xf numFmtId="178" fontId="23" fillId="17" borderId="40" xfId="0" applyNumberFormat="1" applyFont="1" applyFill="1" applyBorder="1" applyAlignment="1">
      <alignment horizontal="center" vertical="center"/>
    </xf>
    <xf numFmtId="178" fontId="23" fillId="17" borderId="41" xfId="0" applyNumberFormat="1" applyFont="1" applyFill="1" applyBorder="1" applyAlignment="1">
      <alignment horizontal="center" vertical="center"/>
    </xf>
    <xf numFmtId="178" fontId="23" fillId="17" borderId="50" xfId="0" applyNumberFormat="1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 wrapText="1" shrinkToFit="1"/>
    </xf>
    <xf numFmtId="0" fontId="17" fillId="3" borderId="55" xfId="0" applyFont="1" applyFill="1" applyBorder="1" applyAlignment="1">
      <alignment horizontal="center" vertical="center" wrapText="1" shrinkToFit="1"/>
    </xf>
    <xf numFmtId="0" fontId="17" fillId="3" borderId="41" xfId="0" applyFont="1" applyFill="1" applyBorder="1" applyAlignment="1">
      <alignment horizontal="center" vertical="center" wrapText="1" shrinkToFit="1"/>
    </xf>
    <xf numFmtId="0" fontId="17" fillId="3" borderId="42" xfId="0" applyFont="1" applyFill="1" applyBorder="1" applyAlignment="1">
      <alignment horizontal="center" vertical="center" wrapText="1" shrinkToFit="1"/>
    </xf>
    <xf numFmtId="0" fontId="23" fillId="15" borderId="28" xfId="0" applyFont="1" applyFill="1" applyBorder="1" applyAlignment="1">
      <alignment horizontal="center" vertical="center"/>
    </xf>
    <xf numFmtId="0" fontId="23" fillId="15" borderId="20" xfId="0" applyFont="1" applyFill="1" applyBorder="1" applyAlignment="1">
      <alignment horizontal="center" vertical="center"/>
    </xf>
    <xf numFmtId="0" fontId="23" fillId="15" borderId="69" xfId="0" applyFont="1" applyFill="1" applyBorder="1" applyAlignment="1">
      <alignment horizontal="center" vertical="center"/>
    </xf>
    <xf numFmtId="0" fontId="23" fillId="0" borderId="53" xfId="0" applyFont="1" applyBorder="1">
      <alignment vertical="center"/>
    </xf>
    <xf numFmtId="0" fontId="23" fillId="0" borderId="22" xfId="0" applyFont="1" applyBorder="1">
      <alignment vertical="center"/>
    </xf>
    <xf numFmtId="0" fontId="23" fillId="0" borderId="52" xfId="0" applyFont="1" applyBorder="1">
      <alignment vertical="center"/>
    </xf>
    <xf numFmtId="0" fontId="23" fillId="0" borderId="8" xfId="0" applyFont="1" applyBorder="1">
      <alignment vertical="center"/>
    </xf>
    <xf numFmtId="0" fontId="23" fillId="0" borderId="0" xfId="0" applyFont="1">
      <alignment vertical="center"/>
    </xf>
    <xf numFmtId="0" fontId="23" fillId="0" borderId="31" xfId="0" applyFont="1" applyBorder="1">
      <alignment vertical="center"/>
    </xf>
    <xf numFmtId="0" fontId="23" fillId="0" borderId="54" xfId="0" applyFont="1" applyBorder="1">
      <alignment vertical="center"/>
    </xf>
    <xf numFmtId="0" fontId="23" fillId="0" borderId="41" xfId="0" applyFont="1" applyBorder="1">
      <alignment vertical="center"/>
    </xf>
    <xf numFmtId="0" fontId="23" fillId="0" borderId="43" xfId="0" applyFont="1" applyBorder="1">
      <alignment vertical="center"/>
    </xf>
    <xf numFmtId="0" fontId="23" fillId="4" borderId="22" xfId="0" applyFont="1" applyFill="1" applyBorder="1" applyAlignment="1">
      <alignment horizontal="center" vertical="center" shrinkToFit="1"/>
    </xf>
    <xf numFmtId="0" fontId="23" fillId="4" borderId="39" xfId="0" applyFont="1" applyFill="1" applyBorder="1" applyAlignment="1">
      <alignment horizontal="center" vertical="center" shrinkToFit="1"/>
    </xf>
    <xf numFmtId="0" fontId="23" fillId="4" borderId="41" xfId="0" applyFont="1" applyFill="1" applyBorder="1" applyAlignment="1">
      <alignment horizontal="center" vertical="center" shrinkToFit="1"/>
    </xf>
    <xf numFmtId="0" fontId="23" fillId="4" borderId="42" xfId="0" applyFont="1" applyFill="1" applyBorder="1" applyAlignment="1">
      <alignment horizontal="center" vertical="center" shrinkToFit="1"/>
    </xf>
    <xf numFmtId="0" fontId="14" fillId="4" borderId="0" xfId="0" applyFont="1" applyFill="1" applyAlignment="1">
      <alignment horizontal="center" vertical="center" wrapText="1" shrinkToFit="1"/>
    </xf>
    <xf numFmtId="0" fontId="14" fillId="4" borderId="41" xfId="0" applyFont="1" applyFill="1" applyBorder="1" applyAlignment="1">
      <alignment horizontal="center" vertical="center" wrapText="1" shrinkToFit="1"/>
    </xf>
    <xf numFmtId="0" fontId="23" fillId="2" borderId="53" xfId="0" applyFont="1" applyFill="1" applyBorder="1" applyAlignment="1" applyProtection="1">
      <alignment horizontal="left" vertical="center"/>
      <protection locked="0"/>
    </xf>
    <xf numFmtId="0" fontId="23" fillId="2" borderId="22" xfId="0" applyFont="1" applyFill="1" applyBorder="1" applyAlignment="1" applyProtection="1">
      <alignment horizontal="left" vertical="center"/>
      <protection locked="0"/>
    </xf>
    <xf numFmtId="0" fontId="23" fillId="2" borderId="52" xfId="0" applyFont="1" applyFill="1" applyBorder="1" applyAlignment="1" applyProtection="1">
      <alignment horizontal="left" vertical="center"/>
      <protection locked="0"/>
    </xf>
    <xf numFmtId="0" fontId="23" fillId="2" borderId="8" xfId="0" applyFont="1" applyFill="1" applyBorder="1" applyAlignment="1" applyProtection="1">
      <alignment horizontal="left" vertical="center"/>
      <protection locked="0"/>
    </xf>
    <xf numFmtId="0" fontId="23" fillId="2" borderId="0" xfId="0" applyFont="1" applyFill="1" applyAlignment="1" applyProtection="1">
      <alignment horizontal="left" vertical="center"/>
      <protection locked="0"/>
    </xf>
    <xf numFmtId="0" fontId="23" fillId="2" borderId="31" xfId="0" applyFont="1" applyFill="1" applyBorder="1" applyAlignment="1" applyProtection="1">
      <alignment horizontal="left" vertical="center"/>
      <protection locked="0"/>
    </xf>
    <xf numFmtId="0" fontId="23" fillId="2" borderId="54" xfId="0" applyFont="1" applyFill="1" applyBorder="1" applyAlignment="1" applyProtection="1">
      <alignment horizontal="left" vertical="center"/>
      <protection locked="0"/>
    </xf>
    <xf numFmtId="0" fontId="23" fillId="2" borderId="41" xfId="0" applyFont="1" applyFill="1" applyBorder="1" applyAlignment="1" applyProtection="1">
      <alignment horizontal="left" vertical="center"/>
      <protection locked="0"/>
    </xf>
    <xf numFmtId="0" fontId="23" fillId="2" borderId="43" xfId="0" applyFont="1" applyFill="1" applyBorder="1" applyAlignment="1" applyProtection="1">
      <alignment horizontal="left" vertical="center"/>
      <protection locked="0"/>
    </xf>
    <xf numFmtId="38" fontId="23" fillId="15" borderId="0" xfId="0" applyNumberFormat="1" applyFont="1" applyFill="1" applyAlignment="1">
      <alignment horizontal="center" vertical="center" shrinkToFit="1"/>
    </xf>
    <xf numFmtId="0" fontId="23" fillId="3" borderId="25" xfId="0" applyFont="1" applyFill="1" applyBorder="1" applyAlignment="1">
      <alignment horizontal="center" vertical="center" wrapText="1" shrinkToFit="1"/>
    </xf>
    <xf numFmtId="0" fontId="23" fillId="3" borderId="18" xfId="0" applyFont="1" applyFill="1" applyBorder="1" applyAlignment="1">
      <alignment horizontal="center" vertical="center" wrapText="1" shrinkToFit="1"/>
    </xf>
    <xf numFmtId="0" fontId="23" fillId="17" borderId="38" xfId="0" applyFont="1" applyFill="1" applyBorder="1" applyAlignment="1">
      <alignment horizontal="center" vertical="center" shrinkToFit="1"/>
    </xf>
    <xf numFmtId="0" fontId="23" fillId="17" borderId="22" xfId="0" applyFont="1" applyFill="1" applyBorder="1" applyAlignment="1">
      <alignment horizontal="center" vertical="center" shrinkToFit="1"/>
    </xf>
    <xf numFmtId="0" fontId="23" fillId="17" borderId="39" xfId="0" applyFont="1" applyFill="1" applyBorder="1" applyAlignment="1">
      <alignment horizontal="center" vertical="center" shrinkToFit="1"/>
    </xf>
    <xf numFmtId="0" fontId="23" fillId="17" borderId="62" xfId="0" applyFont="1" applyFill="1" applyBorder="1" applyAlignment="1">
      <alignment horizontal="center" vertical="center" shrinkToFit="1"/>
    </xf>
    <xf numFmtId="0" fontId="23" fillId="17" borderId="0" xfId="0" applyFont="1" applyFill="1" applyAlignment="1">
      <alignment horizontal="center" vertical="center" shrinkToFit="1"/>
    </xf>
    <xf numFmtId="0" fontId="23" fillId="17" borderId="61" xfId="0" applyFont="1" applyFill="1" applyBorder="1" applyAlignment="1">
      <alignment horizontal="center" vertical="center" shrinkToFit="1"/>
    </xf>
    <xf numFmtId="0" fontId="23" fillId="17" borderId="40" xfId="0" applyFont="1" applyFill="1" applyBorder="1" applyAlignment="1">
      <alignment horizontal="center" vertical="center" shrinkToFit="1"/>
    </xf>
    <xf numFmtId="0" fontId="23" fillId="17" borderId="41" xfId="0" applyFont="1" applyFill="1" applyBorder="1" applyAlignment="1">
      <alignment horizontal="center" vertical="center" shrinkToFit="1"/>
    </xf>
    <xf numFmtId="0" fontId="23" fillId="17" borderId="42" xfId="0" applyFont="1" applyFill="1" applyBorder="1" applyAlignment="1">
      <alignment horizontal="center" vertical="center" shrinkToFit="1"/>
    </xf>
    <xf numFmtId="0" fontId="23" fillId="3" borderId="18" xfId="0" applyFont="1" applyFill="1" applyBorder="1" applyAlignment="1" applyProtection="1">
      <alignment horizontal="center" vertical="center" wrapText="1"/>
      <protection locked="0"/>
    </xf>
    <xf numFmtId="0" fontId="23" fillId="3" borderId="18" xfId="0" applyFont="1" applyFill="1" applyBorder="1" applyAlignment="1" applyProtection="1">
      <alignment horizontal="center" vertical="center"/>
      <protection locked="0"/>
    </xf>
    <xf numFmtId="0" fontId="23" fillId="17" borderId="49" xfId="0" applyFont="1" applyFill="1" applyBorder="1" applyAlignment="1">
      <alignment horizontal="center" vertical="center" shrinkToFit="1"/>
    </xf>
    <xf numFmtId="0" fontId="23" fillId="17" borderId="9" xfId="0" applyFont="1" applyFill="1" applyBorder="1" applyAlignment="1">
      <alignment horizontal="center" vertical="center" shrinkToFit="1"/>
    </xf>
    <xf numFmtId="0" fontId="23" fillId="17" borderId="50" xfId="0" applyFont="1" applyFill="1" applyBorder="1" applyAlignment="1">
      <alignment horizontal="center" vertical="center" shrinkToFit="1"/>
    </xf>
    <xf numFmtId="0" fontId="23" fillId="3" borderId="26" xfId="0" applyFont="1" applyFill="1" applyBorder="1" applyAlignment="1">
      <alignment horizontal="center" vertical="center" wrapText="1" shrinkToFit="1"/>
    </xf>
    <xf numFmtId="0" fontId="23" fillId="3" borderId="24" xfId="0" applyFont="1" applyFill="1" applyBorder="1" applyAlignment="1">
      <alignment horizontal="center" vertical="center" wrapText="1" shrinkToFit="1"/>
    </xf>
    <xf numFmtId="176" fontId="23" fillId="17" borderId="38" xfId="0" applyNumberFormat="1" applyFont="1" applyFill="1" applyBorder="1" applyAlignment="1">
      <alignment horizontal="center" vertical="center" shrinkToFit="1"/>
    </xf>
    <xf numFmtId="176" fontId="23" fillId="17" borderId="22" xfId="0" applyNumberFormat="1" applyFont="1" applyFill="1" applyBorder="1" applyAlignment="1">
      <alignment horizontal="center" vertical="center" shrinkToFit="1"/>
    </xf>
    <xf numFmtId="176" fontId="23" fillId="17" borderId="39" xfId="0" applyNumberFormat="1" applyFont="1" applyFill="1" applyBorder="1" applyAlignment="1">
      <alignment horizontal="center" vertical="center" shrinkToFit="1"/>
    </xf>
    <xf numFmtId="176" fontId="23" fillId="17" borderId="62" xfId="0" applyNumberFormat="1" applyFont="1" applyFill="1" applyBorder="1" applyAlignment="1">
      <alignment horizontal="center" vertical="center" shrinkToFit="1"/>
    </xf>
    <xf numFmtId="176" fontId="23" fillId="17" borderId="0" xfId="0" applyNumberFormat="1" applyFont="1" applyFill="1" applyAlignment="1">
      <alignment horizontal="center" vertical="center" shrinkToFit="1"/>
    </xf>
    <xf numFmtId="176" fontId="23" fillId="17" borderId="61" xfId="0" applyNumberFormat="1" applyFont="1" applyFill="1" applyBorder="1" applyAlignment="1">
      <alignment horizontal="center" vertical="center" shrinkToFit="1"/>
    </xf>
    <xf numFmtId="176" fontId="23" fillId="17" borderId="30" xfId="0" applyNumberFormat="1" applyFont="1" applyFill="1" applyBorder="1" applyAlignment="1">
      <alignment horizontal="center" vertical="center" shrinkToFit="1"/>
    </xf>
    <xf numFmtId="176" fontId="23" fillId="17" borderId="1" xfId="0" applyNumberFormat="1" applyFont="1" applyFill="1" applyBorder="1" applyAlignment="1">
      <alignment horizontal="center" vertical="center" shrinkToFit="1"/>
    </xf>
    <xf numFmtId="176" fontId="23" fillId="17" borderId="29" xfId="0" applyNumberFormat="1" applyFont="1" applyFill="1" applyBorder="1" applyAlignment="1">
      <alignment horizontal="center" vertical="center" shrinkToFit="1"/>
    </xf>
    <xf numFmtId="0" fontId="23" fillId="3" borderId="24" xfId="0" applyFont="1" applyFill="1" applyBorder="1" applyAlignment="1" applyProtection="1">
      <alignment horizontal="center" vertical="center"/>
      <protection locked="0"/>
    </xf>
    <xf numFmtId="0" fontId="23" fillId="17" borderId="38" xfId="0" applyFont="1" applyFill="1" applyBorder="1" applyAlignment="1">
      <alignment horizontal="center" vertical="center" wrapText="1"/>
    </xf>
    <xf numFmtId="0" fontId="23" fillId="17" borderId="22" xfId="0" applyFont="1" applyFill="1" applyBorder="1" applyAlignment="1">
      <alignment horizontal="center" vertical="center" wrapText="1"/>
    </xf>
    <xf numFmtId="0" fontId="23" fillId="17" borderId="49" xfId="0" applyFont="1" applyFill="1" applyBorder="1" applyAlignment="1">
      <alignment horizontal="center" vertical="center" wrapText="1"/>
    </xf>
    <xf numFmtId="0" fontId="23" fillId="17" borderId="62" xfId="0" applyFont="1" applyFill="1" applyBorder="1" applyAlignment="1">
      <alignment horizontal="center" vertical="center" wrapText="1"/>
    </xf>
    <xf numFmtId="0" fontId="23" fillId="17" borderId="0" xfId="0" applyFont="1" applyFill="1" applyAlignment="1">
      <alignment horizontal="center" vertical="center" wrapText="1"/>
    </xf>
    <xf numFmtId="0" fontId="23" fillId="17" borderId="9" xfId="0" applyFont="1" applyFill="1" applyBorder="1" applyAlignment="1">
      <alignment horizontal="center" vertical="center" wrapText="1"/>
    </xf>
    <xf numFmtId="0" fontId="23" fillId="17" borderId="30" xfId="0" applyFont="1" applyFill="1" applyBorder="1" applyAlignment="1">
      <alignment horizontal="center" vertical="center" wrapText="1"/>
    </xf>
    <xf numFmtId="0" fontId="23" fillId="17" borderId="1" xfId="0" applyFont="1" applyFill="1" applyBorder="1" applyAlignment="1">
      <alignment horizontal="center" vertical="center" wrapText="1"/>
    </xf>
    <xf numFmtId="0" fontId="23" fillId="17" borderId="11" xfId="0" applyFont="1" applyFill="1" applyBorder="1" applyAlignment="1">
      <alignment horizontal="center" vertical="center" wrapText="1"/>
    </xf>
    <xf numFmtId="0" fontId="17" fillId="3" borderId="56" xfId="0" applyFont="1" applyFill="1" applyBorder="1" applyAlignment="1">
      <alignment horizontal="center" vertical="top" wrapText="1"/>
    </xf>
    <xf numFmtId="0" fontId="17" fillId="3" borderId="13" xfId="0" applyFont="1" applyFill="1" applyBorder="1" applyAlignment="1">
      <alignment horizontal="center" vertical="top" wrapText="1"/>
    </xf>
    <xf numFmtId="0" fontId="17" fillId="3" borderId="55" xfId="0" applyFont="1" applyFill="1" applyBorder="1" applyAlignment="1">
      <alignment horizontal="center" vertical="top" wrapText="1"/>
    </xf>
    <xf numFmtId="0" fontId="17" fillId="3" borderId="40" xfId="0" applyFont="1" applyFill="1" applyBorder="1" applyAlignment="1">
      <alignment horizontal="center" vertical="top" wrapText="1"/>
    </xf>
    <xf numFmtId="0" fontId="17" fillId="3" borderId="41" xfId="0" applyFont="1" applyFill="1" applyBorder="1" applyAlignment="1">
      <alignment horizontal="center" vertical="top" wrapText="1"/>
    </xf>
    <xf numFmtId="0" fontId="17" fillId="3" borderId="42" xfId="0" applyFont="1" applyFill="1" applyBorder="1" applyAlignment="1">
      <alignment horizontal="center" vertical="top" wrapText="1"/>
    </xf>
    <xf numFmtId="0" fontId="23" fillId="4" borderId="62" xfId="0" applyFont="1" applyFill="1" applyBorder="1" applyAlignment="1">
      <alignment horizontal="center" vertical="center" shrinkToFit="1"/>
    </xf>
    <xf numFmtId="0" fontId="23" fillId="4" borderId="0" xfId="0" applyFont="1" applyFill="1" applyAlignment="1">
      <alignment horizontal="center" vertical="center" shrinkToFit="1"/>
    </xf>
    <xf numFmtId="0" fontId="23" fillId="4" borderId="40" xfId="0" applyFont="1" applyFill="1" applyBorder="1" applyAlignment="1">
      <alignment horizontal="center" vertical="center" shrinkToFit="1"/>
    </xf>
    <xf numFmtId="0" fontId="23" fillId="16" borderId="0" xfId="0" applyFont="1" applyFill="1" applyAlignment="1">
      <alignment horizontal="center" vertical="center" shrinkToFit="1"/>
    </xf>
    <xf numFmtId="0" fontId="23" fillId="16" borderId="41" xfId="0" applyFont="1" applyFill="1" applyBorder="1" applyAlignment="1">
      <alignment horizontal="center" vertical="center" shrinkToFit="1"/>
    </xf>
    <xf numFmtId="0" fontId="23" fillId="4" borderId="61" xfId="0" applyFont="1" applyFill="1" applyBorder="1" applyAlignment="1">
      <alignment horizontal="center" vertical="center" shrinkToFit="1"/>
    </xf>
    <xf numFmtId="0" fontId="23" fillId="4" borderId="38" xfId="0" applyFont="1" applyFill="1" applyBorder="1" applyAlignment="1">
      <alignment horizontal="center" vertical="center" shrinkToFit="1"/>
    </xf>
    <xf numFmtId="0" fontId="23" fillId="0" borderId="68" xfId="0" applyFont="1" applyBorder="1" applyAlignment="1">
      <alignment horizontal="left" vertical="center"/>
    </xf>
    <xf numFmtId="0" fontId="23" fillId="0" borderId="20" xfId="0" applyFont="1" applyBorder="1" applyAlignment="1">
      <alignment horizontal="left" vertical="center"/>
    </xf>
    <xf numFmtId="0" fontId="23" fillId="0" borderId="69" xfId="0" applyFont="1" applyBorder="1" applyAlignment="1">
      <alignment horizontal="left" vertical="center"/>
    </xf>
    <xf numFmtId="0" fontId="23" fillId="0" borderId="49" xfId="0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/>
    </xf>
    <xf numFmtId="0" fontId="23" fillId="0" borderId="50" xfId="0" applyFont="1" applyBorder="1" applyAlignment="1">
      <alignment horizontal="left" vertical="center"/>
    </xf>
    <xf numFmtId="0" fontId="15" fillId="0" borderId="22" xfId="0" applyFont="1" applyBorder="1">
      <alignment vertical="center"/>
    </xf>
    <xf numFmtId="0" fontId="15" fillId="0" borderId="8" xfId="0" applyFont="1" applyBorder="1">
      <alignment vertical="center"/>
    </xf>
    <xf numFmtId="0" fontId="15" fillId="0" borderId="0" xfId="0" applyFont="1">
      <alignment vertical="center"/>
    </xf>
    <xf numFmtId="0" fontId="15" fillId="0" borderId="54" xfId="0" applyFont="1" applyBorder="1">
      <alignment vertical="center"/>
    </xf>
    <xf numFmtId="0" fontId="15" fillId="0" borderId="41" xfId="0" applyFont="1" applyBorder="1">
      <alignment vertical="center"/>
    </xf>
    <xf numFmtId="0" fontId="23" fillId="3" borderId="6" xfId="0" applyFont="1" applyFill="1" applyBorder="1" applyAlignment="1">
      <alignment horizontal="center" vertical="center" textRotation="255"/>
    </xf>
    <xf numFmtId="0" fontId="23" fillId="3" borderId="7" xfId="0" applyFont="1" applyFill="1" applyBorder="1" applyAlignment="1">
      <alignment horizontal="center" vertical="center" textRotation="255"/>
    </xf>
    <xf numFmtId="0" fontId="23" fillId="3" borderId="8" xfId="0" applyFont="1" applyFill="1" applyBorder="1" applyAlignment="1">
      <alignment horizontal="center" vertical="center" textRotation="255"/>
    </xf>
    <xf numFmtId="0" fontId="23" fillId="3" borderId="9" xfId="0" applyFont="1" applyFill="1" applyBorder="1" applyAlignment="1">
      <alignment horizontal="center" vertical="center" textRotation="255"/>
    </xf>
    <xf numFmtId="0" fontId="23" fillId="3" borderId="10" xfId="0" applyFont="1" applyFill="1" applyBorder="1" applyAlignment="1">
      <alignment horizontal="center" vertical="center" textRotation="255"/>
    </xf>
    <xf numFmtId="0" fontId="23" fillId="3" borderId="11" xfId="0" applyFont="1" applyFill="1" applyBorder="1" applyAlignment="1">
      <alignment horizontal="center" vertical="center" textRotation="255"/>
    </xf>
    <xf numFmtId="178" fontId="28" fillId="15" borderId="13" xfId="0" applyNumberFormat="1" applyFont="1" applyFill="1" applyBorder="1" applyAlignment="1">
      <alignment horizontal="center" vertical="center"/>
    </xf>
    <xf numFmtId="178" fontId="28" fillId="15" borderId="7" xfId="0" applyNumberFormat="1" applyFont="1" applyFill="1" applyBorder="1" applyAlignment="1">
      <alignment horizontal="center" vertical="center"/>
    </xf>
    <xf numFmtId="178" fontId="28" fillId="15" borderId="41" xfId="0" applyNumberFormat="1" applyFont="1" applyFill="1" applyBorder="1" applyAlignment="1">
      <alignment horizontal="center" vertical="center"/>
    </xf>
    <xf numFmtId="178" fontId="28" fillId="15" borderId="50" xfId="0" applyNumberFormat="1" applyFont="1" applyFill="1" applyBorder="1" applyAlignment="1">
      <alignment horizontal="center" vertical="center"/>
    </xf>
    <xf numFmtId="178" fontId="27" fillId="17" borderId="38" xfId="0" applyNumberFormat="1" applyFont="1" applyFill="1" applyBorder="1" applyAlignment="1">
      <alignment horizontal="center" vertical="center"/>
    </xf>
    <xf numFmtId="178" fontId="27" fillId="17" borderId="22" xfId="0" applyNumberFormat="1" applyFont="1" applyFill="1" applyBorder="1" applyAlignment="1">
      <alignment horizontal="center" vertical="center"/>
    </xf>
    <xf numFmtId="178" fontId="27" fillId="17" borderId="49" xfId="0" applyNumberFormat="1" applyFont="1" applyFill="1" applyBorder="1" applyAlignment="1">
      <alignment horizontal="center" vertical="center"/>
    </xf>
    <xf numFmtId="178" fontId="27" fillId="17" borderId="62" xfId="0" applyNumberFormat="1" applyFont="1" applyFill="1" applyBorder="1" applyAlignment="1">
      <alignment horizontal="center" vertical="center"/>
    </xf>
    <xf numFmtId="178" fontId="27" fillId="17" borderId="0" xfId="0" applyNumberFormat="1" applyFont="1" applyFill="1" applyAlignment="1">
      <alignment horizontal="center" vertical="center"/>
    </xf>
    <xf numFmtId="178" fontId="27" fillId="17" borderId="9" xfId="0" applyNumberFormat="1" applyFont="1" applyFill="1" applyBorder="1" applyAlignment="1">
      <alignment horizontal="center" vertical="center"/>
    </xf>
    <xf numFmtId="178" fontId="27" fillId="17" borderId="40" xfId="0" applyNumberFormat="1" applyFont="1" applyFill="1" applyBorder="1" applyAlignment="1">
      <alignment horizontal="center" vertical="center"/>
    </xf>
    <xf numFmtId="178" fontId="27" fillId="17" borderId="41" xfId="0" applyNumberFormat="1" applyFont="1" applyFill="1" applyBorder="1" applyAlignment="1">
      <alignment horizontal="center" vertical="center"/>
    </xf>
    <xf numFmtId="178" fontId="27" fillId="17" borderId="50" xfId="0" applyNumberFormat="1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 wrapText="1"/>
    </xf>
    <xf numFmtId="0" fontId="23" fillId="3" borderId="61" xfId="0" applyFont="1" applyFill="1" applyBorder="1" applyAlignment="1">
      <alignment horizontal="center" vertical="center" wrapText="1"/>
    </xf>
    <xf numFmtId="0" fontId="23" fillId="3" borderId="41" xfId="0" applyFont="1" applyFill="1" applyBorder="1" applyAlignment="1">
      <alignment horizontal="center" vertical="center" wrapText="1"/>
    </xf>
    <xf numFmtId="0" fontId="23" fillId="3" borderId="42" xfId="0" applyFont="1" applyFill="1" applyBorder="1" applyAlignment="1">
      <alignment horizontal="center" vertical="center" wrapText="1"/>
    </xf>
    <xf numFmtId="0" fontId="23" fillId="3" borderId="22" xfId="0" applyFont="1" applyFill="1" applyBorder="1" applyAlignment="1">
      <alignment horizontal="center" vertical="center"/>
    </xf>
    <xf numFmtId="0" fontId="23" fillId="3" borderId="39" xfId="0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3" fillId="3" borderId="61" xfId="0" applyFont="1" applyFill="1" applyBorder="1" applyAlignment="1">
      <alignment horizontal="center" vertical="center"/>
    </xf>
    <xf numFmtId="0" fontId="23" fillId="3" borderId="41" xfId="0" applyFont="1" applyFill="1" applyBorder="1" applyAlignment="1">
      <alignment horizontal="center" vertical="center"/>
    </xf>
    <xf numFmtId="0" fontId="23" fillId="3" borderId="42" xfId="0" applyFont="1" applyFill="1" applyBorder="1" applyAlignment="1">
      <alignment horizontal="center" vertical="center"/>
    </xf>
    <xf numFmtId="0" fontId="23" fillId="17" borderId="38" xfId="0" applyFont="1" applyFill="1" applyBorder="1" applyAlignment="1">
      <alignment horizontal="center" vertical="center"/>
    </xf>
    <xf numFmtId="0" fontId="23" fillId="17" borderId="22" xfId="0" applyFont="1" applyFill="1" applyBorder="1" applyAlignment="1">
      <alignment horizontal="center" vertical="center"/>
    </xf>
    <xf numFmtId="0" fontId="23" fillId="17" borderId="62" xfId="0" applyFont="1" applyFill="1" applyBorder="1" applyAlignment="1">
      <alignment horizontal="center" vertical="center"/>
    </xf>
    <xf numFmtId="0" fontId="23" fillId="17" borderId="0" xfId="0" applyFont="1" applyFill="1" applyAlignment="1">
      <alignment horizontal="center" vertical="center"/>
    </xf>
    <xf numFmtId="0" fontId="23" fillId="17" borderId="40" xfId="0" applyFont="1" applyFill="1" applyBorder="1" applyAlignment="1">
      <alignment horizontal="center" vertical="center"/>
    </xf>
    <xf numFmtId="0" fontId="23" fillId="17" borderId="41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17" fillId="4" borderId="49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17" fillId="4" borderId="41" xfId="0" applyFont="1" applyFill="1" applyBorder="1" applyAlignment="1">
      <alignment horizontal="center" vertical="center"/>
    </xf>
    <xf numFmtId="0" fontId="17" fillId="4" borderId="50" xfId="0" applyFont="1" applyFill="1" applyBorder="1" applyAlignment="1">
      <alignment horizontal="center" vertical="center"/>
    </xf>
    <xf numFmtId="0" fontId="23" fillId="4" borderId="22" xfId="0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3" fillId="4" borderId="41" xfId="0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41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23" fillId="3" borderId="55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23" fillId="3" borderId="54" xfId="0" applyFont="1" applyFill="1" applyBorder="1" applyAlignment="1">
      <alignment horizontal="center" vertical="center" wrapText="1"/>
    </xf>
    <xf numFmtId="0" fontId="23" fillId="0" borderId="107" xfId="0" applyFont="1" applyBorder="1" applyAlignment="1" applyProtection="1">
      <alignment horizontal="center" vertical="center"/>
      <protection locked="0"/>
    </xf>
    <xf numFmtId="0" fontId="23" fillId="0" borderId="66" xfId="0" applyFont="1" applyBorder="1" applyAlignment="1" applyProtection="1">
      <alignment horizontal="center" vertical="center"/>
      <protection locked="0"/>
    </xf>
    <xf numFmtId="0" fontId="23" fillId="0" borderId="108" xfId="0" applyFont="1" applyBorder="1" applyAlignment="1" applyProtection="1">
      <alignment horizontal="center" vertical="center"/>
      <protection locked="0"/>
    </xf>
    <xf numFmtId="0" fontId="23" fillId="0" borderId="107" xfId="0" applyFont="1" applyBorder="1" applyAlignment="1">
      <alignment horizontal="center" vertical="center"/>
    </xf>
    <xf numFmtId="0" fontId="23" fillId="0" borderId="66" xfId="0" applyFont="1" applyBorder="1" applyAlignment="1">
      <alignment horizontal="center" vertical="center"/>
    </xf>
    <xf numFmtId="0" fontId="23" fillId="0" borderId="108" xfId="0" applyFont="1" applyBorder="1" applyAlignment="1">
      <alignment horizontal="center" vertical="center"/>
    </xf>
    <xf numFmtId="0" fontId="23" fillId="15" borderId="56" xfId="0" applyFont="1" applyFill="1" applyBorder="1" applyAlignment="1">
      <alignment horizontal="center" vertical="center"/>
    </xf>
    <xf numFmtId="0" fontId="23" fillId="15" borderId="13" xfId="0" applyFont="1" applyFill="1" applyBorder="1" applyAlignment="1">
      <alignment horizontal="center" vertical="center"/>
    </xf>
    <xf numFmtId="0" fontId="23" fillId="15" borderId="40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3" fillId="15" borderId="60" xfId="0" applyFont="1" applyFill="1" applyBorder="1" applyAlignment="1">
      <alignment horizontal="center" vertical="center" shrinkToFit="1"/>
    </xf>
    <xf numFmtId="0" fontId="23" fillId="15" borderId="57" xfId="0" applyFont="1" applyFill="1" applyBorder="1" applyAlignment="1">
      <alignment horizontal="center" vertical="center" shrinkToFit="1"/>
    </xf>
    <xf numFmtId="0" fontId="23" fillId="4" borderId="9" xfId="0" applyFont="1" applyFill="1" applyBorder="1" applyAlignment="1">
      <alignment horizontal="center" vertical="center" shrinkToFit="1"/>
    </xf>
    <xf numFmtId="0" fontId="23" fillId="4" borderId="1" xfId="0" applyFont="1" applyFill="1" applyBorder="1" applyAlignment="1">
      <alignment horizontal="center" vertical="center" shrinkToFit="1"/>
    </xf>
    <xf numFmtId="0" fontId="23" fillId="4" borderId="11" xfId="0" applyFont="1" applyFill="1" applyBorder="1" applyAlignment="1">
      <alignment horizontal="center" vertical="center" shrinkToFit="1"/>
    </xf>
    <xf numFmtId="0" fontId="23" fillId="3" borderId="6" xfId="0" applyFont="1" applyFill="1" applyBorder="1" applyAlignment="1" applyProtection="1">
      <alignment horizontal="center" vertical="center"/>
      <protection locked="0"/>
    </xf>
    <xf numFmtId="0" fontId="23" fillId="3" borderId="8" xfId="0" applyFont="1" applyFill="1" applyBorder="1" applyAlignment="1" applyProtection="1">
      <alignment horizontal="center" vertical="center"/>
      <protection locked="0"/>
    </xf>
    <xf numFmtId="38" fontId="15" fillId="16" borderId="25" xfId="2" applyFont="1" applyFill="1" applyBorder="1" applyAlignment="1" applyProtection="1">
      <alignment horizontal="right" vertical="center"/>
    </xf>
    <xf numFmtId="38" fontId="15" fillId="16" borderId="18" xfId="2" applyFont="1" applyFill="1" applyBorder="1" applyAlignment="1" applyProtection="1">
      <alignment horizontal="right" vertical="center"/>
    </xf>
    <xf numFmtId="38" fontId="15" fillId="16" borderId="19" xfId="2" applyFont="1" applyFill="1" applyBorder="1" applyAlignment="1" applyProtection="1">
      <alignment horizontal="right" vertical="center"/>
    </xf>
    <xf numFmtId="0" fontId="23" fillId="0" borderId="6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3" fillId="0" borderId="109" xfId="0" applyFont="1" applyBorder="1" applyAlignment="1">
      <alignment horizontal="left" vertical="center"/>
    </xf>
    <xf numFmtId="0" fontId="23" fillId="15" borderId="110" xfId="0" applyFont="1" applyFill="1" applyBorder="1" applyAlignment="1">
      <alignment horizontal="center" vertical="center"/>
    </xf>
    <xf numFmtId="0" fontId="23" fillId="15" borderId="7" xfId="0" applyFont="1" applyFill="1" applyBorder="1" applyAlignment="1">
      <alignment horizontal="center" vertical="center"/>
    </xf>
    <xf numFmtId="0" fontId="23" fillId="15" borderId="62" xfId="0" applyFont="1" applyFill="1" applyBorder="1" applyAlignment="1">
      <alignment horizontal="center" vertical="center"/>
    </xf>
    <xf numFmtId="0" fontId="23" fillId="15" borderId="61" xfId="0" applyFont="1" applyFill="1" applyBorder="1" applyAlignment="1">
      <alignment horizontal="center" vertical="center"/>
    </xf>
    <xf numFmtId="0" fontId="23" fillId="15" borderId="30" xfId="0" applyFont="1" applyFill="1" applyBorder="1" applyAlignment="1">
      <alignment horizontal="center" vertical="center"/>
    </xf>
    <xf numFmtId="0" fontId="23" fillId="15" borderId="1" xfId="0" applyFont="1" applyFill="1" applyBorder="1" applyAlignment="1">
      <alignment horizontal="center" vertical="center"/>
    </xf>
    <xf numFmtId="0" fontId="23" fillId="15" borderId="29" xfId="0" applyFont="1" applyFill="1" applyBorder="1" applyAlignment="1">
      <alignment horizontal="center" vertical="center"/>
    </xf>
    <xf numFmtId="0" fontId="23" fillId="4" borderId="30" xfId="0" applyFont="1" applyFill="1" applyBorder="1" applyAlignment="1">
      <alignment horizontal="center" vertical="center" shrinkToFit="1"/>
    </xf>
    <xf numFmtId="0" fontId="23" fillId="15" borderId="1" xfId="0" applyFont="1" applyFill="1" applyBorder="1" applyAlignment="1">
      <alignment horizontal="center" vertical="center" shrinkToFit="1"/>
    </xf>
    <xf numFmtId="0" fontId="23" fillId="0" borderId="65" xfId="0" applyFont="1" applyBorder="1" applyAlignment="1">
      <alignment horizontal="left" vertical="center"/>
    </xf>
    <xf numFmtId="0" fontId="23" fillId="0" borderId="66" xfId="0" applyFont="1" applyBorder="1" applyAlignment="1">
      <alignment horizontal="left" vertical="center"/>
    </xf>
    <xf numFmtId="0" fontId="23" fillId="0" borderId="67" xfId="0" applyFont="1" applyBorder="1" applyAlignment="1">
      <alignment horizontal="left" vertical="center"/>
    </xf>
    <xf numFmtId="0" fontId="23" fillId="3" borderId="8" xfId="0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3" fillId="3" borderId="29" xfId="0" applyFont="1" applyFill="1" applyBorder="1" applyAlignment="1">
      <alignment horizontal="center" vertical="center"/>
    </xf>
    <xf numFmtId="0" fontId="23" fillId="15" borderId="83" xfId="0" applyFont="1" applyFill="1" applyBorder="1" applyAlignment="1">
      <alignment horizontal="center" vertical="center" shrinkToFit="1"/>
    </xf>
    <xf numFmtId="179" fontId="29" fillId="0" borderId="78" xfId="0" applyNumberFormat="1" applyFont="1" applyBorder="1" applyAlignment="1">
      <alignment horizontal="center" vertical="center" shrinkToFit="1"/>
    </xf>
    <xf numFmtId="179" fontId="29" fillId="0" borderId="79" xfId="0" applyNumberFormat="1" applyFont="1" applyBorder="1" applyAlignment="1">
      <alignment horizontal="center" vertical="center" shrinkToFit="1"/>
    </xf>
    <xf numFmtId="179" fontId="29" fillId="0" borderId="80" xfId="0" applyNumberFormat="1" applyFont="1" applyBorder="1" applyAlignment="1">
      <alignment horizontal="center" vertical="center" shrinkToFit="1"/>
    </xf>
    <xf numFmtId="179" fontId="29" fillId="0" borderId="81" xfId="0" applyNumberFormat="1" applyFont="1" applyBorder="1" applyAlignment="1">
      <alignment horizontal="center" vertical="center" shrinkToFit="1"/>
    </xf>
    <xf numFmtId="0" fontId="23" fillId="15" borderId="52" xfId="0" applyFont="1" applyFill="1" applyBorder="1" applyAlignment="1">
      <alignment horizontal="center" vertical="center"/>
    </xf>
    <xf numFmtId="0" fontId="23" fillId="15" borderId="31" xfId="0" applyFont="1" applyFill="1" applyBorder="1" applyAlignment="1">
      <alignment horizontal="center" vertical="center"/>
    </xf>
    <xf numFmtId="0" fontId="23" fillId="15" borderId="43" xfId="0" applyFont="1" applyFill="1" applyBorder="1" applyAlignment="1">
      <alignment horizontal="center" vertical="center"/>
    </xf>
    <xf numFmtId="38" fontId="15" fillId="18" borderId="53" xfId="2" applyFont="1" applyFill="1" applyBorder="1" applyAlignment="1" applyProtection="1">
      <alignment horizontal="right" vertical="center"/>
    </xf>
    <xf numFmtId="38" fontId="15" fillId="18" borderId="22" xfId="2" applyFont="1" applyFill="1" applyBorder="1" applyAlignment="1" applyProtection="1">
      <alignment horizontal="right" vertical="center"/>
    </xf>
    <xf numFmtId="38" fontId="15" fillId="18" borderId="49" xfId="2" applyFont="1" applyFill="1" applyBorder="1" applyAlignment="1" applyProtection="1">
      <alignment horizontal="right" vertical="center"/>
    </xf>
    <xf numFmtId="38" fontId="15" fillId="18" borderId="8" xfId="2" applyFont="1" applyFill="1" applyBorder="1" applyAlignment="1" applyProtection="1">
      <alignment horizontal="right" vertical="center"/>
    </xf>
    <xf numFmtId="38" fontId="15" fillId="18" borderId="0" xfId="2" applyFont="1" applyFill="1" applyBorder="1" applyAlignment="1" applyProtection="1">
      <alignment horizontal="right" vertical="center"/>
    </xf>
    <xf numFmtId="38" fontId="15" fillId="18" borderId="9" xfId="2" applyFont="1" applyFill="1" applyBorder="1" applyAlignment="1" applyProtection="1">
      <alignment horizontal="right" vertical="center"/>
    </xf>
    <xf numFmtId="38" fontId="15" fillId="18" borderId="54" xfId="2" applyFont="1" applyFill="1" applyBorder="1" applyAlignment="1" applyProtection="1">
      <alignment horizontal="right" vertical="center"/>
    </xf>
    <xf numFmtId="38" fontId="15" fillId="18" borderId="41" xfId="2" applyFont="1" applyFill="1" applyBorder="1" applyAlignment="1" applyProtection="1">
      <alignment horizontal="right" vertical="center"/>
    </xf>
    <xf numFmtId="38" fontId="15" fillId="18" borderId="50" xfId="2" applyFont="1" applyFill="1" applyBorder="1" applyAlignment="1" applyProtection="1">
      <alignment horizontal="right" vertical="center"/>
    </xf>
    <xf numFmtId="38" fontId="15" fillId="18" borderId="25" xfId="2" applyFont="1" applyFill="1" applyBorder="1" applyAlignment="1" applyProtection="1">
      <alignment horizontal="right" vertical="center"/>
    </xf>
    <xf numFmtId="38" fontId="15" fillId="18" borderId="18" xfId="2" applyFont="1" applyFill="1" applyBorder="1" applyAlignment="1" applyProtection="1">
      <alignment horizontal="right" vertical="center"/>
    </xf>
    <xf numFmtId="38" fontId="15" fillId="18" borderId="121" xfId="2" applyFont="1" applyFill="1" applyBorder="1" applyAlignment="1" applyProtection="1">
      <alignment horizontal="right" vertical="center"/>
    </xf>
    <xf numFmtId="0" fontId="23" fillId="0" borderId="28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69" xfId="0" applyFont="1" applyBorder="1" applyAlignment="1">
      <alignment horizontal="center" vertical="center"/>
    </xf>
    <xf numFmtId="0" fontId="23" fillId="15" borderId="78" xfId="0" applyFont="1" applyFill="1" applyBorder="1" applyAlignment="1">
      <alignment horizontal="center" vertical="center" shrinkToFit="1"/>
    </xf>
    <xf numFmtId="0" fontId="23" fillId="15" borderId="80" xfId="0" applyFont="1" applyFill="1" applyBorder="1" applyAlignment="1">
      <alignment horizontal="center" vertical="center" shrinkToFit="1"/>
    </xf>
    <xf numFmtId="0" fontId="23" fillId="15" borderId="82" xfId="0" applyFont="1" applyFill="1" applyBorder="1" applyAlignment="1">
      <alignment horizontal="center" vertical="center" shrinkToFit="1"/>
    </xf>
    <xf numFmtId="179" fontId="23" fillId="0" borderId="78" xfId="0" applyNumberFormat="1" applyFont="1" applyBorder="1" applyAlignment="1">
      <alignment horizontal="center" vertical="center" shrinkToFit="1"/>
    </xf>
    <xf numFmtId="179" fontId="23" fillId="0" borderId="79" xfId="0" applyNumberFormat="1" applyFont="1" applyBorder="1" applyAlignment="1">
      <alignment horizontal="center" vertical="center" shrinkToFit="1"/>
    </xf>
    <xf numFmtId="179" fontId="23" fillId="0" borderId="80" xfId="0" applyNumberFormat="1" applyFont="1" applyBorder="1" applyAlignment="1">
      <alignment horizontal="center" vertical="center" shrinkToFit="1"/>
    </xf>
    <xf numFmtId="179" fontId="23" fillId="0" borderId="81" xfId="0" applyNumberFormat="1" applyFont="1" applyBorder="1" applyAlignment="1">
      <alignment horizontal="center" vertical="center" shrinkToFit="1"/>
    </xf>
    <xf numFmtId="179" fontId="23" fillId="0" borderId="51" xfId="0" applyNumberFormat="1" applyFont="1" applyBorder="1" applyAlignment="1">
      <alignment horizontal="center" vertical="center" shrinkToFit="1"/>
    </xf>
    <xf numFmtId="179" fontId="23" fillId="0" borderId="22" xfId="0" applyNumberFormat="1" applyFont="1" applyBorder="1" applyAlignment="1">
      <alignment horizontal="center" vertical="center" shrinkToFit="1"/>
    </xf>
    <xf numFmtId="179" fontId="23" fillId="0" borderId="49" xfId="0" applyNumberFormat="1" applyFont="1" applyBorder="1" applyAlignment="1">
      <alignment horizontal="center" vertical="center" shrinkToFit="1"/>
    </xf>
    <xf numFmtId="179" fontId="23" fillId="0" borderId="32" xfId="0" applyNumberFormat="1" applyFont="1" applyBorder="1" applyAlignment="1">
      <alignment horizontal="center" vertical="center" shrinkToFit="1"/>
    </xf>
    <xf numFmtId="179" fontId="23" fillId="0" borderId="0" xfId="0" applyNumberFormat="1" applyFont="1" applyAlignment="1">
      <alignment horizontal="center" vertical="center" shrinkToFit="1"/>
    </xf>
    <xf numFmtId="179" fontId="23" fillId="0" borderId="9" xfId="0" applyNumberFormat="1" applyFont="1" applyBorder="1" applyAlignment="1">
      <alignment horizontal="center" vertical="center" shrinkToFit="1"/>
    </xf>
    <xf numFmtId="0" fontId="23" fillId="0" borderId="0" xfId="0" applyFont="1" applyAlignment="1" applyProtection="1">
      <alignment horizontal="center" vertical="center"/>
      <protection locked="0"/>
    </xf>
    <xf numFmtId="0" fontId="23" fillId="2" borderId="0" xfId="0" applyFont="1" applyFill="1" applyAlignment="1" applyProtection="1">
      <alignment horizontal="center" vertical="center"/>
      <protection locked="0"/>
    </xf>
    <xf numFmtId="0" fontId="23" fillId="4" borderId="0" xfId="0" applyFont="1" applyFill="1" applyAlignment="1" applyProtection="1">
      <alignment horizontal="center" vertical="center"/>
      <protection locked="0"/>
    </xf>
    <xf numFmtId="0" fontId="23" fillId="4" borderId="38" xfId="0" applyFont="1" applyFill="1" applyBorder="1" applyAlignment="1" applyProtection="1">
      <alignment horizontal="center" vertical="center" readingOrder="1"/>
      <protection locked="0"/>
    </xf>
    <xf numFmtId="0" fontId="23" fillId="4" borderId="22" xfId="0" applyFont="1" applyFill="1" applyBorder="1" applyAlignment="1" applyProtection="1">
      <alignment horizontal="center" vertical="center" readingOrder="1"/>
      <protection locked="0"/>
    </xf>
    <xf numFmtId="0" fontId="23" fillId="4" borderId="49" xfId="0" applyFont="1" applyFill="1" applyBorder="1" applyAlignment="1" applyProtection="1">
      <alignment horizontal="center" vertical="center" readingOrder="1"/>
      <protection locked="0"/>
    </xf>
    <xf numFmtId="0" fontId="23" fillId="4" borderId="62" xfId="0" applyFont="1" applyFill="1" applyBorder="1" applyAlignment="1" applyProtection="1">
      <alignment horizontal="center" vertical="center" readingOrder="1"/>
      <protection locked="0"/>
    </xf>
    <xf numFmtId="0" fontId="23" fillId="4" borderId="0" xfId="0" applyFont="1" applyFill="1" applyAlignment="1" applyProtection="1">
      <alignment horizontal="center" vertical="center" readingOrder="1"/>
      <protection locked="0"/>
    </xf>
    <xf numFmtId="0" fontId="23" fillId="4" borderId="9" xfId="0" applyFont="1" applyFill="1" applyBorder="1" applyAlignment="1" applyProtection="1">
      <alignment horizontal="center" vertical="center" readingOrder="1"/>
      <protection locked="0"/>
    </xf>
    <xf numFmtId="0" fontId="23" fillId="4" borderId="40" xfId="0" applyFont="1" applyFill="1" applyBorder="1" applyAlignment="1" applyProtection="1">
      <alignment horizontal="center" vertical="center" readingOrder="1"/>
      <protection locked="0"/>
    </xf>
    <xf numFmtId="0" fontId="23" fillId="4" borderId="41" xfId="0" applyFont="1" applyFill="1" applyBorder="1" applyAlignment="1" applyProtection="1">
      <alignment horizontal="center" vertical="center" readingOrder="1"/>
      <protection locked="0"/>
    </xf>
    <xf numFmtId="0" fontId="23" fillId="4" borderId="50" xfId="0" applyFont="1" applyFill="1" applyBorder="1" applyAlignment="1" applyProtection="1">
      <alignment horizontal="center" vertical="center" readingOrder="1"/>
      <protection locked="0"/>
    </xf>
    <xf numFmtId="38" fontId="15" fillId="4" borderId="53" xfId="2" applyFont="1" applyFill="1" applyBorder="1" applyAlignment="1" applyProtection="1">
      <alignment horizontal="right" vertical="center"/>
      <protection locked="0"/>
    </xf>
    <xf numFmtId="38" fontId="15" fillId="4" borderId="22" xfId="2" applyFont="1" applyFill="1" applyBorder="1" applyAlignment="1" applyProtection="1">
      <alignment horizontal="right" vertical="center"/>
      <protection locked="0"/>
    </xf>
    <xf numFmtId="38" fontId="15" fillId="4" borderId="49" xfId="2" applyFont="1" applyFill="1" applyBorder="1" applyAlignment="1" applyProtection="1">
      <alignment horizontal="right" vertical="center"/>
      <protection locked="0"/>
    </xf>
    <xf numFmtId="38" fontId="15" fillId="4" borderId="8" xfId="2" applyFont="1" applyFill="1" applyBorder="1" applyAlignment="1" applyProtection="1">
      <alignment horizontal="right" vertical="center"/>
      <protection locked="0"/>
    </xf>
    <xf numFmtId="38" fontId="15" fillId="4" borderId="0" xfId="2" applyFont="1" applyFill="1" applyBorder="1" applyAlignment="1" applyProtection="1">
      <alignment horizontal="right" vertical="center"/>
      <protection locked="0"/>
    </xf>
    <xf numFmtId="38" fontId="15" fillId="4" borderId="9" xfId="2" applyFont="1" applyFill="1" applyBorder="1" applyAlignment="1" applyProtection="1">
      <alignment horizontal="right" vertical="center"/>
      <protection locked="0"/>
    </xf>
    <xf numFmtId="38" fontId="15" fillId="4" borderId="54" xfId="2" applyFont="1" applyFill="1" applyBorder="1" applyAlignment="1" applyProtection="1">
      <alignment horizontal="right" vertical="center"/>
      <protection locked="0"/>
    </xf>
    <xf numFmtId="38" fontId="15" fillId="4" borderId="41" xfId="2" applyFont="1" applyFill="1" applyBorder="1" applyAlignment="1" applyProtection="1">
      <alignment horizontal="right" vertical="center"/>
      <protection locked="0"/>
    </xf>
    <xf numFmtId="38" fontId="15" fillId="4" borderId="50" xfId="2" applyFont="1" applyFill="1" applyBorder="1" applyAlignment="1" applyProtection="1">
      <alignment horizontal="right" vertical="center"/>
      <protection locked="0"/>
    </xf>
    <xf numFmtId="0" fontId="23" fillId="3" borderId="10" xfId="0" applyFont="1" applyFill="1" applyBorder="1" applyAlignment="1" applyProtection="1">
      <alignment horizontal="center" vertical="center"/>
      <protection locked="0"/>
    </xf>
    <xf numFmtId="0" fontId="23" fillId="3" borderId="1" xfId="0" applyFont="1" applyFill="1" applyBorder="1" applyAlignment="1" applyProtection="1">
      <alignment horizontal="center" vertical="center"/>
      <protection locked="0"/>
    </xf>
    <xf numFmtId="0" fontId="23" fillId="3" borderId="11" xfId="0" applyFont="1" applyFill="1" applyBorder="1" applyAlignment="1" applyProtection="1">
      <alignment horizontal="center" vertical="center"/>
      <protection locked="0"/>
    </xf>
    <xf numFmtId="38" fontId="15" fillId="16" borderId="6" xfId="2" applyFont="1" applyFill="1" applyBorder="1" applyAlignment="1">
      <alignment horizontal="right" vertical="center"/>
    </xf>
    <xf numFmtId="38" fontId="15" fillId="16" borderId="13" xfId="2" applyFont="1" applyFill="1" applyBorder="1" applyAlignment="1">
      <alignment horizontal="right" vertical="center"/>
    </xf>
    <xf numFmtId="38" fontId="15" fillId="16" borderId="7" xfId="2" applyFont="1" applyFill="1" applyBorder="1" applyAlignment="1">
      <alignment horizontal="right" vertical="center"/>
    </xf>
    <xf numFmtId="38" fontId="15" fillId="16" borderId="8" xfId="2" applyFont="1" applyFill="1" applyBorder="1" applyAlignment="1">
      <alignment horizontal="right" vertical="center"/>
    </xf>
    <xf numFmtId="38" fontId="15" fillId="16" borderId="0" xfId="2" applyFont="1" applyFill="1" applyAlignment="1">
      <alignment horizontal="right" vertical="center"/>
    </xf>
    <xf numFmtId="38" fontId="15" fillId="16" borderId="9" xfId="2" applyFont="1" applyFill="1" applyBorder="1" applyAlignment="1">
      <alignment horizontal="right" vertical="center"/>
    </xf>
    <xf numFmtId="38" fontId="15" fillId="16" borderId="10" xfId="2" applyFont="1" applyFill="1" applyBorder="1" applyAlignment="1">
      <alignment horizontal="right" vertical="center"/>
    </xf>
    <xf numFmtId="38" fontId="15" fillId="16" borderId="1" xfId="2" applyFont="1" applyFill="1" applyBorder="1" applyAlignment="1">
      <alignment horizontal="right" vertical="center"/>
    </xf>
    <xf numFmtId="38" fontId="15" fillId="16" borderId="11" xfId="2" applyFont="1" applyFill="1" applyBorder="1" applyAlignment="1">
      <alignment horizontal="right" vertical="center"/>
    </xf>
    <xf numFmtId="0" fontId="26" fillId="3" borderId="6" xfId="0" applyFont="1" applyFill="1" applyBorder="1" applyAlignment="1" applyProtection="1">
      <alignment horizontal="center" vertical="center"/>
      <protection locked="0"/>
    </xf>
    <xf numFmtId="0" fontId="26" fillId="3" borderId="13" xfId="0" applyFont="1" applyFill="1" applyBorder="1" applyAlignment="1" applyProtection="1">
      <alignment horizontal="center" vertical="center"/>
      <protection locked="0"/>
    </xf>
    <xf numFmtId="0" fontId="26" fillId="3" borderId="7" xfId="0" applyFont="1" applyFill="1" applyBorder="1" applyAlignment="1" applyProtection="1">
      <alignment horizontal="center" vertical="center"/>
      <protection locked="0"/>
    </xf>
    <xf numFmtId="0" fontId="26" fillId="3" borderId="8" xfId="0" applyFont="1" applyFill="1" applyBorder="1" applyAlignment="1" applyProtection="1">
      <alignment horizontal="center" vertical="center"/>
      <protection locked="0"/>
    </xf>
    <xf numFmtId="0" fontId="26" fillId="3" borderId="0" xfId="0" applyFont="1" applyFill="1" applyAlignment="1" applyProtection="1">
      <alignment horizontal="center" vertical="center"/>
      <protection locked="0"/>
    </xf>
    <xf numFmtId="0" fontId="26" fillId="3" borderId="9" xfId="0" applyFont="1" applyFill="1" applyBorder="1" applyAlignment="1" applyProtection="1">
      <alignment horizontal="center" vertical="center"/>
      <protection locked="0"/>
    </xf>
    <xf numFmtId="0" fontId="26" fillId="3" borderId="10" xfId="0" applyFont="1" applyFill="1" applyBorder="1" applyAlignment="1" applyProtection="1">
      <alignment horizontal="center" vertical="center"/>
      <protection locked="0"/>
    </xf>
    <xf numFmtId="0" fontId="26" fillId="3" borderId="1" xfId="0" applyFont="1" applyFill="1" applyBorder="1" applyAlignment="1" applyProtection="1">
      <alignment horizontal="center" vertical="center"/>
      <protection locked="0"/>
    </xf>
    <xf numFmtId="0" fontId="26" fillId="3" borderId="11" xfId="0" applyFont="1" applyFill="1" applyBorder="1" applyAlignment="1" applyProtection="1">
      <alignment horizontal="center" vertical="center"/>
      <protection locked="0"/>
    </xf>
    <xf numFmtId="38" fontId="15" fillId="16" borderId="10" xfId="2" applyFont="1" applyFill="1" applyBorder="1" applyAlignment="1" applyProtection="1">
      <alignment horizontal="right" vertical="center"/>
    </xf>
    <xf numFmtId="38" fontId="15" fillId="16" borderId="1" xfId="2" applyFont="1" applyFill="1" applyBorder="1" applyAlignment="1" applyProtection="1">
      <alignment horizontal="right" vertical="center"/>
    </xf>
    <xf numFmtId="38" fontId="15" fillId="16" borderId="11" xfId="2" applyFont="1" applyFill="1" applyBorder="1" applyAlignment="1" applyProtection="1">
      <alignment horizontal="right" vertical="center"/>
    </xf>
    <xf numFmtId="38" fontId="15" fillId="4" borderId="10" xfId="2" applyFont="1" applyFill="1" applyBorder="1" applyAlignment="1" applyProtection="1">
      <alignment horizontal="right" vertical="center"/>
      <protection locked="0"/>
    </xf>
    <xf numFmtId="38" fontId="15" fillId="4" borderId="1" xfId="2" applyFont="1" applyFill="1" applyBorder="1" applyAlignment="1" applyProtection="1">
      <alignment horizontal="right" vertical="center"/>
      <protection locked="0"/>
    </xf>
    <xf numFmtId="38" fontId="15" fillId="4" borderId="11" xfId="2" applyFont="1" applyFill="1" applyBorder="1" applyAlignment="1" applyProtection="1">
      <alignment horizontal="right" vertical="center"/>
      <protection locked="0"/>
    </xf>
    <xf numFmtId="0" fontId="23" fillId="5" borderId="64" xfId="0" applyFont="1" applyFill="1" applyBorder="1" applyAlignment="1" applyProtection="1">
      <alignment horizontal="center" vertical="center" textRotation="255"/>
      <protection locked="0"/>
    </xf>
    <xf numFmtId="0" fontId="23" fillId="5" borderId="60" xfId="0" applyFont="1" applyFill="1" applyBorder="1" applyAlignment="1" applyProtection="1">
      <alignment horizontal="center" vertical="center" textRotation="255"/>
      <protection locked="0"/>
    </xf>
    <xf numFmtId="0" fontId="23" fillId="5" borderId="57" xfId="0" applyFont="1" applyFill="1" applyBorder="1" applyAlignment="1" applyProtection="1">
      <alignment horizontal="center" vertical="center" textRotation="255"/>
      <protection locked="0"/>
    </xf>
    <xf numFmtId="0" fontId="23" fillId="5" borderId="62" xfId="0" applyFont="1" applyFill="1" applyBorder="1" applyAlignment="1" applyProtection="1">
      <alignment horizontal="center" vertical="center" textRotation="255"/>
      <protection locked="0"/>
    </xf>
    <xf numFmtId="0" fontId="23" fillId="5" borderId="0" xfId="0" applyFont="1" applyFill="1" applyAlignment="1" applyProtection="1">
      <alignment horizontal="center" vertical="center" textRotation="255"/>
      <protection locked="0"/>
    </xf>
    <xf numFmtId="0" fontId="23" fillId="5" borderId="9" xfId="0" applyFont="1" applyFill="1" applyBorder="1" applyAlignment="1" applyProtection="1">
      <alignment horizontal="center" vertical="center" textRotation="255"/>
      <protection locked="0"/>
    </xf>
    <xf numFmtId="0" fontId="23" fillId="5" borderId="30" xfId="0" applyFont="1" applyFill="1" applyBorder="1" applyAlignment="1" applyProtection="1">
      <alignment horizontal="center" vertical="center" textRotation="255"/>
      <protection locked="0"/>
    </xf>
    <xf numFmtId="0" fontId="23" fillId="5" borderId="1" xfId="0" applyFont="1" applyFill="1" applyBorder="1" applyAlignment="1" applyProtection="1">
      <alignment horizontal="center" vertical="center" textRotation="255"/>
      <protection locked="0"/>
    </xf>
    <xf numFmtId="0" fontId="23" fillId="5" borderId="11" xfId="0" applyFont="1" applyFill="1" applyBorder="1" applyAlignment="1" applyProtection="1">
      <alignment horizontal="center" vertical="center" textRotation="255"/>
      <protection locked="0"/>
    </xf>
    <xf numFmtId="0" fontId="23" fillId="5" borderId="64" xfId="0" applyFont="1" applyFill="1" applyBorder="1" applyAlignment="1" applyProtection="1">
      <alignment horizontal="center" vertical="center" readingOrder="1"/>
      <protection locked="0"/>
    </xf>
    <xf numFmtId="0" fontId="23" fillId="5" borderId="60" xfId="0" applyFont="1" applyFill="1" applyBorder="1" applyAlignment="1" applyProtection="1">
      <alignment horizontal="center" vertical="center" readingOrder="1"/>
      <protection locked="0"/>
    </xf>
    <xf numFmtId="0" fontId="23" fillId="5" borderId="57" xfId="0" applyFont="1" applyFill="1" applyBorder="1" applyAlignment="1" applyProtection="1">
      <alignment horizontal="center" vertical="center" readingOrder="1"/>
      <protection locked="0"/>
    </xf>
    <xf numFmtId="0" fontId="23" fillId="5" borderId="62" xfId="0" applyFont="1" applyFill="1" applyBorder="1" applyAlignment="1" applyProtection="1">
      <alignment horizontal="center" vertical="center" readingOrder="1"/>
      <protection locked="0"/>
    </xf>
    <xf numFmtId="0" fontId="23" fillId="5" borderId="0" xfId="0" applyFont="1" applyFill="1" applyAlignment="1" applyProtection="1">
      <alignment horizontal="center" vertical="center" readingOrder="1"/>
      <protection locked="0"/>
    </xf>
    <xf numFmtId="0" fontId="23" fillId="5" borderId="9" xfId="0" applyFont="1" applyFill="1" applyBorder="1" applyAlignment="1" applyProtection="1">
      <alignment horizontal="center" vertical="center" readingOrder="1"/>
      <protection locked="0"/>
    </xf>
    <xf numFmtId="0" fontId="23" fillId="5" borderId="63" xfId="0" applyFont="1" applyFill="1" applyBorder="1" applyAlignment="1" applyProtection="1">
      <alignment horizontal="center" vertical="center" readingOrder="1"/>
      <protection locked="0"/>
    </xf>
    <xf numFmtId="0" fontId="23" fillId="5" borderId="59" xfId="0" applyFont="1" applyFill="1" applyBorder="1" applyAlignment="1" applyProtection="1">
      <alignment horizontal="center" vertical="center" readingOrder="1"/>
      <protection locked="0"/>
    </xf>
    <xf numFmtId="0" fontId="23" fillId="5" borderId="58" xfId="0" applyFont="1" applyFill="1" applyBorder="1" applyAlignment="1" applyProtection="1">
      <alignment horizontal="center" vertical="center" readingOrder="1"/>
      <protection locked="0"/>
    </xf>
    <xf numFmtId="0" fontId="23" fillId="3" borderId="6" xfId="0" applyFont="1" applyFill="1" applyBorder="1" applyAlignment="1" applyProtection="1">
      <alignment horizontal="center" vertical="center" textRotation="255"/>
      <protection locked="0"/>
    </xf>
    <xf numFmtId="0" fontId="23" fillId="3" borderId="13" xfId="0" applyFont="1" applyFill="1" applyBorder="1" applyAlignment="1" applyProtection="1">
      <alignment horizontal="center" vertical="center" textRotation="255"/>
      <protection locked="0"/>
    </xf>
    <xf numFmtId="0" fontId="23" fillId="3" borderId="8" xfId="0" applyFont="1" applyFill="1" applyBorder="1" applyAlignment="1" applyProtection="1">
      <alignment horizontal="center" vertical="center" textRotation="255"/>
      <protection locked="0"/>
    </xf>
    <xf numFmtId="0" fontId="23" fillId="3" borderId="0" xfId="0" applyFont="1" applyFill="1" applyAlignment="1" applyProtection="1">
      <alignment horizontal="center" vertical="center" textRotation="255"/>
      <protection locked="0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18" xfId="0" applyFont="1" applyFill="1" applyBorder="1" applyAlignment="1" applyProtection="1">
      <alignment horizontal="center" vertical="center"/>
      <protection locked="0"/>
    </xf>
    <xf numFmtId="0" fontId="23" fillId="4" borderId="56" xfId="0" applyFont="1" applyFill="1" applyBorder="1" applyAlignment="1">
      <alignment horizontal="center" vertical="center" readingOrder="1"/>
    </xf>
    <xf numFmtId="0" fontId="23" fillId="4" borderId="13" xfId="0" applyFont="1" applyFill="1" applyBorder="1" applyAlignment="1">
      <alignment horizontal="center" vertical="center" readingOrder="1"/>
    </xf>
    <xf numFmtId="0" fontId="23" fillId="4" borderId="7" xfId="0" applyFont="1" applyFill="1" applyBorder="1" applyAlignment="1">
      <alignment horizontal="center" vertical="center" readingOrder="1"/>
    </xf>
    <xf numFmtId="0" fontId="23" fillId="4" borderId="62" xfId="0" applyFont="1" applyFill="1" applyBorder="1" applyAlignment="1">
      <alignment horizontal="center" vertical="center" readingOrder="1"/>
    </xf>
    <xf numFmtId="0" fontId="23" fillId="4" borderId="0" xfId="0" applyFont="1" applyFill="1" applyAlignment="1">
      <alignment horizontal="center" vertical="center" readingOrder="1"/>
    </xf>
    <xf numFmtId="0" fontId="23" fillId="4" borderId="9" xfId="0" applyFont="1" applyFill="1" applyBorder="1" applyAlignment="1">
      <alignment horizontal="center" vertical="center" readingOrder="1"/>
    </xf>
    <xf numFmtId="0" fontId="23" fillId="4" borderId="40" xfId="0" applyFont="1" applyFill="1" applyBorder="1" applyAlignment="1">
      <alignment horizontal="center" vertical="center" readingOrder="1"/>
    </xf>
    <xf numFmtId="0" fontId="23" fillId="4" borderId="41" xfId="0" applyFont="1" applyFill="1" applyBorder="1" applyAlignment="1">
      <alignment horizontal="center" vertical="center" readingOrder="1"/>
    </xf>
    <xf numFmtId="0" fontId="23" fillId="4" borderId="50" xfId="0" applyFont="1" applyFill="1" applyBorder="1" applyAlignment="1">
      <alignment horizontal="center" vertical="center" readingOrder="1"/>
    </xf>
    <xf numFmtId="0" fontId="23" fillId="4" borderId="38" xfId="0" applyFont="1" applyFill="1" applyBorder="1" applyAlignment="1">
      <alignment horizontal="center" vertical="center" readingOrder="1"/>
    </xf>
    <xf numFmtId="0" fontId="23" fillId="4" borderId="22" xfId="0" applyFont="1" applyFill="1" applyBorder="1" applyAlignment="1">
      <alignment horizontal="center" vertical="center" readingOrder="1"/>
    </xf>
    <xf numFmtId="0" fontId="23" fillId="4" borderId="49" xfId="0" applyFont="1" applyFill="1" applyBorder="1" applyAlignment="1">
      <alignment horizontal="center" vertical="center" readingOrder="1"/>
    </xf>
    <xf numFmtId="38" fontId="15" fillId="4" borderId="112" xfId="2" applyFont="1" applyFill="1" applyBorder="1" applyAlignment="1" applyProtection="1">
      <alignment horizontal="center" vertical="center"/>
    </xf>
    <xf numFmtId="38" fontId="15" fillId="4" borderId="113" xfId="2" applyFont="1" applyFill="1" applyBorder="1" applyAlignment="1" applyProtection="1">
      <alignment horizontal="center" vertical="center"/>
    </xf>
    <xf numFmtId="38" fontId="15" fillId="4" borderId="114" xfId="2" applyFont="1" applyFill="1" applyBorder="1" applyAlignment="1" applyProtection="1">
      <alignment horizontal="center" vertical="center"/>
    </xf>
    <xf numFmtId="38" fontId="15" fillId="4" borderId="115" xfId="2" applyFont="1" applyFill="1" applyBorder="1" applyAlignment="1" applyProtection="1">
      <alignment horizontal="center" vertical="center"/>
    </xf>
    <xf numFmtId="38" fontId="15" fillId="4" borderId="116" xfId="2" applyFont="1" applyFill="1" applyBorder="1" applyAlignment="1" applyProtection="1">
      <alignment horizontal="center" vertical="center"/>
    </xf>
    <xf numFmtId="38" fontId="15" fillId="4" borderId="117" xfId="2" applyFont="1" applyFill="1" applyBorder="1" applyAlignment="1" applyProtection="1">
      <alignment horizontal="center" vertical="center"/>
    </xf>
    <xf numFmtId="38" fontId="15" fillId="4" borderId="118" xfId="2" applyFont="1" applyFill="1" applyBorder="1" applyAlignment="1" applyProtection="1">
      <alignment horizontal="center" vertical="center"/>
    </xf>
    <xf numFmtId="38" fontId="15" fillId="4" borderId="119" xfId="2" applyFont="1" applyFill="1" applyBorder="1" applyAlignment="1" applyProtection="1">
      <alignment horizontal="center" vertical="center"/>
    </xf>
    <xf numFmtId="38" fontId="15" fillId="4" borderId="120" xfId="2" applyFont="1" applyFill="1" applyBorder="1" applyAlignment="1" applyProtection="1">
      <alignment horizontal="center" vertical="center"/>
    </xf>
    <xf numFmtId="179" fontId="14" fillId="0" borderId="51" xfId="0" applyNumberFormat="1" applyFont="1" applyBorder="1" applyAlignment="1">
      <alignment horizontal="center" vertical="center" shrinkToFit="1"/>
    </xf>
    <xf numFmtId="179" fontId="14" fillId="0" borderId="22" xfId="0" applyNumberFormat="1" applyFont="1" applyBorder="1" applyAlignment="1">
      <alignment horizontal="center" vertical="center" shrinkToFit="1"/>
    </xf>
    <xf numFmtId="179" fontId="14" fillId="0" borderId="122" xfId="0" applyNumberFormat="1" applyFont="1" applyBorder="1" applyAlignment="1">
      <alignment horizontal="center" vertical="center" shrinkToFit="1"/>
    </xf>
    <xf numFmtId="179" fontId="14" fillId="0" borderId="59" xfId="0" applyNumberFormat="1" applyFont="1" applyBorder="1" applyAlignment="1">
      <alignment horizontal="center" vertical="center" shrinkToFit="1"/>
    </xf>
    <xf numFmtId="0" fontId="23" fillId="18" borderId="83" xfId="0" applyFont="1" applyFill="1" applyBorder="1" applyAlignment="1">
      <alignment horizontal="center" vertical="center" shrinkToFit="1"/>
    </xf>
    <xf numFmtId="0" fontId="23" fillId="18" borderId="60" xfId="0" applyFont="1" applyFill="1" applyBorder="1" applyAlignment="1">
      <alignment horizontal="center" vertical="center" shrinkToFit="1"/>
    </xf>
    <xf numFmtId="0" fontId="23" fillId="18" borderId="32" xfId="0" applyFont="1" applyFill="1" applyBorder="1" applyAlignment="1">
      <alignment horizontal="center" vertical="center" shrinkToFit="1"/>
    </xf>
    <xf numFmtId="0" fontId="23" fillId="18" borderId="0" xfId="0" applyFont="1" applyFill="1" applyAlignment="1">
      <alignment horizontal="center" vertical="center" shrinkToFit="1"/>
    </xf>
    <xf numFmtId="0" fontId="23" fillId="18" borderId="44" xfId="0" applyFont="1" applyFill="1" applyBorder="1" applyAlignment="1">
      <alignment horizontal="center" vertical="center" shrinkToFit="1"/>
    </xf>
    <xf numFmtId="0" fontId="23" fillId="18" borderId="41" xfId="0" applyFont="1" applyFill="1" applyBorder="1" applyAlignment="1">
      <alignment horizontal="center" vertical="center" shrinkToFit="1"/>
    </xf>
    <xf numFmtId="0" fontId="23" fillId="4" borderId="18" xfId="0" applyFont="1" applyFill="1" applyBorder="1" applyAlignment="1" applyProtection="1">
      <alignment horizontal="center" vertical="center" textRotation="255"/>
      <protection locked="0"/>
    </xf>
    <xf numFmtId="0" fontId="23" fillId="5" borderId="38" xfId="0" applyFont="1" applyFill="1" applyBorder="1" applyAlignment="1" applyProtection="1">
      <alignment horizontal="center" vertical="center" readingOrder="1"/>
      <protection locked="0"/>
    </xf>
    <xf numFmtId="0" fontId="23" fillId="5" borderId="22" xfId="0" applyFont="1" applyFill="1" applyBorder="1" applyAlignment="1" applyProtection="1">
      <alignment horizontal="center" vertical="center" readingOrder="1"/>
      <protection locked="0"/>
    </xf>
    <xf numFmtId="0" fontId="23" fillId="5" borderId="49" xfId="0" applyFont="1" applyFill="1" applyBorder="1" applyAlignment="1" applyProtection="1">
      <alignment horizontal="center" vertical="center" readingOrder="1"/>
      <protection locked="0"/>
    </xf>
    <xf numFmtId="0" fontId="23" fillId="2" borderId="0" xfId="0" applyFont="1" applyFill="1" applyAlignment="1" applyProtection="1">
      <alignment horizontal="center" vertical="center" shrinkToFit="1"/>
      <protection locked="0"/>
    </xf>
    <xf numFmtId="0" fontId="23" fillId="15" borderId="19" xfId="0" applyFont="1" applyFill="1" applyBorder="1" applyAlignment="1">
      <alignment horizontal="center" vertical="center"/>
    </xf>
    <xf numFmtId="0" fontId="23" fillId="15" borderId="21" xfId="0" applyFont="1" applyFill="1" applyBorder="1" applyAlignment="1">
      <alignment horizontal="center" vertical="center"/>
    </xf>
    <xf numFmtId="0" fontId="23" fillId="3" borderId="0" xfId="0" applyFont="1" applyFill="1" applyAlignment="1" applyProtection="1">
      <alignment horizontal="center" vertical="center" wrapText="1"/>
      <protection locked="0"/>
    </xf>
    <xf numFmtId="0" fontId="23" fillId="3" borderId="61" xfId="0" applyFont="1" applyFill="1" applyBorder="1" applyAlignment="1" applyProtection="1">
      <alignment horizontal="center" vertical="center"/>
      <protection locked="0"/>
    </xf>
    <xf numFmtId="0" fontId="23" fillId="3" borderId="29" xfId="0" applyFont="1" applyFill="1" applyBorder="1" applyAlignment="1" applyProtection="1">
      <alignment horizontal="center" vertical="center"/>
      <protection locked="0"/>
    </xf>
    <xf numFmtId="0" fontId="23" fillId="15" borderId="38" xfId="0" applyFont="1" applyFill="1" applyBorder="1" applyAlignment="1">
      <alignment horizontal="center" vertical="center"/>
    </xf>
    <xf numFmtId="0" fontId="23" fillId="4" borderId="22" xfId="0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 applyProtection="1">
      <alignment horizontal="center" vertical="center"/>
      <protection locked="0"/>
    </xf>
    <xf numFmtId="0" fontId="23" fillId="15" borderId="22" xfId="0" applyFont="1" applyFill="1" applyBorder="1" applyAlignment="1" applyProtection="1">
      <alignment horizontal="center" vertical="center"/>
      <protection locked="0"/>
    </xf>
    <xf numFmtId="0" fontId="23" fillId="15" borderId="0" xfId="0" applyFont="1" applyFill="1" applyAlignment="1" applyProtection="1">
      <alignment horizontal="center" vertical="center"/>
      <protection locked="0"/>
    </xf>
    <xf numFmtId="0" fontId="23" fillId="15" borderId="1" xfId="0" applyFont="1" applyFill="1" applyBorder="1" applyAlignment="1" applyProtection="1">
      <alignment horizontal="center" vertical="center"/>
      <protection locked="0"/>
    </xf>
    <xf numFmtId="0" fontId="23" fillId="4" borderId="49" xfId="0" applyFont="1" applyFill="1" applyBorder="1" applyAlignment="1" applyProtection="1">
      <alignment horizontal="center" vertical="center"/>
      <protection locked="0"/>
    </xf>
    <xf numFmtId="0" fontId="23" fillId="4" borderId="9" xfId="0" applyFont="1" applyFill="1" applyBorder="1" applyAlignment="1" applyProtection="1">
      <alignment horizontal="center" vertical="center"/>
      <protection locked="0"/>
    </xf>
    <xf numFmtId="0" fontId="23" fillId="4" borderId="11" xfId="0" applyFont="1" applyFill="1" applyBorder="1" applyAlignment="1" applyProtection="1">
      <alignment horizontal="center" vertical="center"/>
      <protection locked="0"/>
    </xf>
    <xf numFmtId="0" fontId="23" fillId="4" borderId="50" xfId="0" applyFont="1" applyFill="1" applyBorder="1" applyAlignment="1">
      <alignment horizontal="center" vertical="center" shrinkToFit="1"/>
    </xf>
    <xf numFmtId="38" fontId="23" fillId="15" borderId="22" xfId="0" applyNumberFormat="1" applyFont="1" applyFill="1" applyBorder="1" applyAlignment="1">
      <alignment horizontal="center" vertical="center" shrinkToFit="1"/>
    </xf>
    <xf numFmtId="0" fontId="23" fillId="4" borderId="8" xfId="0" applyFont="1" applyFill="1" applyBorder="1" applyAlignment="1" applyProtection="1">
      <alignment horizontal="center" vertical="center"/>
      <protection locked="0"/>
    </xf>
    <xf numFmtId="0" fontId="23" fillId="4" borderId="10" xfId="0" applyFont="1" applyFill="1" applyBorder="1" applyAlignment="1" applyProtection="1">
      <alignment horizontal="center" vertical="center"/>
      <protection locked="0"/>
    </xf>
    <xf numFmtId="0" fontId="23" fillId="17" borderId="32" xfId="0" applyFont="1" applyFill="1" applyBorder="1" applyAlignment="1" applyProtection="1">
      <alignment horizontal="center" vertical="center"/>
      <protection locked="0"/>
    </xf>
    <xf numFmtId="0" fontId="23" fillId="17" borderId="0" xfId="0" applyFont="1" applyFill="1" applyAlignment="1" applyProtection="1">
      <alignment horizontal="center" vertical="center"/>
      <protection locked="0"/>
    </xf>
    <xf numFmtId="0" fontId="23" fillId="17" borderId="9" xfId="0" applyFont="1" applyFill="1" applyBorder="1" applyAlignment="1" applyProtection="1">
      <alignment horizontal="center" vertical="center"/>
      <protection locked="0"/>
    </xf>
    <xf numFmtId="0" fontId="23" fillId="17" borderId="111" xfId="0" applyFont="1" applyFill="1" applyBorder="1" applyAlignment="1" applyProtection="1">
      <alignment horizontal="center" vertical="center"/>
      <protection locked="0"/>
    </xf>
    <xf numFmtId="0" fontId="23" fillId="17" borderId="1" xfId="0" applyFont="1" applyFill="1" applyBorder="1" applyAlignment="1" applyProtection="1">
      <alignment horizontal="center" vertical="center"/>
      <protection locked="0"/>
    </xf>
    <xf numFmtId="0" fontId="23" fillId="17" borderId="11" xfId="0" applyFont="1" applyFill="1" applyBorder="1" applyAlignment="1" applyProtection="1">
      <alignment horizontal="center" vertical="center"/>
      <protection locked="0"/>
    </xf>
    <xf numFmtId="0" fontId="23" fillId="4" borderId="6" xfId="0" applyFont="1" applyFill="1" applyBorder="1" applyAlignment="1" applyProtection="1">
      <alignment horizontal="center" vertical="center"/>
      <protection locked="0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54" xfId="0" applyFont="1" applyFill="1" applyBorder="1" applyAlignment="1" applyProtection="1">
      <alignment horizontal="center" vertical="center"/>
      <protection locked="0"/>
    </xf>
    <xf numFmtId="0" fontId="23" fillId="4" borderId="41" xfId="0" applyFont="1" applyFill="1" applyBorder="1" applyAlignment="1" applyProtection="1">
      <alignment horizontal="center" vertical="center"/>
      <protection locked="0"/>
    </xf>
    <xf numFmtId="0" fontId="23" fillId="17" borderId="110" xfId="0" applyFont="1" applyFill="1" applyBorder="1" applyAlignment="1" applyProtection="1">
      <alignment horizontal="center" vertical="center"/>
      <protection locked="0"/>
    </xf>
    <xf numFmtId="0" fontId="23" fillId="17" borderId="13" xfId="0" applyFont="1" applyFill="1" applyBorder="1" applyAlignment="1" applyProtection="1">
      <alignment horizontal="center" vertical="center"/>
      <protection locked="0"/>
    </xf>
    <xf numFmtId="0" fontId="23" fillId="17" borderId="7" xfId="0" applyFont="1" applyFill="1" applyBorder="1" applyAlignment="1" applyProtection="1">
      <alignment horizontal="center" vertical="center"/>
      <protection locked="0"/>
    </xf>
    <xf numFmtId="0" fontId="23" fillId="17" borderId="44" xfId="0" applyFont="1" applyFill="1" applyBorder="1" applyAlignment="1" applyProtection="1">
      <alignment horizontal="center" vertical="center"/>
      <protection locked="0"/>
    </xf>
    <xf numFmtId="0" fontId="23" fillId="17" borderId="41" xfId="0" applyFont="1" applyFill="1" applyBorder="1" applyAlignment="1" applyProtection="1">
      <alignment horizontal="center" vertical="center"/>
      <protection locked="0"/>
    </xf>
    <xf numFmtId="0" fontId="23" fillId="17" borderId="50" xfId="0" applyFont="1" applyFill="1" applyBorder="1" applyAlignment="1" applyProtection="1">
      <alignment horizontal="center" vertical="center"/>
      <protection locked="0"/>
    </xf>
    <xf numFmtId="0" fontId="23" fillId="4" borderId="53" xfId="0" applyFont="1" applyFill="1" applyBorder="1" applyAlignment="1" applyProtection="1">
      <alignment horizontal="center" vertical="center"/>
      <protection locked="0"/>
    </xf>
    <xf numFmtId="0" fontId="23" fillId="17" borderId="51" xfId="0" applyFont="1" applyFill="1" applyBorder="1" applyAlignment="1" applyProtection="1">
      <alignment horizontal="center" vertical="center"/>
      <protection locked="0"/>
    </xf>
    <xf numFmtId="0" fontId="23" fillId="17" borderId="22" xfId="0" applyFont="1" applyFill="1" applyBorder="1" applyAlignment="1" applyProtection="1">
      <alignment horizontal="center" vertical="center"/>
      <protection locked="0"/>
    </xf>
    <xf numFmtId="0" fontId="23" fillId="17" borderId="49" xfId="0" applyFont="1" applyFill="1" applyBorder="1" applyAlignment="1" applyProtection="1">
      <alignment horizontal="center" vertical="center"/>
      <protection locked="0"/>
    </xf>
    <xf numFmtId="0" fontId="23" fillId="0" borderId="70" xfId="0" applyFont="1" applyBorder="1" applyAlignment="1">
      <alignment horizontal="left" vertical="center"/>
    </xf>
    <xf numFmtId="0" fontId="23" fillId="0" borderId="71" xfId="0" applyFont="1" applyBorder="1" applyAlignment="1">
      <alignment horizontal="left" vertical="center"/>
    </xf>
    <xf numFmtId="0" fontId="23" fillId="15" borderId="84" xfId="0" applyFont="1" applyFill="1" applyBorder="1" applyAlignment="1">
      <alignment horizontal="center" vertical="center"/>
    </xf>
    <xf numFmtId="0" fontId="23" fillId="15" borderId="71" xfId="0" applyFont="1" applyFill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84" xfId="0" applyFont="1" applyBorder="1" applyAlignment="1">
      <alignment horizontal="center" vertical="center"/>
    </xf>
    <xf numFmtId="0" fontId="23" fillId="0" borderId="71" xfId="0" applyFont="1" applyBorder="1" applyAlignment="1">
      <alignment horizontal="center" vertical="center"/>
    </xf>
    <xf numFmtId="0" fontId="23" fillId="0" borderId="72" xfId="0" applyFont="1" applyBorder="1" applyAlignment="1">
      <alignment horizontal="center" vertical="center"/>
    </xf>
    <xf numFmtId="0" fontId="23" fillId="3" borderId="7" xfId="0" applyFont="1" applyFill="1" applyBorder="1" applyAlignment="1" applyProtection="1">
      <alignment horizontal="center" vertical="center" textRotation="255"/>
      <protection locked="0"/>
    </xf>
    <xf numFmtId="0" fontId="23" fillId="3" borderId="9" xfId="0" applyFont="1" applyFill="1" applyBorder="1" applyAlignment="1" applyProtection="1">
      <alignment horizontal="center" vertical="center" textRotation="255"/>
      <protection locked="0"/>
    </xf>
    <xf numFmtId="38" fontId="15" fillId="4" borderId="6" xfId="2" applyFont="1" applyFill="1" applyBorder="1" applyAlignment="1" applyProtection="1">
      <alignment horizontal="right" vertical="center"/>
      <protection locked="0"/>
    </xf>
    <xf numFmtId="38" fontId="15" fillId="4" borderId="13" xfId="2" applyFont="1" applyFill="1" applyBorder="1" applyAlignment="1" applyProtection="1">
      <alignment horizontal="right" vertical="center"/>
      <protection locked="0"/>
    </xf>
    <xf numFmtId="38" fontId="15" fillId="4" borderId="7" xfId="2" applyFont="1" applyFill="1" applyBorder="1" applyAlignment="1" applyProtection="1">
      <alignment horizontal="right" vertical="center"/>
      <protection locked="0"/>
    </xf>
    <xf numFmtId="0" fontId="23" fillId="4" borderId="52" xfId="0" applyFont="1" applyFill="1" applyBorder="1" applyAlignment="1" applyProtection="1">
      <alignment horizontal="center" vertical="center"/>
      <protection locked="0"/>
    </xf>
    <xf numFmtId="0" fontId="23" fillId="4" borderId="31" xfId="0" applyFont="1" applyFill="1" applyBorder="1" applyAlignment="1" applyProtection="1">
      <alignment horizontal="center" vertical="center"/>
      <protection locked="0"/>
    </xf>
    <xf numFmtId="0" fontId="23" fillId="4" borderId="43" xfId="0" applyFont="1" applyFill="1" applyBorder="1" applyAlignment="1" applyProtection="1">
      <alignment horizontal="center" vertical="center"/>
      <protection locked="0"/>
    </xf>
    <xf numFmtId="0" fontId="23" fillId="5" borderId="38" xfId="0" applyFont="1" applyFill="1" applyBorder="1" applyAlignment="1" applyProtection="1">
      <alignment horizontal="center" vertical="center" textRotation="255"/>
      <protection locked="0"/>
    </xf>
    <xf numFmtId="0" fontId="23" fillId="5" borderId="39" xfId="0" applyFont="1" applyFill="1" applyBorder="1" applyAlignment="1" applyProtection="1">
      <alignment horizontal="center" vertical="center" textRotation="255"/>
      <protection locked="0"/>
    </xf>
    <xf numFmtId="0" fontId="23" fillId="5" borderId="61" xfId="0" applyFont="1" applyFill="1" applyBorder="1" applyAlignment="1" applyProtection="1">
      <alignment horizontal="center" vertical="center" textRotation="255"/>
      <protection locked="0"/>
    </xf>
    <xf numFmtId="38" fontId="15" fillId="5" borderId="85" xfId="2" applyFont="1" applyFill="1" applyBorder="1" applyAlignment="1" applyProtection="1">
      <alignment horizontal="right" vertical="center"/>
      <protection locked="0"/>
    </xf>
    <xf numFmtId="38" fontId="15" fillId="5" borderId="60" xfId="2" applyFont="1" applyFill="1" applyBorder="1" applyAlignment="1" applyProtection="1">
      <alignment horizontal="right" vertical="center"/>
      <protection locked="0"/>
    </xf>
    <xf numFmtId="38" fontId="15" fillId="5" borderId="57" xfId="2" applyFont="1" applyFill="1" applyBorder="1" applyAlignment="1" applyProtection="1">
      <alignment horizontal="right" vertical="center"/>
      <protection locked="0"/>
    </xf>
    <xf numFmtId="38" fontId="15" fillId="5" borderId="8" xfId="2" applyFont="1" applyFill="1" applyBorder="1" applyAlignment="1" applyProtection="1">
      <alignment horizontal="right" vertical="center"/>
      <protection locked="0"/>
    </xf>
    <xf numFmtId="38" fontId="15" fillId="5" borderId="0" xfId="2" applyFont="1" applyFill="1" applyBorder="1" applyAlignment="1" applyProtection="1">
      <alignment horizontal="right" vertical="center"/>
      <protection locked="0"/>
    </xf>
    <xf numFmtId="38" fontId="15" fillId="5" borderId="9" xfId="2" applyFont="1" applyFill="1" applyBorder="1" applyAlignment="1" applyProtection="1">
      <alignment horizontal="right" vertical="center"/>
      <protection locked="0"/>
    </xf>
    <xf numFmtId="38" fontId="15" fillId="5" borderId="10" xfId="2" applyFont="1" applyFill="1" applyBorder="1" applyAlignment="1" applyProtection="1">
      <alignment horizontal="right" vertical="center"/>
      <protection locked="0"/>
    </xf>
    <xf numFmtId="38" fontId="15" fillId="5" borderId="1" xfId="2" applyFont="1" applyFill="1" applyBorder="1" applyAlignment="1" applyProtection="1">
      <alignment horizontal="right" vertical="center"/>
      <protection locked="0"/>
    </xf>
    <xf numFmtId="38" fontId="15" fillId="5" borderId="11" xfId="2" applyFont="1" applyFill="1" applyBorder="1" applyAlignment="1" applyProtection="1">
      <alignment horizontal="right" vertical="center"/>
      <protection locked="0"/>
    </xf>
    <xf numFmtId="38" fontId="15" fillId="5" borderId="86" xfId="2" applyFont="1" applyFill="1" applyBorder="1" applyAlignment="1" applyProtection="1">
      <alignment horizontal="right" vertical="center"/>
      <protection locked="0"/>
    </xf>
    <xf numFmtId="38" fontId="15" fillId="5" borderId="59" xfId="2" applyFont="1" applyFill="1" applyBorder="1" applyAlignment="1" applyProtection="1">
      <alignment horizontal="right" vertical="center"/>
      <protection locked="0"/>
    </xf>
    <xf numFmtId="38" fontId="15" fillId="5" borderId="58" xfId="2" applyFont="1" applyFill="1" applyBorder="1" applyAlignment="1" applyProtection="1">
      <alignment horizontal="right" vertical="center"/>
      <protection locked="0"/>
    </xf>
    <xf numFmtId="38" fontId="15" fillId="5" borderId="53" xfId="2" applyFont="1" applyFill="1" applyBorder="1" applyAlignment="1" applyProtection="1">
      <alignment horizontal="right" vertical="center"/>
      <protection locked="0"/>
    </xf>
    <xf numFmtId="38" fontId="15" fillId="5" borderId="22" xfId="2" applyFont="1" applyFill="1" applyBorder="1" applyAlignment="1" applyProtection="1">
      <alignment horizontal="right" vertical="center"/>
      <protection locked="0"/>
    </xf>
    <xf numFmtId="38" fontId="15" fillId="5" borderId="49" xfId="2" applyFont="1" applyFill="1" applyBorder="1" applyAlignment="1" applyProtection="1">
      <alignment horizontal="right" vertical="center"/>
      <protection locked="0"/>
    </xf>
    <xf numFmtId="0" fontId="23" fillId="4" borderId="38" xfId="0" applyFont="1" applyFill="1" applyBorder="1" applyAlignment="1">
      <alignment horizontal="center" vertical="center"/>
    </xf>
    <xf numFmtId="0" fontId="23" fillId="4" borderId="49" xfId="0" applyFont="1" applyFill="1" applyBorder="1" applyAlignment="1">
      <alignment horizontal="center" vertical="center"/>
    </xf>
    <xf numFmtId="0" fontId="23" fillId="4" borderId="62" xfId="0" applyFont="1" applyFill="1" applyBorder="1" applyAlignment="1">
      <alignment horizontal="center" vertical="center"/>
    </xf>
    <xf numFmtId="0" fontId="23" fillId="4" borderId="9" xfId="0" applyFont="1" applyFill="1" applyBorder="1" applyAlignment="1">
      <alignment horizontal="center" vertical="center"/>
    </xf>
    <xf numFmtId="0" fontId="23" fillId="4" borderId="40" xfId="0" applyFont="1" applyFill="1" applyBorder="1" applyAlignment="1">
      <alignment horizontal="center" vertical="center"/>
    </xf>
    <xf numFmtId="0" fontId="23" fillId="4" borderId="50" xfId="0" applyFont="1" applyFill="1" applyBorder="1" applyAlignment="1">
      <alignment horizontal="center" vertical="center"/>
    </xf>
    <xf numFmtId="38" fontId="15" fillId="18" borderId="10" xfId="2" applyFont="1" applyFill="1" applyBorder="1" applyAlignment="1" applyProtection="1">
      <alignment horizontal="right" vertical="center"/>
    </xf>
    <xf numFmtId="38" fontId="15" fillId="18" borderId="1" xfId="2" applyFont="1" applyFill="1" applyBorder="1" applyAlignment="1" applyProtection="1">
      <alignment horizontal="right" vertical="center"/>
    </xf>
    <xf numFmtId="38" fontId="15" fillId="18" borderId="11" xfId="2" applyFont="1" applyFill="1" applyBorder="1" applyAlignment="1" applyProtection="1">
      <alignment horizontal="right" vertical="center"/>
    </xf>
    <xf numFmtId="0" fontId="23" fillId="3" borderId="10" xfId="0" applyFont="1" applyFill="1" applyBorder="1" applyAlignment="1" applyProtection="1">
      <alignment horizontal="center" vertical="center" textRotation="255"/>
      <protection locked="0"/>
    </xf>
    <xf numFmtId="0" fontId="23" fillId="3" borderId="11" xfId="0" applyFont="1" applyFill="1" applyBorder="1" applyAlignment="1" applyProtection="1">
      <alignment horizontal="center" vertical="center" textRotation="255"/>
      <protection locked="0"/>
    </xf>
    <xf numFmtId="0" fontId="23" fillId="0" borderId="53" xfId="0" applyFont="1" applyBorder="1" applyAlignment="1">
      <alignment horizontal="left" vertical="center" wrapText="1"/>
    </xf>
    <xf numFmtId="3" fontId="10" fillId="0" borderId="22" xfId="3" applyNumberFormat="1" applyFont="1" applyBorder="1" applyAlignment="1">
      <alignment horizontal="right" vertical="center" wrapText="1"/>
    </xf>
    <xf numFmtId="3" fontId="10" fillId="0" borderId="41" xfId="3" applyNumberFormat="1" applyFont="1" applyBorder="1" applyAlignment="1">
      <alignment horizontal="right" vertical="center" wrapText="1"/>
    </xf>
    <xf numFmtId="181" fontId="10" fillId="0" borderId="22" xfId="3" applyNumberFormat="1" applyFont="1" applyBorder="1" applyAlignment="1">
      <alignment vertical="center" wrapText="1"/>
    </xf>
    <xf numFmtId="181" fontId="10" fillId="0" borderId="41" xfId="3" applyNumberFormat="1" applyFont="1" applyBorder="1" applyAlignment="1">
      <alignment vertical="center" wrapText="1"/>
    </xf>
    <xf numFmtId="181" fontId="10" fillId="0" borderId="22" xfId="3" applyNumberFormat="1" applyFont="1" applyBorder="1" applyAlignment="1">
      <alignment horizontal="center" vertical="center" wrapText="1"/>
    </xf>
    <xf numFmtId="181" fontId="10" fillId="0" borderId="41" xfId="3" applyNumberFormat="1" applyFont="1" applyBorder="1" applyAlignment="1">
      <alignment horizontal="center" vertical="center" wrapText="1"/>
    </xf>
    <xf numFmtId="49" fontId="10" fillId="0" borderId="22" xfId="3" applyNumberFormat="1" applyFont="1" applyBorder="1" applyAlignment="1">
      <alignment horizontal="center" vertical="center" wrapText="1"/>
    </xf>
    <xf numFmtId="49" fontId="10" fillId="0" borderId="41" xfId="3" applyNumberFormat="1" applyFont="1" applyBorder="1" applyAlignment="1">
      <alignment horizontal="center" vertical="center" wrapText="1"/>
    </xf>
    <xf numFmtId="187" fontId="10" fillId="0" borderId="22" xfId="3" applyNumberFormat="1" applyFont="1" applyBorder="1" applyAlignment="1">
      <alignment horizontal="center" vertical="center" wrapText="1"/>
    </xf>
    <xf numFmtId="187" fontId="10" fillId="0" borderId="41" xfId="3" applyNumberFormat="1" applyFont="1" applyBorder="1" applyAlignment="1">
      <alignment horizontal="center" vertical="center" wrapText="1"/>
    </xf>
    <xf numFmtId="194" fontId="10" fillId="0" borderId="22" xfId="3" applyNumberFormat="1" applyFont="1" applyBorder="1" applyAlignment="1">
      <alignment horizontal="center" vertical="center" wrapText="1"/>
    </xf>
    <xf numFmtId="194" fontId="10" fillId="0" borderId="41" xfId="3" applyNumberFormat="1" applyFont="1" applyBorder="1" applyAlignment="1">
      <alignment horizontal="center" vertical="center" wrapText="1"/>
    </xf>
    <xf numFmtId="190" fontId="10" fillId="0" borderId="39" xfId="3" applyNumberFormat="1" applyFont="1" applyBorder="1" applyAlignment="1">
      <alignment horizontal="center" vertical="center"/>
    </xf>
    <xf numFmtId="190" fontId="10" fillId="0" borderId="42" xfId="3" applyNumberFormat="1" applyFont="1" applyBorder="1" applyAlignment="1">
      <alignment horizontal="center" vertical="center"/>
    </xf>
    <xf numFmtId="181" fontId="10" fillId="0" borderId="87" xfId="3" applyNumberFormat="1" applyFont="1" applyBorder="1" applyAlignment="1">
      <alignment horizontal="left" vertical="center"/>
    </xf>
    <xf numFmtId="3" fontId="10" fillId="0" borderId="35" xfId="3" applyNumberFormat="1" applyFont="1" applyBorder="1" applyAlignment="1">
      <alignment horizontal="center" vertical="center" wrapText="1"/>
    </xf>
    <xf numFmtId="3" fontId="10" fillId="0" borderId="45" xfId="3" applyNumberFormat="1" applyFont="1" applyBorder="1" applyAlignment="1">
      <alignment horizontal="center" vertical="center" wrapText="1"/>
    </xf>
    <xf numFmtId="3" fontId="10" fillId="0" borderId="94" xfId="3" applyNumberFormat="1" applyFont="1" applyBorder="1" applyAlignment="1">
      <alignment horizontal="center" vertical="center" wrapText="1"/>
    </xf>
    <xf numFmtId="3" fontId="10" fillId="0" borderId="101" xfId="3" applyNumberFormat="1" applyFont="1" applyBorder="1" applyAlignment="1">
      <alignment horizontal="center" vertical="center" wrapText="1"/>
    </xf>
    <xf numFmtId="181" fontId="10" fillId="0" borderId="87" xfId="3" applyNumberFormat="1" applyFont="1" applyBorder="1" applyAlignment="1">
      <alignment horizontal="center" vertical="center"/>
    </xf>
    <xf numFmtId="177" fontId="10" fillId="0" borderId="35" xfId="3" applyNumberFormat="1" applyFont="1" applyBorder="1" applyAlignment="1">
      <alignment horizontal="right" vertical="center"/>
    </xf>
    <xf numFmtId="177" fontId="10" fillId="0" borderId="45" xfId="3" applyNumberFormat="1" applyFont="1" applyBorder="1" applyAlignment="1">
      <alignment horizontal="right" vertical="center"/>
    </xf>
    <xf numFmtId="3" fontId="10" fillId="0" borderId="38" xfId="3" applyNumberFormat="1" applyFont="1" applyBorder="1" applyAlignment="1">
      <alignment horizontal="right" vertical="center" shrinkToFit="1"/>
    </xf>
    <xf numFmtId="3" fontId="10" fillId="0" borderId="40" xfId="3" applyNumberFormat="1" applyFont="1" applyBorder="1" applyAlignment="1">
      <alignment horizontal="right" vertical="center" shrinkToFit="1"/>
    </xf>
    <xf numFmtId="181" fontId="10" fillId="0" borderId="22" xfId="3" applyNumberFormat="1" applyFont="1" applyBorder="1" applyAlignment="1">
      <alignment horizontal="left" vertical="center" wrapText="1"/>
    </xf>
    <xf numFmtId="181" fontId="10" fillId="0" borderId="41" xfId="3" applyNumberFormat="1" applyFont="1" applyBorder="1" applyAlignment="1">
      <alignment horizontal="left" vertical="center" wrapText="1"/>
    </xf>
    <xf numFmtId="49" fontId="10" fillId="0" borderId="39" xfId="3" applyNumberFormat="1" applyFont="1" applyBorder="1" applyAlignment="1">
      <alignment horizontal="center" vertical="center" wrapText="1"/>
    </xf>
    <xf numFmtId="49" fontId="10" fillId="0" borderId="42" xfId="3" applyNumberFormat="1" applyFont="1" applyBorder="1" applyAlignment="1">
      <alignment horizontal="center" vertical="center" wrapText="1"/>
    </xf>
    <xf numFmtId="181" fontId="10" fillId="0" borderId="61" xfId="3" applyNumberFormat="1" applyFont="1" applyBorder="1" applyAlignment="1">
      <alignment horizontal="center" vertical="center"/>
    </xf>
    <xf numFmtId="38" fontId="10" fillId="0" borderId="35" xfId="2" applyFont="1" applyFill="1" applyBorder="1" applyAlignment="1">
      <alignment horizontal="right" vertical="center"/>
    </xf>
    <xf numFmtId="38" fontId="10" fillId="0" borderId="45" xfId="2" applyFont="1" applyFill="1" applyBorder="1" applyAlignment="1">
      <alignment horizontal="right" vertical="center"/>
    </xf>
    <xf numFmtId="3" fontId="10" fillId="0" borderId="38" xfId="3" applyNumberFormat="1" applyFont="1" applyBorder="1" applyAlignment="1">
      <alignment horizontal="right" vertical="center" wrapText="1"/>
    </xf>
    <xf numFmtId="3" fontId="10" fillId="0" borderId="40" xfId="3" applyNumberFormat="1" applyFont="1" applyBorder="1" applyAlignment="1">
      <alignment horizontal="right" vertical="center" wrapText="1"/>
    </xf>
    <xf numFmtId="187" fontId="10" fillId="0" borderId="39" xfId="3" applyNumberFormat="1" applyFont="1" applyBorder="1" applyAlignment="1">
      <alignment horizontal="center" vertical="center" wrapText="1"/>
    </xf>
    <xf numFmtId="187" fontId="10" fillId="0" borderId="42" xfId="3" applyNumberFormat="1" applyFont="1" applyBorder="1" applyAlignment="1">
      <alignment horizontal="center" vertical="center" wrapText="1"/>
    </xf>
    <xf numFmtId="189" fontId="10" fillId="0" borderId="35" xfId="3" applyNumberFormat="1" applyFont="1" applyBorder="1" applyAlignment="1">
      <alignment horizontal="right" vertical="center"/>
    </xf>
    <xf numFmtId="189" fontId="10" fillId="0" borderId="45" xfId="3" applyNumberFormat="1" applyFont="1" applyBorder="1" applyAlignment="1">
      <alignment horizontal="right" vertical="center"/>
    </xf>
    <xf numFmtId="181" fontId="10" fillId="0" borderId="87" xfId="3" applyNumberFormat="1" applyFont="1" applyBorder="1" applyAlignment="1">
      <alignment horizontal="left" vertical="center" wrapText="1"/>
    </xf>
    <xf numFmtId="3" fontId="10" fillId="0" borderId="35" xfId="3" applyNumberFormat="1" applyFont="1" applyBorder="1" applyAlignment="1">
      <alignment horizontal="right" vertical="center"/>
    </xf>
    <xf numFmtId="3" fontId="10" fillId="0" borderId="45" xfId="3" applyNumberFormat="1" applyFont="1" applyBorder="1" applyAlignment="1">
      <alignment horizontal="right" vertical="center"/>
    </xf>
    <xf numFmtId="193" fontId="10" fillId="0" borderId="38" xfId="3" applyNumberFormat="1" applyFont="1" applyBorder="1" applyAlignment="1">
      <alignment horizontal="center" vertical="center" wrapText="1"/>
    </xf>
    <xf numFmtId="193" fontId="10" fillId="0" borderId="40" xfId="3" applyNumberFormat="1" applyFont="1" applyBorder="1" applyAlignment="1">
      <alignment horizontal="center" vertical="center" wrapText="1"/>
    </xf>
    <xf numFmtId="3" fontId="10" fillId="0" borderId="100" xfId="3" applyNumberFormat="1" applyFont="1" applyBorder="1" applyAlignment="1">
      <alignment horizontal="center" vertical="center" wrapText="1"/>
    </xf>
    <xf numFmtId="197" fontId="10" fillId="0" borderId="39" xfId="3" applyNumberFormat="1" applyFont="1" applyBorder="1" applyAlignment="1">
      <alignment horizontal="right" vertical="center" wrapText="1"/>
    </xf>
    <xf numFmtId="197" fontId="10" fillId="0" borderId="42" xfId="3" applyNumberFormat="1" applyFont="1" applyBorder="1" applyAlignment="1">
      <alignment horizontal="right" vertical="center" wrapText="1"/>
    </xf>
    <xf numFmtId="3" fontId="11" fillId="0" borderId="35" xfId="3" applyNumberFormat="1" applyFont="1" applyBorder="1" applyAlignment="1">
      <alignment horizontal="center" vertical="center" wrapText="1"/>
    </xf>
    <xf numFmtId="3" fontId="11" fillId="0" borderId="45" xfId="3" applyNumberFormat="1" applyFont="1" applyBorder="1" applyAlignment="1">
      <alignment horizontal="center" vertical="center" wrapText="1"/>
    </xf>
    <xf numFmtId="3" fontId="11" fillId="0" borderId="94" xfId="3" applyNumberFormat="1" applyFont="1" applyBorder="1" applyAlignment="1">
      <alignment horizontal="center" vertical="center" wrapText="1"/>
    </xf>
    <xf numFmtId="3" fontId="11" fillId="0" borderId="100" xfId="3" applyNumberFormat="1" applyFont="1" applyBorder="1" applyAlignment="1">
      <alignment horizontal="center" vertical="center" wrapText="1"/>
    </xf>
    <xf numFmtId="177" fontId="10" fillId="0" borderId="35" xfId="3" applyNumberFormat="1" applyFont="1" applyBorder="1" applyAlignment="1">
      <alignment horizontal="left" vertical="center" wrapText="1"/>
    </xf>
    <xf numFmtId="177" fontId="10" fillId="0" borderId="87" xfId="3" applyNumberFormat="1" applyFont="1" applyBorder="1" applyAlignment="1">
      <alignment horizontal="left" vertical="center" wrapText="1"/>
    </xf>
    <xf numFmtId="177" fontId="10" fillId="0" borderId="45" xfId="3" applyNumberFormat="1" applyFont="1" applyBorder="1" applyAlignment="1">
      <alignment horizontal="left" vertical="center" wrapText="1"/>
    </xf>
    <xf numFmtId="3" fontId="10" fillId="0" borderId="18" xfId="3" applyNumberFormat="1" applyFont="1" applyBorder="1" applyAlignment="1">
      <alignment horizontal="center" vertical="center" wrapText="1"/>
    </xf>
    <xf numFmtId="177" fontId="10" fillId="0" borderId="35" xfId="3" applyNumberFormat="1" applyFont="1" applyBorder="1" applyAlignment="1">
      <alignment vertical="center" wrapText="1"/>
    </xf>
    <xf numFmtId="177" fontId="10" fillId="0" borderId="87" xfId="3" applyNumberFormat="1" applyFont="1" applyBorder="1" applyAlignment="1">
      <alignment vertical="center" wrapText="1"/>
    </xf>
    <xf numFmtId="177" fontId="10" fillId="0" borderId="45" xfId="3" applyNumberFormat="1" applyFont="1" applyBorder="1" applyAlignment="1">
      <alignment vertical="center" wrapText="1"/>
    </xf>
    <xf numFmtId="3" fontId="5" fillId="0" borderId="18" xfId="3" applyNumberFormat="1" applyFont="1" applyBorder="1" applyAlignment="1">
      <alignment horizontal="center" vertical="center" wrapText="1"/>
    </xf>
    <xf numFmtId="3" fontId="5" fillId="0" borderId="35" xfId="3" applyNumberFormat="1" applyFont="1" applyBorder="1" applyAlignment="1">
      <alignment horizontal="center" vertical="center" wrapText="1"/>
    </xf>
    <xf numFmtId="3" fontId="5" fillId="0" borderId="38" xfId="3" applyNumberFormat="1" applyFont="1" applyBorder="1" applyAlignment="1">
      <alignment horizontal="center" vertical="center" wrapText="1"/>
    </xf>
    <xf numFmtId="3" fontId="5" fillId="0" borderId="39" xfId="3" applyNumberFormat="1" applyFont="1" applyBorder="1" applyAlignment="1">
      <alignment horizontal="center" vertical="center" wrapText="1"/>
    </xf>
    <xf numFmtId="3" fontId="5" fillId="0" borderId="62" xfId="3" applyNumberFormat="1" applyFont="1" applyBorder="1" applyAlignment="1">
      <alignment horizontal="center" vertical="center" wrapText="1"/>
    </xf>
    <xf numFmtId="3" fontId="5" fillId="0" borderId="61" xfId="3" applyNumberFormat="1" applyFont="1" applyBorder="1" applyAlignment="1">
      <alignment horizontal="center" vertical="center" wrapText="1"/>
    </xf>
    <xf numFmtId="3" fontId="5" fillId="0" borderId="38" xfId="3" applyNumberFormat="1" applyFont="1" applyBorder="1" applyAlignment="1">
      <alignment horizontal="center" vertical="center" shrinkToFit="1"/>
    </xf>
    <xf numFmtId="3" fontId="5" fillId="0" borderId="22" xfId="3" applyNumberFormat="1" applyFont="1" applyBorder="1" applyAlignment="1">
      <alignment horizontal="center" vertical="center" shrinkToFit="1"/>
    </xf>
    <xf numFmtId="3" fontId="5" fillId="0" borderId="39" xfId="3" applyNumberFormat="1" applyFont="1" applyBorder="1" applyAlignment="1">
      <alignment horizontal="center" vertical="center" shrinkToFit="1"/>
    </xf>
    <xf numFmtId="181" fontId="5" fillId="0" borderId="88" xfId="3" applyNumberFormat="1" applyFont="1" applyBorder="1" applyAlignment="1">
      <alignment horizontal="center" vertical="center" wrapText="1"/>
    </xf>
    <xf numFmtId="181" fontId="5" fillId="0" borderId="92" xfId="3" applyNumberFormat="1" applyFont="1" applyBorder="1" applyAlignment="1">
      <alignment horizontal="center" vertical="center" wrapText="1"/>
    </xf>
    <xf numFmtId="181" fontId="5" fillId="0" borderId="89" xfId="3" applyNumberFormat="1" applyFont="1" applyBorder="1" applyAlignment="1">
      <alignment horizontal="center" vertical="center" wrapText="1"/>
    </xf>
    <xf numFmtId="181" fontId="5" fillId="0" borderId="93" xfId="3" applyNumberFormat="1" applyFont="1" applyBorder="1" applyAlignment="1">
      <alignment horizontal="center" vertical="center" wrapText="1"/>
    </xf>
    <xf numFmtId="182" fontId="5" fillId="0" borderId="83" xfId="3" applyNumberFormat="1" applyFont="1" applyBorder="1" applyAlignment="1">
      <alignment horizontal="center" vertical="center" wrapText="1"/>
    </xf>
    <xf numFmtId="182" fontId="5" fillId="0" borderId="90" xfId="3" applyNumberFormat="1" applyFont="1" applyBorder="1" applyAlignment="1">
      <alignment horizontal="center" vertical="center" wrapText="1"/>
    </xf>
    <xf numFmtId="3" fontId="5" fillId="0" borderId="38" xfId="3" applyNumberFormat="1" applyFont="1" applyBorder="1" applyAlignment="1">
      <alignment horizontal="center" vertical="center" wrapText="1" shrinkToFit="1"/>
    </xf>
    <xf numFmtId="3" fontId="5" fillId="0" borderId="22" xfId="3" applyNumberFormat="1" applyFont="1" applyBorder="1" applyAlignment="1">
      <alignment horizontal="center" vertical="center" wrapText="1" shrinkToFit="1"/>
    </xf>
    <xf numFmtId="3" fontId="5" fillId="0" borderId="39" xfId="3" applyNumberFormat="1" applyFont="1" applyBorder="1" applyAlignment="1">
      <alignment horizontal="center" vertical="center" wrapText="1" shrinkToFit="1"/>
    </xf>
    <xf numFmtId="181" fontId="5" fillId="0" borderId="38" xfId="3" applyNumberFormat="1" applyFont="1" applyBorder="1" applyAlignment="1">
      <alignment horizontal="center" vertical="center" wrapText="1"/>
    </xf>
    <xf numFmtId="181" fontId="5" fillId="0" borderId="22" xfId="3" applyNumberFormat="1" applyFont="1" applyBorder="1" applyAlignment="1">
      <alignment horizontal="center" vertical="center" wrapText="1"/>
    </xf>
    <xf numFmtId="181" fontId="5" fillId="0" borderId="39" xfId="3" applyNumberFormat="1" applyFont="1" applyBorder="1" applyAlignment="1">
      <alignment horizontal="center" vertical="center" wrapText="1"/>
    </xf>
    <xf numFmtId="3" fontId="5" fillId="0" borderId="22" xfId="3" applyNumberFormat="1" applyFont="1" applyBorder="1" applyAlignment="1">
      <alignment horizontal="center" vertical="center" wrapText="1"/>
    </xf>
    <xf numFmtId="3" fontId="5" fillId="0" borderId="0" xfId="3" applyNumberFormat="1" applyFont="1" applyAlignment="1">
      <alignment horizontal="center" vertical="center" wrapText="1"/>
    </xf>
    <xf numFmtId="3" fontId="5" fillId="0" borderId="87" xfId="3" applyNumberFormat="1" applyFont="1" applyBorder="1" applyAlignment="1">
      <alignment horizontal="center" vertical="center" wrapText="1"/>
    </xf>
    <xf numFmtId="3" fontId="5" fillId="0" borderId="38" xfId="3" applyNumberFormat="1" applyFont="1" applyBorder="1" applyAlignment="1">
      <alignment horizontal="center" vertical="center"/>
    </xf>
    <xf numFmtId="3" fontId="5" fillId="0" borderId="22" xfId="3" applyNumberFormat="1" applyFont="1" applyBorder="1" applyAlignment="1">
      <alignment horizontal="center" vertical="center"/>
    </xf>
    <xf numFmtId="3" fontId="5" fillId="0" borderId="39" xfId="3" applyNumberFormat="1" applyFont="1" applyBorder="1" applyAlignment="1">
      <alignment horizontal="center" vertical="center"/>
    </xf>
    <xf numFmtId="3" fontId="5" fillId="0" borderId="62" xfId="3" applyNumberFormat="1" applyFont="1" applyBorder="1" applyAlignment="1">
      <alignment horizontal="center" vertical="center"/>
    </xf>
    <xf numFmtId="3" fontId="5" fillId="0" borderId="0" xfId="3" applyNumberFormat="1" applyFont="1" applyAlignment="1">
      <alignment horizontal="center" vertical="center"/>
    </xf>
    <xf numFmtId="3" fontId="5" fillId="0" borderId="61" xfId="3" applyNumberFormat="1" applyFont="1" applyBorder="1" applyAlignment="1">
      <alignment horizontal="center" vertical="center"/>
    </xf>
    <xf numFmtId="177" fontId="5" fillId="0" borderId="40" xfId="3" applyNumberFormat="1" applyFont="1" applyBorder="1" applyAlignment="1">
      <alignment horizontal="center" vertical="center" wrapText="1"/>
    </xf>
    <xf numFmtId="177" fontId="5" fillId="0" borderId="41" xfId="3" applyNumberFormat="1" applyFont="1" applyBorder="1" applyAlignment="1">
      <alignment horizontal="center" vertical="center" wrapText="1"/>
    </xf>
    <xf numFmtId="177" fontId="5" fillId="0" borderId="42" xfId="3" applyNumberFormat="1" applyFont="1" applyBorder="1" applyAlignment="1">
      <alignment horizontal="center" vertical="center" wrapText="1"/>
    </xf>
    <xf numFmtId="0" fontId="15" fillId="0" borderId="35" xfId="0" applyFont="1" applyBorder="1" applyAlignment="1">
      <alignment horizontal="left" vertical="center"/>
    </xf>
    <xf numFmtId="0" fontId="15" fillId="0" borderId="45" xfId="0" applyFont="1" applyBorder="1" applyAlignment="1">
      <alignment horizontal="left" vertical="center"/>
    </xf>
    <xf numFmtId="0" fontId="16" fillId="0" borderId="39" xfId="0" applyFont="1" applyBorder="1" applyAlignment="1" applyProtection="1">
      <alignment horizontal="left" vertical="center"/>
      <protection locked="0"/>
    </xf>
    <xf numFmtId="0" fontId="16" fillId="0" borderId="42" xfId="0" applyFont="1" applyBorder="1" applyAlignment="1" applyProtection="1">
      <alignment horizontal="left" vertical="center"/>
      <protection locked="0"/>
    </xf>
  </cellXfs>
  <cellStyles count="4">
    <cellStyle name="桁区切り" xfId="2" builtinId="6"/>
    <cellStyle name="標準" xfId="0" builtinId="0"/>
    <cellStyle name="標準 4 2" xfId="3" xr:uid="{00000000-0005-0000-0000-000002000000}"/>
    <cellStyle name="標準_請求書・明細書等" xfId="1" xr:uid="{00000000-0005-0000-0000-000003000000}"/>
  </cellStyles>
  <dxfs count="14"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0070C0"/>
      </font>
    </dxf>
    <dxf>
      <font>
        <color rgb="FFFF0000"/>
      </font>
      <fill>
        <patternFill>
          <bgColor rgb="FFFFFF99"/>
        </patternFill>
      </fill>
    </dxf>
    <dxf>
      <font>
        <color rgb="FF0070C0"/>
      </font>
      <fill>
        <patternFill>
          <bgColor rgb="FFFFFF99"/>
        </patternFill>
      </fill>
    </dxf>
    <dxf>
      <font>
        <color rgb="FF0070C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0070C0"/>
      </font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CC"/>
      <color rgb="FFFFCCFF"/>
      <color rgb="FFCC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66675</xdr:rowOff>
    </xdr:from>
    <xdr:to>
      <xdr:col>7</xdr:col>
      <xdr:colOff>296862</xdr:colOff>
      <xdr:row>10</xdr:row>
      <xdr:rowOff>76199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848A30EB-7BB3-4070-B805-E8BDA64A0289}"/>
            </a:ext>
          </a:extLst>
        </xdr:cNvPr>
        <xdr:cNvSpPr/>
      </xdr:nvSpPr>
      <xdr:spPr>
        <a:xfrm>
          <a:off x="7172325" y="1285875"/>
          <a:ext cx="1925637" cy="771524"/>
        </a:xfrm>
        <a:prstGeom prst="wedgeRoundRectCallout">
          <a:avLst>
            <a:gd name="adj1" fmla="val -57278"/>
            <a:gd name="adj2" fmla="val 25533"/>
            <a:gd name="adj3" fmla="val 16667"/>
          </a:avLst>
        </a:prstGeom>
        <a:solidFill>
          <a:sysClr val="window" lastClr="FFFFFF">
            <a:alpha val="85000"/>
          </a:sysClr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黄色セルに施設情報を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入力してください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</xdr:col>
      <xdr:colOff>285750</xdr:colOff>
      <xdr:row>22</xdr:row>
      <xdr:rowOff>171450</xdr:rowOff>
    </xdr:from>
    <xdr:to>
      <xdr:col>7</xdr:col>
      <xdr:colOff>350309</xdr:colOff>
      <xdr:row>28</xdr:row>
      <xdr:rowOff>96308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5E79730C-571D-4083-A292-7C90E43B9E6D}"/>
            </a:ext>
          </a:extLst>
        </xdr:cNvPr>
        <xdr:cNvSpPr/>
      </xdr:nvSpPr>
      <xdr:spPr>
        <a:xfrm>
          <a:off x="6791325" y="4495800"/>
          <a:ext cx="2360084" cy="1067858"/>
        </a:xfrm>
        <a:prstGeom prst="wedgeRoundRectCallout">
          <a:avLst>
            <a:gd name="adj1" fmla="val -57278"/>
            <a:gd name="adj2" fmla="val 25533"/>
            <a:gd name="adj3" fmla="val 16667"/>
          </a:avLst>
        </a:prstGeom>
        <a:solidFill>
          <a:sysClr val="window" lastClr="FFFFFF">
            <a:alpha val="85000"/>
          </a:sysClr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こちらにない加算・減算項目（土曜閉所・分園など）は、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明細書欄に金額と一緒に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直接入力してください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 editAs="oneCell">
    <xdr:from>
      <xdr:col>3</xdr:col>
      <xdr:colOff>276225</xdr:colOff>
      <xdr:row>47</xdr:row>
      <xdr:rowOff>57150</xdr:rowOff>
    </xdr:from>
    <xdr:to>
      <xdr:col>7</xdr:col>
      <xdr:colOff>73025</xdr:colOff>
      <xdr:row>52</xdr:row>
      <xdr:rowOff>158750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E64B392C-BFA1-40BE-B222-C21CF3179A6C}"/>
            </a:ext>
          </a:extLst>
        </xdr:cNvPr>
        <xdr:cNvSpPr/>
      </xdr:nvSpPr>
      <xdr:spPr>
        <a:xfrm>
          <a:off x="5886450" y="9201150"/>
          <a:ext cx="2987675" cy="1054100"/>
        </a:xfrm>
        <a:prstGeom prst="wedgeRoundRectCallout">
          <a:avLst>
            <a:gd name="adj1" fmla="val -56862"/>
            <a:gd name="adj2" fmla="val 20899"/>
            <a:gd name="adj3" fmla="val 16667"/>
          </a:avLst>
        </a:prstGeom>
        <a:solidFill>
          <a:sysClr val="window" lastClr="FFFFFF">
            <a:alpha val="85000"/>
          </a:sysClr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市町村により独自助成がある場合は、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「市町村助成明細欄」にご記入ください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107</xdr:row>
      <xdr:rowOff>0</xdr:rowOff>
    </xdr:from>
    <xdr:to>
      <xdr:col>7</xdr:col>
      <xdr:colOff>219075</xdr:colOff>
      <xdr:row>112</xdr:row>
      <xdr:rowOff>42862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98833A8-40EF-4E43-B889-7E04DA11AD5B}"/>
            </a:ext>
          </a:extLst>
        </xdr:cNvPr>
        <xdr:cNvSpPr/>
      </xdr:nvSpPr>
      <xdr:spPr>
        <a:xfrm>
          <a:off x="476250" y="18811875"/>
          <a:ext cx="6162675" cy="900112"/>
        </a:xfrm>
        <a:prstGeom prst="wedgeRoundRectCallout">
          <a:avLst>
            <a:gd name="adj1" fmla="val -15353"/>
            <a:gd name="adj2" fmla="val -65664"/>
            <a:gd name="adj3" fmla="val 16667"/>
          </a:avLst>
        </a:prstGeom>
        <a:solidFill>
          <a:sysClr val="window" lastClr="FFFFFF">
            <a:alpha val="85000"/>
          </a:sysClr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♦ 黄色セルに児童情報を入力してください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♦ 請求金額は、「明細書」シートで各児童ごとの請求金額を算出後、転記します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♦ すべての児童の請求金額を転記後、本</a:t>
          </a:r>
          <a:r>
            <a:rPr kumimoji="1" lang="en-US" altLang="ja-JP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Excel</a:t>
          </a:r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ファイルを横浜市に提出してください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95250</xdr:rowOff>
    </xdr:from>
    <xdr:to>
      <xdr:col>13</xdr:col>
      <xdr:colOff>53341</xdr:colOff>
      <xdr:row>2</xdr:row>
      <xdr:rowOff>28575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80963" y="95250"/>
          <a:ext cx="1077278" cy="333375"/>
        </a:xfrm>
        <a:prstGeom prst="rect">
          <a:avLst/>
        </a:prstGeom>
        <a:solidFill>
          <a:sysClr val="window" lastClr="FFFFFF">
            <a:alpha val="85000"/>
          </a:sysClr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幼稚園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94</xdr:col>
      <xdr:colOff>9525</xdr:colOff>
      <xdr:row>0</xdr:row>
      <xdr:rowOff>109535</xdr:rowOff>
    </xdr:from>
    <xdr:to>
      <xdr:col>143</xdr:col>
      <xdr:colOff>76199</xdr:colOff>
      <xdr:row>14</xdr:row>
      <xdr:rowOff>9525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61486267-C791-4E1C-ADA4-0411E3119926}"/>
            </a:ext>
          </a:extLst>
        </xdr:cNvPr>
        <xdr:cNvSpPr/>
      </xdr:nvSpPr>
      <xdr:spPr>
        <a:xfrm>
          <a:off x="8067675" y="109535"/>
          <a:ext cx="4267199" cy="1995490"/>
        </a:xfrm>
        <a:prstGeom prst="wedgeRoundRectCallout">
          <a:avLst>
            <a:gd name="adj1" fmla="val -57201"/>
            <a:gd name="adj2" fmla="val -14285"/>
            <a:gd name="adj3" fmla="val 16667"/>
          </a:avLst>
        </a:prstGeom>
        <a:solidFill>
          <a:sysClr val="window" lastClr="FFFFFF">
            <a:alpha val="85000"/>
          </a:sys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①　児童情報の番号を入力</a:t>
          </a:r>
          <a:endParaRPr kumimoji="1" lang="en-US" altLang="ja-JP" sz="14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②　自動計算された単価を確認</a:t>
          </a:r>
          <a:endParaRPr kumimoji="1" lang="en-US" altLang="ja-JP" sz="14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③　合計額を「児童情報」シートの請求金額に転記</a:t>
          </a:r>
          <a:endParaRPr kumimoji="1" lang="en-US" altLang="ja-JP" sz="14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④　次の児童情報の番号を入力</a:t>
          </a:r>
          <a:endParaRPr kumimoji="1" lang="en-US" altLang="ja-JP" sz="14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⑤　自動計算された単価を確認</a:t>
          </a:r>
          <a:endParaRPr kumimoji="1" lang="en-US" altLang="ja-JP" sz="14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⑥　合計額を「児童情報」シートの請求金額に転記</a:t>
          </a:r>
          <a:endParaRPr kumimoji="1" lang="en-US" altLang="ja-JP" sz="14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（以下、繰り返し）</a:t>
          </a:r>
          <a:endParaRPr kumimoji="1" lang="en-US" altLang="ja-JP" sz="14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 editAs="oneCell">
    <xdr:from>
      <xdr:col>94</xdr:col>
      <xdr:colOff>6876</xdr:colOff>
      <xdr:row>56</xdr:row>
      <xdr:rowOff>48418</xdr:rowOff>
    </xdr:from>
    <xdr:to>
      <xdr:col>144</xdr:col>
      <xdr:colOff>10583</xdr:colOff>
      <xdr:row>88</xdr:row>
      <xdr:rowOff>44184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6D0FD69B-2A53-4507-978C-B3B77FEA01B3}"/>
            </a:ext>
          </a:extLst>
        </xdr:cNvPr>
        <xdr:cNvSpPr/>
      </xdr:nvSpPr>
      <xdr:spPr>
        <a:xfrm>
          <a:off x="8378293" y="6155001"/>
          <a:ext cx="4237040" cy="2027766"/>
        </a:xfrm>
        <a:prstGeom prst="wedgeRoundRectCallout">
          <a:avLst>
            <a:gd name="adj1" fmla="val -56862"/>
            <a:gd name="adj2" fmla="val 20899"/>
            <a:gd name="adj3" fmla="val 16667"/>
          </a:avLst>
        </a:prstGeom>
        <a:solidFill>
          <a:sysClr val="window" lastClr="FFFFFF">
            <a:alpha val="85000"/>
          </a:sys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♦請求内容は公定価格の基本的な項目を</a:t>
          </a:r>
          <a:endParaRPr kumimoji="1" lang="en-US" altLang="ja-JP" sz="14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4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 </a:t>
          </a:r>
          <a:r>
            <a:rPr kumimoji="1" lang="ja-JP" altLang="en-US" sz="14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載せています。</a:t>
          </a:r>
          <a:endParaRPr kumimoji="1" lang="en-US" altLang="ja-JP" sz="14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♦記載済の項目以外の加算・減算がある場合は、</a:t>
          </a:r>
          <a:endParaRPr kumimoji="1" lang="en-US" altLang="ja-JP" sz="14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 b="1" baseline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黄色セルに</a:t>
          </a:r>
          <a:r>
            <a:rPr kumimoji="1" lang="ja-JP" altLang="en-US" sz="14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請求内容と金額を追記してください。</a:t>
          </a:r>
          <a:endParaRPr kumimoji="1" lang="en-US" altLang="ja-JP" sz="14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（金額は公定価格表を基に施設にて算出を</a:t>
          </a:r>
          <a:endParaRPr kumimoji="1" lang="en-US" altLang="ja-JP" sz="14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4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 </a:t>
          </a:r>
          <a:r>
            <a:rPr kumimoji="1" lang="ja-JP" altLang="en-US" sz="14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お願いします）</a:t>
          </a:r>
          <a:endParaRPr kumimoji="1" lang="en-US" altLang="ja-JP" sz="14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133471</xdr:colOff>
      <xdr:row>1</xdr:row>
      <xdr:rowOff>108928</xdr:rowOff>
    </xdr:from>
    <xdr:to>
      <xdr:col>12</xdr:col>
      <xdr:colOff>501527</xdr:colOff>
      <xdr:row>4</xdr:row>
      <xdr:rowOff>120405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096371" y="108928"/>
          <a:ext cx="368056" cy="497252"/>
        </a:xfrm>
        <a:prstGeom prst="rightArrow">
          <a:avLst/>
        </a:prstGeom>
        <a:solidFill>
          <a:schemeClr val="bg1">
            <a:alpha val="85000"/>
          </a:schemeClr>
        </a:solidFill>
        <a:ln>
          <a:solidFill>
            <a:srgbClr val="92D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118818</xdr:colOff>
      <xdr:row>1</xdr:row>
      <xdr:rowOff>117109</xdr:rowOff>
    </xdr:from>
    <xdr:to>
      <xdr:col>4</xdr:col>
      <xdr:colOff>491636</xdr:colOff>
      <xdr:row>4</xdr:row>
      <xdr:rowOff>136524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105031" y="117109"/>
          <a:ext cx="372818" cy="505190"/>
        </a:xfrm>
        <a:prstGeom prst="rightArrow">
          <a:avLst/>
        </a:prstGeom>
        <a:solidFill>
          <a:schemeClr val="bg1">
            <a:alpha val="85000"/>
          </a:schemeClr>
        </a:solidFill>
        <a:ln>
          <a:solidFill>
            <a:srgbClr val="92D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118818</xdr:colOff>
      <xdr:row>1</xdr:row>
      <xdr:rowOff>117109</xdr:rowOff>
    </xdr:from>
    <xdr:to>
      <xdr:col>8</xdr:col>
      <xdr:colOff>491636</xdr:colOff>
      <xdr:row>4</xdr:row>
      <xdr:rowOff>136524</xdr:rowOff>
    </xdr:to>
    <xdr:sp macro="" textlink="">
      <xdr:nvSpPr>
        <xdr:cNvPr id="4" name="矢印: 右 3">
          <a:extLst>
            <a:ext uri="{FF2B5EF4-FFF2-40B4-BE49-F238E27FC236}">
              <a16:creationId xmlns:a16="http://schemas.microsoft.com/office/drawing/2014/main" id="{EF2E8C8A-E595-4341-9094-623438C501FF}"/>
            </a:ext>
          </a:extLst>
        </xdr:cNvPr>
        <xdr:cNvSpPr/>
      </xdr:nvSpPr>
      <xdr:spPr>
        <a:xfrm>
          <a:off x="5262318" y="326659"/>
          <a:ext cx="372818" cy="533765"/>
        </a:xfrm>
        <a:prstGeom prst="rightArrow">
          <a:avLst/>
        </a:prstGeom>
        <a:solidFill>
          <a:schemeClr val="bg1">
            <a:alpha val="85000"/>
          </a:schemeClr>
        </a:solidFill>
        <a:ln>
          <a:solidFill>
            <a:srgbClr val="92D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ysClr val="window" lastClr="FFFFFF">
            <a:alpha val="85000"/>
          </a:sysClr>
        </a:solidFill>
        <a:ln>
          <a:solidFill>
            <a:srgbClr val="FF0000"/>
          </a:solidFill>
        </a:ln>
      </a:spPr>
      <a:bodyPr vertOverflow="clip" horzOverflow="clip" rtlCol="0" anchor="t"/>
      <a:lstStyle>
        <a:defPPr algn="l">
          <a:defRPr kumimoji="1" sz="900">
            <a:solidFill>
              <a:srgbClr val="FF0000"/>
            </a:solidFill>
          </a:defRPr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</sheetPr>
  <dimension ref="A1:F55"/>
  <sheetViews>
    <sheetView tabSelected="1" workbookViewId="0"/>
  </sheetViews>
  <sheetFormatPr defaultColWidth="8.875" defaultRowHeight="13.5"/>
  <cols>
    <col min="1" max="1" width="33.625" style="168" bestFit="1" customWidth="1"/>
    <col min="2" max="2" width="29.625" style="168" bestFit="1" customWidth="1"/>
    <col min="3" max="3" width="10.375" style="168" bestFit="1" customWidth="1"/>
    <col min="4" max="4" width="11.75" style="168" customWidth="1"/>
    <col min="5" max="5" width="8.75" style="168" bestFit="1" customWidth="1"/>
    <col min="6" max="6" width="9.5" style="168" customWidth="1"/>
    <col min="7" max="7" width="11.875" style="168" bestFit="1" customWidth="1"/>
    <col min="8" max="8" width="14.875" style="168" bestFit="1" customWidth="1"/>
    <col min="9" max="26" width="8.875" style="168"/>
    <col min="27" max="27" width="8.875" style="168" customWidth="1"/>
    <col min="28" max="16384" width="8.875" style="168"/>
  </cols>
  <sheetData>
    <row r="1" spans="1:6" ht="21" customHeight="1">
      <c r="A1" s="258" t="s">
        <v>744</v>
      </c>
      <c r="B1" s="258"/>
      <c r="C1" s="262"/>
      <c r="D1" s="262"/>
      <c r="E1" s="262"/>
      <c r="F1" s="263"/>
    </row>
    <row r="2" spans="1:6" ht="15" customHeight="1">
      <c r="A2" s="324" t="s">
        <v>171</v>
      </c>
      <c r="B2" s="324"/>
      <c r="C2" s="325"/>
      <c r="D2" s="325"/>
      <c r="E2" s="168" t="s">
        <v>172</v>
      </c>
    </row>
    <row r="3" spans="1:6" ht="15" customHeight="1">
      <c r="A3" s="324" t="s">
        <v>83</v>
      </c>
      <c r="B3" s="324"/>
      <c r="C3" s="239"/>
      <c r="D3" s="169" t="s">
        <v>0</v>
      </c>
      <c r="E3" s="240"/>
      <c r="F3" s="170" t="s">
        <v>84</v>
      </c>
    </row>
    <row r="4" spans="1:6" ht="15" customHeight="1">
      <c r="A4" s="324" t="s">
        <v>82</v>
      </c>
      <c r="B4" s="324"/>
      <c r="C4" s="329"/>
      <c r="D4" s="329"/>
      <c r="E4" s="329"/>
      <c r="F4" s="329"/>
    </row>
    <row r="5" spans="1:6" ht="15" customHeight="1">
      <c r="A5" s="324" t="s">
        <v>81</v>
      </c>
      <c r="B5" s="324"/>
      <c r="C5" s="330"/>
      <c r="D5" s="330"/>
      <c r="E5" s="330"/>
      <c r="F5" s="330"/>
    </row>
    <row r="6" spans="1:6" ht="15" customHeight="1">
      <c r="A6" s="331" t="s">
        <v>104</v>
      </c>
      <c r="B6" s="332"/>
      <c r="C6" s="333" t="s">
        <v>105</v>
      </c>
      <c r="D6" s="334"/>
      <c r="E6" s="265"/>
      <c r="F6" s="265"/>
    </row>
    <row r="7" spans="1:6" ht="15" customHeight="1">
      <c r="A7" s="331" t="s">
        <v>80</v>
      </c>
      <c r="B7" s="332"/>
      <c r="C7" s="272" t="s">
        <v>177</v>
      </c>
      <c r="D7" s="265"/>
      <c r="E7" s="265"/>
      <c r="F7" s="265"/>
    </row>
    <row r="8" spans="1:6" ht="15" customHeight="1">
      <c r="A8" s="324" t="s">
        <v>58</v>
      </c>
      <c r="B8" s="324"/>
      <c r="C8" s="241"/>
      <c r="D8" s="168" t="s">
        <v>59</v>
      </c>
    </row>
    <row r="9" spans="1:6" ht="15" customHeight="1">
      <c r="A9" s="326" t="s">
        <v>40</v>
      </c>
      <c r="B9" s="264" t="s">
        <v>78</v>
      </c>
      <c r="C9" s="240"/>
      <c r="D9" s="168" t="s">
        <v>32</v>
      </c>
    </row>
    <row r="10" spans="1:6" ht="15" customHeight="1">
      <c r="A10" s="327"/>
      <c r="B10" s="264" t="s">
        <v>745</v>
      </c>
      <c r="C10" s="266"/>
      <c r="D10" s="168" t="s">
        <v>32</v>
      </c>
    </row>
    <row r="11" spans="1:6" ht="15" customHeight="1">
      <c r="A11" s="324" t="s">
        <v>31</v>
      </c>
      <c r="B11" s="324"/>
      <c r="C11" s="240"/>
      <c r="D11" s="168" t="s">
        <v>32</v>
      </c>
    </row>
    <row r="12" spans="1:6" ht="15" customHeight="1">
      <c r="A12" s="335" t="s">
        <v>180</v>
      </c>
      <c r="B12" s="267" t="s">
        <v>747</v>
      </c>
      <c r="C12" s="240" t="s">
        <v>746</v>
      </c>
    </row>
    <row r="13" spans="1:6" ht="15" customHeight="1">
      <c r="A13" s="336"/>
      <c r="B13" s="267" t="s">
        <v>748</v>
      </c>
      <c r="C13" s="240" t="s">
        <v>746</v>
      </c>
    </row>
    <row r="14" spans="1:6" ht="15" customHeight="1">
      <c r="A14" s="336"/>
      <c r="B14" s="267" t="s">
        <v>181</v>
      </c>
      <c r="C14" s="240"/>
      <c r="D14" s="273" t="s">
        <v>182</v>
      </c>
    </row>
    <row r="15" spans="1:6" ht="15" customHeight="1">
      <c r="A15" s="336"/>
      <c r="B15" s="277" t="s">
        <v>749</v>
      </c>
      <c r="C15" s="304">
        <f ca="1">集計【幼稚園】!G3</f>
        <v>2</v>
      </c>
      <c r="D15" s="168" t="s">
        <v>34</v>
      </c>
    </row>
    <row r="16" spans="1:6" ht="15" customHeight="1">
      <c r="A16" s="337"/>
      <c r="B16" s="277" t="s">
        <v>750</v>
      </c>
      <c r="C16" s="304">
        <f ca="1">集計【幼稚園】!G4</f>
        <v>6</v>
      </c>
      <c r="D16" s="168" t="s">
        <v>34</v>
      </c>
    </row>
    <row r="17" spans="1:6" ht="15" customHeight="1">
      <c r="A17" s="326" t="s">
        <v>639</v>
      </c>
      <c r="B17" s="267" t="s">
        <v>79</v>
      </c>
      <c r="C17" s="240" t="s">
        <v>746</v>
      </c>
    </row>
    <row r="18" spans="1:6" ht="15" customHeight="1">
      <c r="A18" s="327"/>
      <c r="B18" s="267" t="s">
        <v>76</v>
      </c>
      <c r="C18" s="240"/>
      <c r="D18" s="168" t="s">
        <v>32</v>
      </c>
    </row>
    <row r="19" spans="1:6" ht="15" customHeight="1">
      <c r="A19" s="328"/>
      <c r="B19" s="267" t="s">
        <v>77</v>
      </c>
      <c r="C19" s="240"/>
      <c r="D19" s="168" t="s">
        <v>32</v>
      </c>
    </row>
    <row r="20" spans="1:6" ht="13.9" customHeight="1">
      <c r="A20" s="274"/>
      <c r="B20" s="275"/>
    </row>
    <row r="21" spans="1:6" ht="21" customHeight="1">
      <c r="A21" s="258" t="s">
        <v>751</v>
      </c>
      <c r="B21" s="259"/>
      <c r="C21" s="260"/>
      <c r="D21" s="260"/>
      <c r="E21" s="260"/>
      <c r="F21" s="261"/>
    </row>
    <row r="22" spans="1:6" ht="15" customHeight="1">
      <c r="A22" s="338" t="s">
        <v>174</v>
      </c>
      <c r="B22" s="339"/>
      <c r="C22" s="242"/>
    </row>
    <row r="23" spans="1:6" ht="15" customHeight="1">
      <c r="A23" s="338" t="s">
        <v>640</v>
      </c>
      <c r="B23" s="339"/>
      <c r="C23" s="242"/>
    </row>
    <row r="24" spans="1:6" ht="15" customHeight="1">
      <c r="A24" s="342" t="s">
        <v>641</v>
      </c>
      <c r="B24" s="343"/>
      <c r="C24" s="242"/>
    </row>
    <row r="25" spans="1:6" ht="15" customHeight="1">
      <c r="A25" s="331" t="s">
        <v>163</v>
      </c>
      <c r="B25" s="332"/>
      <c r="C25" s="242"/>
    </row>
    <row r="26" spans="1:6" ht="15" customHeight="1">
      <c r="A26" s="331" t="s">
        <v>106</v>
      </c>
      <c r="B26" s="332"/>
      <c r="C26" s="242"/>
    </row>
    <row r="27" spans="1:6" ht="15" customHeight="1">
      <c r="A27" s="335" t="s">
        <v>107</v>
      </c>
      <c r="B27" s="267" t="s">
        <v>150</v>
      </c>
      <c r="C27" s="242"/>
      <c r="D27" s="268"/>
    </row>
    <row r="28" spans="1:6" ht="15" customHeight="1">
      <c r="A28" s="337"/>
      <c r="B28" s="264" t="s">
        <v>149</v>
      </c>
      <c r="C28" s="242"/>
      <c r="D28" s="168" t="s">
        <v>173</v>
      </c>
    </row>
    <row r="29" spans="1:6" ht="15" customHeight="1">
      <c r="A29" s="338" t="s">
        <v>108</v>
      </c>
      <c r="B29" s="339"/>
      <c r="C29" s="242"/>
    </row>
    <row r="30" spans="1:6" ht="15" customHeight="1">
      <c r="A30" s="340" t="s">
        <v>109</v>
      </c>
      <c r="B30" s="269" t="s">
        <v>111</v>
      </c>
      <c r="C30" s="243"/>
    </row>
    <row r="31" spans="1:6" ht="15" customHeight="1">
      <c r="A31" s="341"/>
      <c r="B31" s="269" t="s">
        <v>110</v>
      </c>
      <c r="C31" s="244"/>
    </row>
    <row r="32" spans="1:6" ht="15" customHeight="1">
      <c r="A32" s="270" t="s">
        <v>144</v>
      </c>
      <c r="B32" s="271" t="s">
        <v>153</v>
      </c>
      <c r="C32" s="245"/>
    </row>
    <row r="33" spans="1:6" ht="15" customHeight="1">
      <c r="A33" s="331" t="s">
        <v>160</v>
      </c>
      <c r="B33" s="332"/>
      <c r="C33" s="242"/>
    </row>
    <row r="34" spans="1:6" ht="15" customHeight="1">
      <c r="A34" s="331" t="s">
        <v>140</v>
      </c>
      <c r="B34" s="332"/>
      <c r="C34" s="242"/>
    </row>
    <row r="35" spans="1:6" ht="15" customHeight="1">
      <c r="A35" s="331" t="s">
        <v>89</v>
      </c>
      <c r="B35" s="332"/>
      <c r="C35" s="242"/>
    </row>
    <row r="36" spans="1:6" ht="15" customHeight="1">
      <c r="A36" s="331" t="s">
        <v>141</v>
      </c>
      <c r="B36" s="332"/>
      <c r="C36" s="242"/>
    </row>
    <row r="37" spans="1:6" ht="15" customHeight="1">
      <c r="A37" s="331" t="s">
        <v>716</v>
      </c>
      <c r="B37" s="332"/>
      <c r="C37" s="242"/>
    </row>
    <row r="38" spans="1:6" ht="15" customHeight="1">
      <c r="A38" s="331" t="s">
        <v>142</v>
      </c>
      <c r="B38" s="332"/>
      <c r="C38" s="242"/>
    </row>
    <row r="39" spans="1:6" ht="15" customHeight="1">
      <c r="A39" s="331" t="s">
        <v>90</v>
      </c>
      <c r="B39" s="332"/>
      <c r="C39" s="242"/>
    </row>
    <row r="40" spans="1:6" ht="15" customHeight="1">
      <c r="A40" s="331" t="s">
        <v>143</v>
      </c>
      <c r="B40" s="332"/>
      <c r="C40" s="243"/>
    </row>
    <row r="41" spans="1:6" ht="15" customHeight="1">
      <c r="A41" s="331" t="s">
        <v>752</v>
      </c>
      <c r="B41" s="332"/>
      <c r="C41" s="286"/>
    </row>
    <row r="42" spans="1:6" ht="15" customHeight="1">
      <c r="A42" s="338" t="s">
        <v>753</v>
      </c>
      <c r="B42" s="339"/>
      <c r="C42" s="242"/>
    </row>
    <row r="43" spans="1:6" ht="15" customHeight="1">
      <c r="A43" s="344" t="s">
        <v>754</v>
      </c>
      <c r="B43" s="344"/>
      <c r="C43" s="276"/>
      <c r="D43" s="168" t="s">
        <v>756</v>
      </c>
    </row>
    <row r="44" spans="1:6" ht="15" customHeight="1">
      <c r="A44" s="344" t="s">
        <v>757</v>
      </c>
      <c r="B44" s="344"/>
      <c r="C44" s="242"/>
    </row>
    <row r="45" spans="1:6">
      <c r="A45" s="173"/>
    </row>
    <row r="46" spans="1:6" ht="21" customHeight="1">
      <c r="A46" s="278" t="s">
        <v>758</v>
      </c>
      <c r="B46" s="279"/>
      <c r="C46" s="280"/>
      <c r="D46" s="280"/>
      <c r="E46" s="280"/>
      <c r="F46" s="281"/>
    </row>
    <row r="47" spans="1:6" ht="15" customHeight="1">
      <c r="A47" s="282" t="s">
        <v>759</v>
      </c>
      <c r="B47" s="274" t="s">
        <v>760</v>
      </c>
      <c r="C47" s="283"/>
    </row>
    <row r="48" spans="1:6" ht="15" customHeight="1">
      <c r="A48" s="307" t="s">
        <v>790</v>
      </c>
      <c r="B48" s="307">
        <v>5000</v>
      </c>
      <c r="C48" s="168" t="s">
        <v>67</v>
      </c>
    </row>
    <row r="49" spans="1:3" ht="15" customHeight="1">
      <c r="A49" s="284"/>
      <c r="B49" s="285"/>
      <c r="C49" s="168" t="s">
        <v>67</v>
      </c>
    </row>
    <row r="50" spans="1:3" ht="15" customHeight="1">
      <c r="A50" s="284"/>
      <c r="B50" s="285"/>
      <c r="C50" s="168" t="s">
        <v>67</v>
      </c>
    </row>
    <row r="51" spans="1:3" ht="15" customHeight="1">
      <c r="A51" s="284"/>
      <c r="B51" s="285"/>
      <c r="C51" s="168" t="s">
        <v>67</v>
      </c>
    </row>
    <row r="52" spans="1:3" ht="15" customHeight="1">
      <c r="A52" s="284"/>
      <c r="B52" s="285"/>
      <c r="C52" s="168" t="s">
        <v>67</v>
      </c>
    </row>
    <row r="53" spans="1:3" ht="15" customHeight="1">
      <c r="A53" s="284"/>
      <c r="B53" s="285"/>
      <c r="C53" s="168" t="s">
        <v>67</v>
      </c>
    </row>
    <row r="54" spans="1:3" ht="15" customHeight="1">
      <c r="A54" s="284"/>
      <c r="B54" s="285"/>
      <c r="C54" s="168" t="s">
        <v>67</v>
      </c>
    </row>
    <row r="55" spans="1:3">
      <c r="A55" s="284"/>
      <c r="B55" s="285"/>
      <c r="C55" s="168" t="s">
        <v>67</v>
      </c>
    </row>
  </sheetData>
  <sheetProtection algorithmName="SHA-512" hashValue="OAcaocXo3/Htqdzgk4tl9E4JWjgTsR7OBi/1zfJJxNXMndoHv2srYObyzvXYIAdodPKRCUvE1Rj9d6uicKpwKw==" saltValue="OX1Fs6xMz6SJtQdAEMwTeg==" spinCount="100000" sheet="1" selectLockedCells="1"/>
  <protectedRanges>
    <protectedRange algorithmName="SHA-512" hashValue="3Cr9RJ2ybGtSvcoxB5m2QphNZak1DR0KVxGB1r7PsEuoU5VBjv6ZPqwzSwvykfbbYjNXIKg/294kN8HaHLKEoQ==" saltValue="zGXZ7VD6f7w3G2qvaVllCg==" spinCount="100000" sqref="C1:F1" name="範囲1"/>
    <protectedRange algorithmName="SHA-512" hashValue="fp2HQC8p+rIE5qbh+1KCeBeL3jM/WsBjQGd2ixZ2SBcxtWebpXY+QqECtew14VzlrOxcXq/CRR+UdnEOiBxtTA==" saltValue="CAy6ZeNsUMlz0L+d65V9cQ==" spinCount="100000" sqref="C21:D21" name="範囲2"/>
    <protectedRange algorithmName="SHA-512" hashValue="fp2HQC8p+rIE5qbh+1KCeBeL3jM/WsBjQGd2ixZ2SBcxtWebpXY+QqECtew14VzlrOxcXq/CRR+UdnEOiBxtTA==" saltValue="CAy6ZeNsUMlz0L+d65V9cQ==" spinCount="100000" sqref="D42" name="範囲2_1"/>
    <protectedRange algorithmName="SHA-512" hashValue="fp2HQC8p+rIE5qbh+1KCeBeL3jM/WsBjQGd2ixZ2SBcxtWebpXY+QqECtew14VzlrOxcXq/CRR+UdnEOiBxtTA==" saltValue="CAy6ZeNsUMlz0L+d65V9cQ==" spinCount="100000" sqref="D43" name="範囲2_2"/>
    <protectedRange algorithmName="SHA-512" hashValue="fp2HQC8p+rIE5qbh+1KCeBeL3jM/WsBjQGd2ixZ2SBcxtWebpXY+QqECtew14VzlrOxcXq/CRR+UdnEOiBxtTA==" saltValue="CAy6ZeNsUMlz0L+d65V9cQ==" spinCount="100000" sqref="C43" name="範囲2_3"/>
    <protectedRange algorithmName="SHA-512" hashValue="/CW3s8LHNFkBVyDjTJLMU5Od81BMCl7zAz6ylixrCsiLOwXk1Vakzn4sXcdXk1Tafm67MjIn2bhV5S63EMS4ng==" saltValue="dfSy2FJsqfSBvmSe0QBufw==" spinCount="100000" sqref="A49:B55" name="範囲3"/>
    <protectedRange algorithmName="SHA-512" hashValue="/CW3s8LHNFkBVyDjTJLMU5Od81BMCl7zAz6ylixrCsiLOwXk1Vakzn4sXcdXk1Tafm67MjIn2bhV5S63EMS4ng==" saltValue="dfSy2FJsqfSBvmSe0QBufw==" spinCount="100000" sqref="A48:B48" name="範囲3_1"/>
  </protectedRanges>
  <mergeCells count="35">
    <mergeCell ref="A44:B44"/>
    <mergeCell ref="A33:B33"/>
    <mergeCell ref="A25:B25"/>
    <mergeCell ref="A23:B23"/>
    <mergeCell ref="A27:A28"/>
    <mergeCell ref="A43:B43"/>
    <mergeCell ref="A41:B41"/>
    <mergeCell ref="A40:B40"/>
    <mergeCell ref="A34:B34"/>
    <mergeCell ref="A35:B35"/>
    <mergeCell ref="A36:B36"/>
    <mergeCell ref="A37:B37"/>
    <mergeCell ref="A38:B38"/>
    <mergeCell ref="A39:B39"/>
    <mergeCell ref="A42:B42"/>
    <mergeCell ref="A22:B22"/>
    <mergeCell ref="A26:B26"/>
    <mergeCell ref="A29:B29"/>
    <mergeCell ref="A30:A31"/>
    <mergeCell ref="A24:B24"/>
    <mergeCell ref="A2:B2"/>
    <mergeCell ref="C2:D2"/>
    <mergeCell ref="A3:B3"/>
    <mergeCell ref="A17:A19"/>
    <mergeCell ref="C4:F4"/>
    <mergeCell ref="C5:F5"/>
    <mergeCell ref="A5:B5"/>
    <mergeCell ref="A11:B11"/>
    <mergeCell ref="A8:B8"/>
    <mergeCell ref="A4:B4"/>
    <mergeCell ref="A6:B6"/>
    <mergeCell ref="C6:D6"/>
    <mergeCell ref="A7:B7"/>
    <mergeCell ref="A9:A10"/>
    <mergeCell ref="A12:A16"/>
  </mergeCells>
  <phoneticPr fontId="2"/>
  <dataValidations xWindow="493" yWindow="719" count="14">
    <dataValidation type="list" showInputMessage="1" showErrorMessage="1" sqref="C8" xr:uid="{00000000-0002-0000-0000-000000000000}">
      <formula1>"テスト,20/100,16/100,15/100,12/100,10/100,6/100,3/100,その他"</formula1>
    </dataValidation>
    <dataValidation type="list" allowBlank="1" showInputMessage="1" showErrorMessage="1" sqref="C12:C13 C17" xr:uid="{00000000-0002-0000-0000-000001000000}">
      <formula1>"適,否"</formula1>
    </dataValidation>
    <dataValidation type="list" allowBlank="1" showInputMessage="1" showErrorMessage="1" prompt="加算対象の場合「○」を入力してください" sqref="C29 C33:C34 C22:C27 C37 C44 C42" xr:uid="{00000000-0002-0000-0000-000002000000}">
      <formula1>"○"</formula1>
    </dataValidation>
    <dataValidation type="list" allowBlank="1" showInputMessage="1" showErrorMessage="1" prompt="給食を実施している場合「施設内調理」「外部搬入」を選択して入力してください" sqref="C30" xr:uid="{00000000-0002-0000-0000-000003000000}">
      <formula1>"施設内調理,外部搬入"</formula1>
    </dataValidation>
    <dataValidation type="list" allowBlank="1" showInputMessage="1" showErrorMessage="1" prompt="地域区分をを入力してください" sqref="C40" xr:uid="{00000000-0002-0000-0000-000004000000}">
      <formula1>"１級地,２級地,３級地,４級地,激変緩和地域,その他地域"</formula1>
    </dataValidation>
    <dataValidation type="list" allowBlank="1" showInputMessage="1" showErrorMessage="1" prompt="加算対象の場合「配置」「兼務」「嘱託」を選択して入力してください" sqref="C39" xr:uid="{00000000-0002-0000-0000-000005000000}">
      <formula1>"配置,兼務,嘱託"</formula1>
    </dataValidation>
    <dataValidation type="list" allowBlank="1" showInputMessage="1" showErrorMessage="1" prompt="給食を実施している場合、週当たりの実施日数を入力してください" sqref="C31" xr:uid="{00000000-0002-0000-0000-000006000000}">
      <formula1>"１,２,３,４,５"</formula1>
    </dataValidation>
    <dataValidation type="whole" allowBlank="1" showInputMessage="1" showErrorMessage="1" prompt="給食を実施している場合、請求月の給食実施日数を入力してください" sqref="C32" xr:uid="{00000000-0002-0000-0000-000007000000}">
      <formula1>1</formula1>
      <formula2>25</formula2>
    </dataValidation>
    <dataValidation type="list" allowBlank="1" showInputMessage="1" showErrorMessage="1" prompt="加算対象の場合、加配人数を入力してください" sqref="C28 C44 C42" xr:uid="{00000000-0002-0000-0000-000008000000}">
      <formula1>"1,2,3,3.5,4,5,6,7,8"</formula1>
    </dataValidation>
    <dataValidation type="list" allowBlank="1" showInputMessage="1" showErrorMessage="1" prompt="加算対象の場合_x000a_「A」「B」「C」「D」を入力してください" sqref="C35" xr:uid="{00000000-0002-0000-0000-000009000000}">
      <formula1>"A,B,C,D"</formula1>
    </dataValidation>
    <dataValidation type="list" allowBlank="1" showInputMessage="1" showErrorMessage="1" sqref="C3" xr:uid="{00000000-0002-0000-0000-00000A000000}">
      <formula1>"8,9"</formula1>
    </dataValidation>
    <dataValidation type="list" allowBlank="1" showInputMessage="1" showErrorMessage="1" error="事務負担対応加配加算は利用定員が271人以上であって、事務職員を配置する場合に加算されるものです。" prompt="加算対象の場合「○」を入力してください。（利用定員が271人に満たない場合は入力できません）" sqref="C38" xr:uid="{00000000-0002-0000-0000-00000B000000}">
      <formula1>"○"</formula1>
    </dataValidation>
    <dataValidation type="list" allowBlank="1" showInputMessage="1" showErrorMessage="1" error="事務職員配置加算は利用定員が91人以上であって、事務職員を配置する場合に加算されるものです。" prompt="加算対象の場合「○」を入力してください。（利用定員が91人を満たない場合は入力できません）" sqref="C36" xr:uid="{00000000-0002-0000-0000-00000C000000}">
      <formula1>"○"</formula1>
    </dataValidation>
    <dataValidation type="list" allowBlank="1" showInputMessage="1" showErrorMessage="1" sqref="C41" xr:uid="{365DD29A-8B9F-48B8-B337-4CD5723E7082}">
      <formula1>"A,B"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493" yWindow="719" count="1">
        <x14:dataValidation type="list" allowBlank="1" showInputMessage="1" showErrorMessage="1" xr:uid="{0AA0077D-3E5D-4145-9DA5-0BB1396F69ED}">
          <x14:formula1>
            <xm:f>保育単価2!$B$42:$B$43</xm:f>
          </x14:formula1>
          <xm:sqref>C43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FF"/>
    <pageSetUpPr fitToPage="1"/>
  </sheetPr>
  <dimension ref="A1:U10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875" defaultRowHeight="13.5"/>
  <cols>
    <col min="1" max="1" width="5.125" style="309" customWidth="1"/>
    <col min="2" max="2" width="18.125" style="309" customWidth="1"/>
    <col min="3" max="3" width="15.125" style="168" customWidth="1"/>
    <col min="4" max="4" width="11.5" style="168" customWidth="1"/>
    <col min="5" max="5" width="10.125" style="168" customWidth="1"/>
    <col min="6" max="6" width="13" style="296" bestFit="1" customWidth="1"/>
    <col min="7" max="7" width="11.25" style="168" bestFit="1" customWidth="1"/>
    <col min="8" max="8" width="8.25" style="168" customWidth="1"/>
    <col min="9" max="9" width="11.25" style="168" customWidth="1"/>
    <col min="10" max="16" width="13.625" style="168" customWidth="1"/>
    <col min="17" max="17" width="12.25" style="168" customWidth="1"/>
    <col min="18" max="19" width="8.875" style="168"/>
    <col min="20" max="21" width="8.875" style="309"/>
    <col min="22" max="16384" width="8.875" style="168"/>
  </cols>
  <sheetData>
    <row r="1" spans="1:21" s="289" customFormat="1" ht="21" customHeight="1">
      <c r="A1" s="320" t="s">
        <v>762</v>
      </c>
      <c r="B1" s="315"/>
      <c r="C1" s="316"/>
      <c r="D1" s="316"/>
      <c r="E1" s="316"/>
      <c r="F1" s="317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T1" s="308"/>
      <c r="U1" s="308"/>
    </row>
    <row r="2" spans="1:21">
      <c r="A2" s="318"/>
      <c r="B2" s="311" t="s">
        <v>733</v>
      </c>
      <c r="C2" s="163" t="str">
        <f>施設情報!C2&amp;""</f>
        <v/>
      </c>
      <c r="D2" s="163"/>
      <c r="E2" s="298" t="s">
        <v>734</v>
      </c>
      <c r="F2" s="345" t="str">
        <f>施設情報!C4&amp;""</f>
        <v/>
      </c>
      <c r="G2" s="345"/>
      <c r="H2" s="345"/>
      <c r="I2" s="298" t="s">
        <v>735</v>
      </c>
      <c r="J2" s="163" t="str">
        <f>"令和"&amp;施設情報!C3&amp;"年"&amp;施設情報!E3&amp;"月"</f>
        <v>令和年月</v>
      </c>
      <c r="K2" s="299"/>
      <c r="L2" s="299"/>
      <c r="M2" s="299"/>
      <c r="N2" s="299"/>
      <c r="O2" s="299"/>
      <c r="P2" s="299"/>
      <c r="Q2" s="163"/>
    </row>
    <row r="3" spans="1:21">
      <c r="F3" s="168"/>
    </row>
    <row r="4" spans="1:21" s="275" customFormat="1" ht="37.5">
      <c r="A4" s="321"/>
      <c r="B4" s="312" t="s">
        <v>85</v>
      </c>
      <c r="C4" s="300" t="s">
        <v>9</v>
      </c>
      <c r="D4" s="300" t="s">
        <v>86</v>
      </c>
      <c r="E4" s="301" t="s">
        <v>763</v>
      </c>
      <c r="F4" s="301" t="s">
        <v>764</v>
      </c>
      <c r="G4" s="300" t="s">
        <v>87</v>
      </c>
      <c r="H4" s="301" t="s">
        <v>761</v>
      </c>
      <c r="I4" s="302" t="s">
        <v>88</v>
      </c>
      <c r="J4" s="302" t="str">
        <f>施設情報!$A49&amp;""</f>
        <v/>
      </c>
      <c r="K4" s="302" t="str">
        <f>施設情報!$A50&amp;""</f>
        <v/>
      </c>
      <c r="L4" s="302" t="str">
        <f>施設情報!$A51&amp;""</f>
        <v/>
      </c>
      <c r="M4" s="302" t="str">
        <f>施設情報!$A52&amp;""</f>
        <v/>
      </c>
      <c r="N4" s="302" t="str">
        <f>施設情報!$A53&amp;""</f>
        <v/>
      </c>
      <c r="O4" s="302" t="str">
        <f>施設情報!$A54&amp;""</f>
        <v/>
      </c>
      <c r="P4" s="302" t="str">
        <f>施設情報!$A55&amp;""</f>
        <v/>
      </c>
      <c r="Q4" s="303" t="s">
        <v>100</v>
      </c>
      <c r="T4" s="310"/>
      <c r="U4" s="310"/>
    </row>
    <row r="5" spans="1:21">
      <c r="A5" s="322" t="s">
        <v>102</v>
      </c>
      <c r="B5" s="313">
        <v>141000000000</v>
      </c>
      <c r="C5" s="290" t="s">
        <v>98</v>
      </c>
      <c r="D5" s="291">
        <v>44682</v>
      </c>
      <c r="E5" s="169">
        <v>3</v>
      </c>
      <c r="F5" s="292" t="s">
        <v>701</v>
      </c>
      <c r="G5" s="291">
        <v>43922</v>
      </c>
      <c r="H5" s="169" t="s">
        <v>112</v>
      </c>
      <c r="I5" s="293" t="s">
        <v>99</v>
      </c>
      <c r="J5" s="292"/>
      <c r="K5" s="292"/>
      <c r="L5" s="292"/>
      <c r="M5" s="292"/>
      <c r="N5" s="292"/>
      <c r="O5" s="292"/>
      <c r="P5" s="292"/>
      <c r="Q5" s="294">
        <v>170820</v>
      </c>
    </row>
    <row r="6" spans="1:21">
      <c r="A6" s="322">
        <v>1</v>
      </c>
      <c r="B6" s="314"/>
      <c r="C6" s="246"/>
      <c r="D6" s="247"/>
      <c r="E6" s="248"/>
      <c r="F6" s="295"/>
      <c r="G6" s="247"/>
      <c r="H6" s="248"/>
      <c r="I6" s="249"/>
      <c r="J6" s="295"/>
      <c r="K6" s="295"/>
      <c r="L6" s="295"/>
      <c r="M6" s="295"/>
      <c r="N6" s="295"/>
      <c r="O6" s="295"/>
      <c r="P6" s="295"/>
      <c r="Q6" s="250"/>
    </row>
    <row r="7" spans="1:21">
      <c r="A7" s="322">
        <v>2</v>
      </c>
      <c r="B7" s="314"/>
      <c r="C7" s="246"/>
      <c r="D7" s="247"/>
      <c r="E7" s="248"/>
      <c r="F7" s="295"/>
      <c r="G7" s="247"/>
      <c r="H7" s="248"/>
      <c r="I7" s="249"/>
      <c r="J7" s="295"/>
      <c r="K7" s="295"/>
      <c r="L7" s="295"/>
      <c r="M7" s="295"/>
      <c r="N7" s="295"/>
      <c r="O7" s="295"/>
      <c r="P7" s="295"/>
      <c r="Q7" s="250"/>
    </row>
    <row r="8" spans="1:21">
      <c r="A8" s="322">
        <v>3</v>
      </c>
      <c r="B8" s="314"/>
      <c r="C8" s="246"/>
      <c r="D8" s="247"/>
      <c r="E8" s="248"/>
      <c r="F8" s="295"/>
      <c r="G8" s="247"/>
      <c r="H8" s="248"/>
      <c r="I8" s="249"/>
      <c r="J8" s="295"/>
      <c r="K8" s="295"/>
      <c r="L8" s="295"/>
      <c r="M8" s="295"/>
      <c r="N8" s="295"/>
      <c r="O8" s="295"/>
      <c r="P8" s="295"/>
      <c r="Q8" s="250"/>
    </row>
    <row r="9" spans="1:21">
      <c r="A9" s="322">
        <v>4</v>
      </c>
      <c r="B9" s="314"/>
      <c r="C9" s="246"/>
      <c r="D9" s="247"/>
      <c r="E9" s="248"/>
      <c r="F9" s="295"/>
      <c r="G9" s="247"/>
      <c r="H9" s="248"/>
      <c r="I9" s="249"/>
      <c r="J9" s="295"/>
      <c r="K9" s="295"/>
      <c r="L9" s="295"/>
      <c r="M9" s="295"/>
      <c r="N9" s="295"/>
      <c r="O9" s="295"/>
      <c r="P9" s="295"/>
      <c r="Q9" s="250"/>
    </row>
    <row r="10" spans="1:21">
      <c r="A10" s="322">
        <v>5</v>
      </c>
      <c r="B10" s="314"/>
      <c r="C10" s="246"/>
      <c r="D10" s="247"/>
      <c r="E10" s="248"/>
      <c r="F10" s="295"/>
      <c r="G10" s="247"/>
      <c r="H10" s="248"/>
      <c r="I10" s="249"/>
      <c r="J10" s="295"/>
      <c r="K10" s="295"/>
      <c r="L10" s="295"/>
      <c r="M10" s="295"/>
      <c r="N10" s="295"/>
      <c r="O10" s="295"/>
      <c r="P10" s="295"/>
      <c r="Q10" s="250"/>
    </row>
    <row r="11" spans="1:21">
      <c r="A11" s="322">
        <v>6</v>
      </c>
      <c r="B11" s="314"/>
      <c r="C11" s="246"/>
      <c r="D11" s="247"/>
      <c r="E11" s="248"/>
      <c r="F11" s="295"/>
      <c r="G11" s="247"/>
      <c r="H11" s="248"/>
      <c r="I11" s="249"/>
      <c r="J11" s="295"/>
      <c r="K11" s="295"/>
      <c r="L11" s="295"/>
      <c r="M11" s="295"/>
      <c r="N11" s="295"/>
      <c r="O11" s="295"/>
      <c r="P11" s="295"/>
      <c r="Q11" s="250"/>
    </row>
    <row r="12" spans="1:21">
      <c r="A12" s="322">
        <v>7</v>
      </c>
      <c r="B12" s="314"/>
      <c r="C12" s="246"/>
      <c r="D12" s="247"/>
      <c r="E12" s="248"/>
      <c r="F12" s="295"/>
      <c r="G12" s="247"/>
      <c r="H12" s="248"/>
      <c r="I12" s="249"/>
      <c r="J12" s="295"/>
      <c r="K12" s="295"/>
      <c r="L12" s="295"/>
      <c r="M12" s="295"/>
      <c r="N12" s="295"/>
      <c r="O12" s="295"/>
      <c r="P12" s="295"/>
      <c r="Q12" s="250"/>
    </row>
    <row r="13" spans="1:21">
      <c r="A13" s="322">
        <v>8</v>
      </c>
      <c r="B13" s="314"/>
      <c r="C13" s="246"/>
      <c r="D13" s="247"/>
      <c r="E13" s="248"/>
      <c r="F13" s="295"/>
      <c r="G13" s="247"/>
      <c r="H13" s="248"/>
      <c r="I13" s="249"/>
      <c r="J13" s="295"/>
      <c r="K13" s="295"/>
      <c r="L13" s="295"/>
      <c r="M13" s="295"/>
      <c r="N13" s="295"/>
      <c r="O13" s="295"/>
      <c r="P13" s="295"/>
      <c r="Q13" s="250"/>
    </row>
    <row r="14" spans="1:21">
      <c r="A14" s="322">
        <v>9</v>
      </c>
      <c r="B14" s="314"/>
      <c r="C14" s="246"/>
      <c r="D14" s="247"/>
      <c r="E14" s="248"/>
      <c r="F14" s="295"/>
      <c r="G14" s="247"/>
      <c r="H14" s="248"/>
      <c r="I14" s="249"/>
      <c r="J14" s="295"/>
      <c r="K14" s="295"/>
      <c r="L14" s="295"/>
      <c r="M14" s="295"/>
      <c r="N14" s="295"/>
      <c r="O14" s="295"/>
      <c r="P14" s="295"/>
      <c r="Q14" s="250"/>
    </row>
    <row r="15" spans="1:21">
      <c r="A15" s="322">
        <v>10</v>
      </c>
      <c r="B15" s="314"/>
      <c r="C15" s="246"/>
      <c r="D15" s="247"/>
      <c r="E15" s="248"/>
      <c r="F15" s="295"/>
      <c r="G15" s="247"/>
      <c r="H15" s="248"/>
      <c r="I15" s="249"/>
      <c r="J15" s="295"/>
      <c r="K15" s="295"/>
      <c r="L15" s="295"/>
      <c r="M15" s="295"/>
      <c r="N15" s="295"/>
      <c r="O15" s="295"/>
      <c r="P15" s="295"/>
      <c r="Q15" s="250"/>
    </row>
    <row r="16" spans="1:21">
      <c r="A16" s="322">
        <v>11</v>
      </c>
      <c r="B16" s="314"/>
      <c r="C16" s="246"/>
      <c r="D16" s="247"/>
      <c r="E16" s="248"/>
      <c r="F16" s="295"/>
      <c r="G16" s="247"/>
      <c r="H16" s="248"/>
      <c r="I16" s="249"/>
      <c r="J16" s="295"/>
      <c r="K16" s="295"/>
      <c r="L16" s="295"/>
      <c r="M16" s="295"/>
      <c r="N16" s="295"/>
      <c r="O16" s="295"/>
      <c r="P16" s="295"/>
      <c r="Q16" s="250"/>
    </row>
    <row r="17" spans="1:17">
      <c r="A17" s="322">
        <v>12</v>
      </c>
      <c r="B17" s="314"/>
      <c r="C17" s="246"/>
      <c r="D17" s="247"/>
      <c r="E17" s="248"/>
      <c r="F17" s="295"/>
      <c r="G17" s="247"/>
      <c r="H17" s="248"/>
      <c r="I17" s="249"/>
      <c r="J17" s="295"/>
      <c r="K17" s="295"/>
      <c r="L17" s="295"/>
      <c r="M17" s="295"/>
      <c r="N17" s="295"/>
      <c r="O17" s="295"/>
      <c r="P17" s="295"/>
      <c r="Q17" s="250"/>
    </row>
    <row r="18" spans="1:17">
      <c r="A18" s="322">
        <v>13</v>
      </c>
      <c r="B18" s="314"/>
      <c r="C18" s="246"/>
      <c r="D18" s="247"/>
      <c r="E18" s="248"/>
      <c r="F18" s="295"/>
      <c r="G18" s="247"/>
      <c r="H18" s="248"/>
      <c r="I18" s="249"/>
      <c r="J18" s="295"/>
      <c r="K18" s="295"/>
      <c r="L18" s="295"/>
      <c r="M18" s="295"/>
      <c r="N18" s="295"/>
      <c r="O18" s="295"/>
      <c r="P18" s="295"/>
      <c r="Q18" s="250"/>
    </row>
    <row r="19" spans="1:17">
      <c r="A19" s="322">
        <v>14</v>
      </c>
      <c r="B19" s="314"/>
      <c r="C19" s="246"/>
      <c r="D19" s="247"/>
      <c r="E19" s="248"/>
      <c r="F19" s="295"/>
      <c r="G19" s="247"/>
      <c r="H19" s="248"/>
      <c r="I19" s="249"/>
      <c r="J19" s="295"/>
      <c r="K19" s="295"/>
      <c r="L19" s="295"/>
      <c r="M19" s="295"/>
      <c r="N19" s="295"/>
      <c r="O19" s="295"/>
      <c r="P19" s="295"/>
      <c r="Q19" s="250"/>
    </row>
    <row r="20" spans="1:17">
      <c r="A20" s="322">
        <v>15</v>
      </c>
      <c r="B20" s="314"/>
      <c r="C20" s="246"/>
      <c r="D20" s="247"/>
      <c r="E20" s="248"/>
      <c r="F20" s="295"/>
      <c r="G20" s="247"/>
      <c r="H20" s="248"/>
      <c r="I20" s="249"/>
      <c r="J20" s="295"/>
      <c r="K20" s="295"/>
      <c r="L20" s="295"/>
      <c r="M20" s="295"/>
      <c r="N20" s="295"/>
      <c r="O20" s="295"/>
      <c r="P20" s="295"/>
      <c r="Q20" s="250"/>
    </row>
    <row r="21" spans="1:17">
      <c r="A21" s="322">
        <v>16</v>
      </c>
      <c r="B21" s="314"/>
      <c r="C21" s="246"/>
      <c r="D21" s="247"/>
      <c r="E21" s="248"/>
      <c r="F21" s="295"/>
      <c r="G21" s="247"/>
      <c r="H21" s="248"/>
      <c r="I21" s="249"/>
      <c r="J21" s="295"/>
      <c r="K21" s="295"/>
      <c r="L21" s="295"/>
      <c r="M21" s="295"/>
      <c r="N21" s="295"/>
      <c r="O21" s="295"/>
      <c r="P21" s="295"/>
      <c r="Q21" s="250"/>
    </row>
    <row r="22" spans="1:17">
      <c r="A22" s="322">
        <v>17</v>
      </c>
      <c r="B22" s="314"/>
      <c r="C22" s="246"/>
      <c r="D22" s="247"/>
      <c r="E22" s="248"/>
      <c r="F22" s="295"/>
      <c r="G22" s="247"/>
      <c r="H22" s="248"/>
      <c r="I22" s="249"/>
      <c r="J22" s="295"/>
      <c r="K22" s="295"/>
      <c r="L22" s="295"/>
      <c r="M22" s="295"/>
      <c r="N22" s="295"/>
      <c r="O22" s="295"/>
      <c r="P22" s="295"/>
      <c r="Q22" s="250"/>
    </row>
    <row r="23" spans="1:17">
      <c r="A23" s="322">
        <v>18</v>
      </c>
      <c r="B23" s="314"/>
      <c r="C23" s="246"/>
      <c r="D23" s="247"/>
      <c r="E23" s="248"/>
      <c r="F23" s="295"/>
      <c r="G23" s="247"/>
      <c r="H23" s="248"/>
      <c r="I23" s="249"/>
      <c r="J23" s="295"/>
      <c r="K23" s="295"/>
      <c r="L23" s="295"/>
      <c r="M23" s="295"/>
      <c r="N23" s="295"/>
      <c r="O23" s="295"/>
      <c r="P23" s="295"/>
      <c r="Q23" s="250"/>
    </row>
    <row r="24" spans="1:17">
      <c r="A24" s="322">
        <v>19</v>
      </c>
      <c r="B24" s="314"/>
      <c r="C24" s="246"/>
      <c r="D24" s="247"/>
      <c r="E24" s="248"/>
      <c r="F24" s="295"/>
      <c r="G24" s="247"/>
      <c r="H24" s="248"/>
      <c r="I24" s="249"/>
      <c r="J24" s="295"/>
      <c r="K24" s="295"/>
      <c r="L24" s="295"/>
      <c r="M24" s="295"/>
      <c r="N24" s="295"/>
      <c r="O24" s="295"/>
      <c r="P24" s="295"/>
      <c r="Q24" s="250"/>
    </row>
    <row r="25" spans="1:17">
      <c r="A25" s="322">
        <v>20</v>
      </c>
      <c r="B25" s="314"/>
      <c r="C25" s="246"/>
      <c r="D25" s="247"/>
      <c r="E25" s="248"/>
      <c r="F25" s="295"/>
      <c r="G25" s="247"/>
      <c r="H25" s="248"/>
      <c r="I25" s="249"/>
      <c r="J25" s="295"/>
      <c r="K25" s="295"/>
      <c r="L25" s="295"/>
      <c r="M25" s="295"/>
      <c r="N25" s="295"/>
      <c r="O25" s="295"/>
      <c r="P25" s="295"/>
      <c r="Q25" s="250"/>
    </row>
    <row r="26" spans="1:17">
      <c r="A26" s="322">
        <v>21</v>
      </c>
      <c r="B26" s="314"/>
      <c r="C26" s="246"/>
      <c r="D26" s="247"/>
      <c r="E26" s="248"/>
      <c r="F26" s="295"/>
      <c r="G26" s="247"/>
      <c r="H26" s="248"/>
      <c r="I26" s="249"/>
      <c r="J26" s="295"/>
      <c r="K26" s="295"/>
      <c r="L26" s="295"/>
      <c r="M26" s="295"/>
      <c r="N26" s="295"/>
      <c r="O26" s="295"/>
      <c r="P26" s="295"/>
      <c r="Q26" s="250"/>
    </row>
    <row r="27" spans="1:17">
      <c r="A27" s="322">
        <v>22</v>
      </c>
      <c r="B27" s="314"/>
      <c r="C27" s="246"/>
      <c r="D27" s="247"/>
      <c r="E27" s="248"/>
      <c r="F27" s="295"/>
      <c r="G27" s="247"/>
      <c r="H27" s="248"/>
      <c r="I27" s="249"/>
      <c r="J27" s="295"/>
      <c r="K27" s="295"/>
      <c r="L27" s="295"/>
      <c r="M27" s="295"/>
      <c r="N27" s="295"/>
      <c r="O27" s="295"/>
      <c r="P27" s="295"/>
      <c r="Q27" s="250"/>
    </row>
    <row r="28" spans="1:17">
      <c r="A28" s="322">
        <v>23</v>
      </c>
      <c r="B28" s="314"/>
      <c r="C28" s="246"/>
      <c r="D28" s="247"/>
      <c r="E28" s="248"/>
      <c r="F28" s="295"/>
      <c r="G28" s="247"/>
      <c r="H28" s="248"/>
      <c r="I28" s="249"/>
      <c r="J28" s="295"/>
      <c r="K28" s="295"/>
      <c r="L28" s="295"/>
      <c r="M28" s="295"/>
      <c r="N28" s="295"/>
      <c r="O28" s="295"/>
      <c r="P28" s="295"/>
      <c r="Q28" s="250"/>
    </row>
    <row r="29" spans="1:17">
      <c r="A29" s="322">
        <v>24</v>
      </c>
      <c r="B29" s="314"/>
      <c r="C29" s="246"/>
      <c r="D29" s="247"/>
      <c r="E29" s="248"/>
      <c r="F29" s="295"/>
      <c r="G29" s="247"/>
      <c r="H29" s="248"/>
      <c r="I29" s="249"/>
      <c r="J29" s="295"/>
      <c r="K29" s="295"/>
      <c r="L29" s="295"/>
      <c r="M29" s="295"/>
      <c r="N29" s="295"/>
      <c r="O29" s="295"/>
      <c r="P29" s="295"/>
      <c r="Q29" s="250"/>
    </row>
    <row r="30" spans="1:17">
      <c r="A30" s="322">
        <v>25</v>
      </c>
      <c r="B30" s="314"/>
      <c r="C30" s="246"/>
      <c r="D30" s="247"/>
      <c r="E30" s="248"/>
      <c r="F30" s="295"/>
      <c r="G30" s="247"/>
      <c r="H30" s="248"/>
      <c r="I30" s="249"/>
      <c r="J30" s="295"/>
      <c r="K30" s="295"/>
      <c r="L30" s="295"/>
      <c r="M30" s="295"/>
      <c r="N30" s="295"/>
      <c r="O30" s="295"/>
      <c r="P30" s="295"/>
      <c r="Q30" s="250"/>
    </row>
    <row r="31" spans="1:17">
      <c r="A31" s="322">
        <v>26</v>
      </c>
      <c r="B31" s="314"/>
      <c r="C31" s="246"/>
      <c r="D31" s="247"/>
      <c r="E31" s="248"/>
      <c r="F31" s="295"/>
      <c r="G31" s="247"/>
      <c r="H31" s="248"/>
      <c r="I31" s="249"/>
      <c r="J31" s="295"/>
      <c r="K31" s="295"/>
      <c r="L31" s="295"/>
      <c r="M31" s="295"/>
      <c r="N31" s="295"/>
      <c r="O31" s="295"/>
      <c r="P31" s="295"/>
      <c r="Q31" s="250"/>
    </row>
    <row r="32" spans="1:17">
      <c r="A32" s="322">
        <v>27</v>
      </c>
      <c r="B32" s="314"/>
      <c r="C32" s="246"/>
      <c r="D32" s="247"/>
      <c r="E32" s="248"/>
      <c r="F32" s="295"/>
      <c r="G32" s="247"/>
      <c r="H32" s="248"/>
      <c r="I32" s="249"/>
      <c r="J32" s="295"/>
      <c r="K32" s="295"/>
      <c r="L32" s="295"/>
      <c r="M32" s="295"/>
      <c r="N32" s="295"/>
      <c r="O32" s="295"/>
      <c r="P32" s="295"/>
      <c r="Q32" s="250"/>
    </row>
    <row r="33" spans="1:17">
      <c r="A33" s="322">
        <v>28</v>
      </c>
      <c r="B33" s="314"/>
      <c r="C33" s="246"/>
      <c r="D33" s="247"/>
      <c r="E33" s="248"/>
      <c r="F33" s="295"/>
      <c r="G33" s="247"/>
      <c r="H33" s="248"/>
      <c r="I33" s="249"/>
      <c r="J33" s="295"/>
      <c r="K33" s="295"/>
      <c r="L33" s="295"/>
      <c r="M33" s="295"/>
      <c r="N33" s="295"/>
      <c r="O33" s="295"/>
      <c r="P33" s="295"/>
      <c r="Q33" s="250"/>
    </row>
    <row r="34" spans="1:17">
      <c r="A34" s="322">
        <v>29</v>
      </c>
      <c r="B34" s="314"/>
      <c r="C34" s="246"/>
      <c r="D34" s="247"/>
      <c r="E34" s="248"/>
      <c r="F34" s="295"/>
      <c r="G34" s="247"/>
      <c r="H34" s="248"/>
      <c r="I34" s="249"/>
      <c r="J34" s="295"/>
      <c r="K34" s="295"/>
      <c r="L34" s="295"/>
      <c r="M34" s="295"/>
      <c r="N34" s="295"/>
      <c r="O34" s="295"/>
      <c r="P34" s="295"/>
      <c r="Q34" s="250"/>
    </row>
    <row r="35" spans="1:17">
      <c r="A35" s="322">
        <v>30</v>
      </c>
      <c r="B35" s="314"/>
      <c r="C35" s="246"/>
      <c r="D35" s="247"/>
      <c r="E35" s="248"/>
      <c r="F35" s="295"/>
      <c r="G35" s="247"/>
      <c r="H35" s="248"/>
      <c r="I35" s="249"/>
      <c r="J35" s="295"/>
      <c r="K35" s="295"/>
      <c r="L35" s="295"/>
      <c r="M35" s="295"/>
      <c r="N35" s="295"/>
      <c r="O35" s="295"/>
      <c r="P35" s="295"/>
      <c r="Q35" s="250"/>
    </row>
    <row r="36" spans="1:17">
      <c r="A36" s="322">
        <v>31</v>
      </c>
      <c r="B36" s="314"/>
      <c r="C36" s="246"/>
      <c r="D36" s="247"/>
      <c r="E36" s="248"/>
      <c r="F36" s="295"/>
      <c r="G36" s="247"/>
      <c r="H36" s="248"/>
      <c r="I36" s="249"/>
      <c r="J36" s="295"/>
      <c r="K36" s="295"/>
      <c r="L36" s="295"/>
      <c r="M36" s="295"/>
      <c r="N36" s="295"/>
      <c r="O36" s="295"/>
      <c r="P36" s="295"/>
      <c r="Q36" s="250"/>
    </row>
    <row r="37" spans="1:17">
      <c r="A37" s="322">
        <v>32</v>
      </c>
      <c r="B37" s="314"/>
      <c r="C37" s="246"/>
      <c r="D37" s="247"/>
      <c r="E37" s="248"/>
      <c r="F37" s="295"/>
      <c r="G37" s="247"/>
      <c r="H37" s="248"/>
      <c r="I37" s="249"/>
      <c r="J37" s="295"/>
      <c r="K37" s="295"/>
      <c r="L37" s="295"/>
      <c r="M37" s="295"/>
      <c r="N37" s="295"/>
      <c r="O37" s="295"/>
      <c r="P37" s="295"/>
      <c r="Q37" s="250"/>
    </row>
    <row r="38" spans="1:17">
      <c r="A38" s="322">
        <v>33</v>
      </c>
      <c r="B38" s="314"/>
      <c r="C38" s="246"/>
      <c r="D38" s="247"/>
      <c r="E38" s="248"/>
      <c r="F38" s="295"/>
      <c r="G38" s="247"/>
      <c r="H38" s="248"/>
      <c r="I38" s="249"/>
      <c r="J38" s="295"/>
      <c r="K38" s="295"/>
      <c r="L38" s="295"/>
      <c r="M38" s="295"/>
      <c r="N38" s="295"/>
      <c r="O38" s="295"/>
      <c r="P38" s="295"/>
      <c r="Q38" s="250"/>
    </row>
    <row r="39" spans="1:17">
      <c r="A39" s="322">
        <v>34</v>
      </c>
      <c r="B39" s="314"/>
      <c r="C39" s="246"/>
      <c r="D39" s="247"/>
      <c r="E39" s="248"/>
      <c r="F39" s="295"/>
      <c r="G39" s="247"/>
      <c r="H39" s="248"/>
      <c r="I39" s="249"/>
      <c r="J39" s="295"/>
      <c r="K39" s="295"/>
      <c r="L39" s="295"/>
      <c r="M39" s="295"/>
      <c r="N39" s="295"/>
      <c r="O39" s="295"/>
      <c r="P39" s="295"/>
      <c r="Q39" s="250"/>
    </row>
    <row r="40" spans="1:17">
      <c r="A40" s="322">
        <v>35</v>
      </c>
      <c r="B40" s="314"/>
      <c r="C40" s="246"/>
      <c r="D40" s="247"/>
      <c r="E40" s="248"/>
      <c r="F40" s="295"/>
      <c r="G40" s="247"/>
      <c r="H40" s="248"/>
      <c r="I40" s="249"/>
      <c r="J40" s="295"/>
      <c r="K40" s="295"/>
      <c r="L40" s="295"/>
      <c r="M40" s="295"/>
      <c r="N40" s="295"/>
      <c r="O40" s="295"/>
      <c r="P40" s="295"/>
      <c r="Q40" s="250"/>
    </row>
    <row r="41" spans="1:17">
      <c r="A41" s="322">
        <v>36</v>
      </c>
      <c r="B41" s="314"/>
      <c r="C41" s="246"/>
      <c r="D41" s="247"/>
      <c r="E41" s="248"/>
      <c r="F41" s="295"/>
      <c r="G41" s="247"/>
      <c r="H41" s="248"/>
      <c r="I41" s="249"/>
      <c r="J41" s="295"/>
      <c r="K41" s="295"/>
      <c r="L41" s="295"/>
      <c r="M41" s="295"/>
      <c r="N41" s="295"/>
      <c r="O41" s="295"/>
      <c r="P41" s="295"/>
      <c r="Q41" s="250"/>
    </row>
    <row r="42" spans="1:17">
      <c r="A42" s="322">
        <v>37</v>
      </c>
      <c r="B42" s="314"/>
      <c r="C42" s="246"/>
      <c r="D42" s="247"/>
      <c r="E42" s="248"/>
      <c r="F42" s="295"/>
      <c r="G42" s="247"/>
      <c r="H42" s="248"/>
      <c r="I42" s="249"/>
      <c r="J42" s="295"/>
      <c r="K42" s="295"/>
      <c r="L42" s="295"/>
      <c r="M42" s="295"/>
      <c r="N42" s="295"/>
      <c r="O42" s="295"/>
      <c r="P42" s="295"/>
      <c r="Q42" s="250"/>
    </row>
    <row r="43" spans="1:17">
      <c r="A43" s="322">
        <v>38</v>
      </c>
      <c r="B43" s="314"/>
      <c r="C43" s="246"/>
      <c r="D43" s="247"/>
      <c r="E43" s="248"/>
      <c r="F43" s="295"/>
      <c r="G43" s="247"/>
      <c r="H43" s="248"/>
      <c r="I43" s="249"/>
      <c r="J43" s="295"/>
      <c r="K43" s="295"/>
      <c r="L43" s="295"/>
      <c r="M43" s="295"/>
      <c r="N43" s="295"/>
      <c r="O43" s="295"/>
      <c r="P43" s="295"/>
      <c r="Q43" s="250"/>
    </row>
    <row r="44" spans="1:17">
      <c r="A44" s="322">
        <v>39</v>
      </c>
      <c r="B44" s="314"/>
      <c r="C44" s="246"/>
      <c r="D44" s="247"/>
      <c r="E44" s="248"/>
      <c r="F44" s="295"/>
      <c r="G44" s="247"/>
      <c r="H44" s="248"/>
      <c r="I44" s="249"/>
      <c r="J44" s="295"/>
      <c r="K44" s="295"/>
      <c r="L44" s="295"/>
      <c r="M44" s="295"/>
      <c r="N44" s="295"/>
      <c r="O44" s="295"/>
      <c r="P44" s="295"/>
      <c r="Q44" s="250"/>
    </row>
    <row r="45" spans="1:17">
      <c r="A45" s="322">
        <v>40</v>
      </c>
      <c r="B45" s="314"/>
      <c r="C45" s="246"/>
      <c r="D45" s="247"/>
      <c r="E45" s="248"/>
      <c r="F45" s="295"/>
      <c r="G45" s="247"/>
      <c r="H45" s="248"/>
      <c r="I45" s="249"/>
      <c r="J45" s="295"/>
      <c r="K45" s="295"/>
      <c r="L45" s="295"/>
      <c r="M45" s="295"/>
      <c r="N45" s="295"/>
      <c r="O45" s="295"/>
      <c r="P45" s="295"/>
      <c r="Q45" s="250"/>
    </row>
    <row r="46" spans="1:17">
      <c r="A46" s="322">
        <v>41</v>
      </c>
      <c r="B46" s="314"/>
      <c r="C46" s="246"/>
      <c r="D46" s="247"/>
      <c r="E46" s="248"/>
      <c r="F46" s="295"/>
      <c r="G46" s="247"/>
      <c r="H46" s="248"/>
      <c r="I46" s="249"/>
      <c r="J46" s="295"/>
      <c r="K46" s="295"/>
      <c r="L46" s="295"/>
      <c r="M46" s="295"/>
      <c r="N46" s="295"/>
      <c r="O46" s="295"/>
      <c r="P46" s="295"/>
      <c r="Q46" s="250"/>
    </row>
    <row r="47" spans="1:17">
      <c r="A47" s="322">
        <v>42</v>
      </c>
      <c r="B47" s="314"/>
      <c r="C47" s="246"/>
      <c r="D47" s="247"/>
      <c r="E47" s="248"/>
      <c r="F47" s="295"/>
      <c r="G47" s="247"/>
      <c r="H47" s="248"/>
      <c r="I47" s="249"/>
      <c r="J47" s="295"/>
      <c r="K47" s="295"/>
      <c r="L47" s="295"/>
      <c r="M47" s="295"/>
      <c r="N47" s="295"/>
      <c r="O47" s="295"/>
      <c r="P47" s="295"/>
      <c r="Q47" s="250"/>
    </row>
    <row r="48" spans="1:17">
      <c r="A48" s="322">
        <v>43</v>
      </c>
      <c r="B48" s="314"/>
      <c r="C48" s="246"/>
      <c r="D48" s="247"/>
      <c r="E48" s="248"/>
      <c r="F48" s="295"/>
      <c r="G48" s="247"/>
      <c r="H48" s="248"/>
      <c r="I48" s="249"/>
      <c r="J48" s="295"/>
      <c r="K48" s="295"/>
      <c r="L48" s="295"/>
      <c r="M48" s="295"/>
      <c r="N48" s="295"/>
      <c r="O48" s="295"/>
      <c r="P48" s="295"/>
      <c r="Q48" s="250"/>
    </row>
    <row r="49" spans="1:17">
      <c r="A49" s="322">
        <v>44</v>
      </c>
      <c r="B49" s="314"/>
      <c r="C49" s="246"/>
      <c r="D49" s="247"/>
      <c r="E49" s="248"/>
      <c r="F49" s="295"/>
      <c r="G49" s="247"/>
      <c r="H49" s="248"/>
      <c r="I49" s="249"/>
      <c r="J49" s="295"/>
      <c r="K49" s="295"/>
      <c r="L49" s="295"/>
      <c r="M49" s="295"/>
      <c r="N49" s="295"/>
      <c r="O49" s="295"/>
      <c r="P49" s="295"/>
      <c r="Q49" s="250"/>
    </row>
    <row r="50" spans="1:17">
      <c r="A50" s="322">
        <v>45</v>
      </c>
      <c r="B50" s="314"/>
      <c r="C50" s="246"/>
      <c r="D50" s="247"/>
      <c r="E50" s="248"/>
      <c r="F50" s="295"/>
      <c r="G50" s="247"/>
      <c r="H50" s="248"/>
      <c r="I50" s="249"/>
      <c r="J50" s="295"/>
      <c r="K50" s="295"/>
      <c r="L50" s="295"/>
      <c r="M50" s="295"/>
      <c r="N50" s="295"/>
      <c r="O50" s="295"/>
      <c r="P50" s="295"/>
      <c r="Q50" s="250"/>
    </row>
    <row r="51" spans="1:17">
      <c r="A51" s="322">
        <v>46</v>
      </c>
      <c r="B51" s="314"/>
      <c r="C51" s="246"/>
      <c r="D51" s="247"/>
      <c r="E51" s="248"/>
      <c r="F51" s="295"/>
      <c r="G51" s="247"/>
      <c r="H51" s="248"/>
      <c r="I51" s="249"/>
      <c r="J51" s="295"/>
      <c r="K51" s="295"/>
      <c r="L51" s="295"/>
      <c r="M51" s="295"/>
      <c r="N51" s="295"/>
      <c r="O51" s="295"/>
      <c r="P51" s="295"/>
      <c r="Q51" s="250"/>
    </row>
    <row r="52" spans="1:17">
      <c r="A52" s="322">
        <v>47</v>
      </c>
      <c r="B52" s="314"/>
      <c r="C52" s="246"/>
      <c r="D52" s="247"/>
      <c r="E52" s="248"/>
      <c r="F52" s="295"/>
      <c r="G52" s="247"/>
      <c r="H52" s="248"/>
      <c r="I52" s="249"/>
      <c r="J52" s="295"/>
      <c r="K52" s="295"/>
      <c r="L52" s="295"/>
      <c r="M52" s="295"/>
      <c r="N52" s="295"/>
      <c r="O52" s="295"/>
      <c r="P52" s="295"/>
      <c r="Q52" s="250"/>
    </row>
    <row r="53" spans="1:17">
      <c r="A53" s="322">
        <v>48</v>
      </c>
      <c r="B53" s="314"/>
      <c r="C53" s="246"/>
      <c r="D53" s="247"/>
      <c r="E53" s="248"/>
      <c r="F53" s="295"/>
      <c r="G53" s="247"/>
      <c r="H53" s="248"/>
      <c r="I53" s="249"/>
      <c r="J53" s="295"/>
      <c r="K53" s="295"/>
      <c r="L53" s="295"/>
      <c r="M53" s="295"/>
      <c r="N53" s="295"/>
      <c r="O53" s="295"/>
      <c r="P53" s="295"/>
      <c r="Q53" s="250"/>
    </row>
    <row r="54" spans="1:17">
      <c r="A54" s="322">
        <v>49</v>
      </c>
      <c r="B54" s="314"/>
      <c r="C54" s="246"/>
      <c r="D54" s="247"/>
      <c r="E54" s="248"/>
      <c r="F54" s="295"/>
      <c r="G54" s="247"/>
      <c r="H54" s="248"/>
      <c r="I54" s="249"/>
      <c r="J54" s="295"/>
      <c r="K54" s="295"/>
      <c r="L54" s="295"/>
      <c r="M54" s="295"/>
      <c r="N54" s="295"/>
      <c r="O54" s="295"/>
      <c r="P54" s="295"/>
      <c r="Q54" s="250"/>
    </row>
    <row r="55" spans="1:17">
      <c r="A55" s="322">
        <v>50</v>
      </c>
      <c r="B55" s="314"/>
      <c r="C55" s="246"/>
      <c r="D55" s="247"/>
      <c r="E55" s="248"/>
      <c r="F55" s="295"/>
      <c r="G55" s="247"/>
      <c r="H55" s="248"/>
      <c r="I55" s="249"/>
      <c r="J55" s="295"/>
      <c r="K55" s="295"/>
      <c r="L55" s="295"/>
      <c r="M55" s="295"/>
      <c r="N55" s="295"/>
      <c r="O55" s="295"/>
      <c r="P55" s="295"/>
      <c r="Q55" s="250"/>
    </row>
    <row r="56" spans="1:17">
      <c r="A56" s="322">
        <v>51</v>
      </c>
      <c r="B56" s="314"/>
      <c r="C56" s="246"/>
      <c r="D56" s="247"/>
      <c r="E56" s="248"/>
      <c r="F56" s="295"/>
      <c r="G56" s="247"/>
      <c r="H56" s="248"/>
      <c r="I56" s="249"/>
      <c r="J56" s="295"/>
      <c r="K56" s="295"/>
      <c r="L56" s="295"/>
      <c r="M56" s="295"/>
      <c r="N56" s="295"/>
      <c r="O56" s="295"/>
      <c r="P56" s="295"/>
      <c r="Q56" s="250"/>
    </row>
    <row r="57" spans="1:17">
      <c r="A57" s="322">
        <v>52</v>
      </c>
      <c r="B57" s="314"/>
      <c r="C57" s="246"/>
      <c r="D57" s="247"/>
      <c r="E57" s="248"/>
      <c r="F57" s="295"/>
      <c r="G57" s="247"/>
      <c r="H57" s="248"/>
      <c r="I57" s="249"/>
      <c r="J57" s="295"/>
      <c r="K57" s="295"/>
      <c r="L57" s="295"/>
      <c r="M57" s="295"/>
      <c r="N57" s="295"/>
      <c r="O57" s="295"/>
      <c r="P57" s="295"/>
      <c r="Q57" s="250"/>
    </row>
    <row r="58" spans="1:17">
      <c r="A58" s="322">
        <v>53</v>
      </c>
      <c r="B58" s="314"/>
      <c r="C58" s="246"/>
      <c r="D58" s="247"/>
      <c r="E58" s="248"/>
      <c r="F58" s="295"/>
      <c r="G58" s="247"/>
      <c r="H58" s="248"/>
      <c r="I58" s="249"/>
      <c r="J58" s="295"/>
      <c r="K58" s="295"/>
      <c r="L58" s="295"/>
      <c r="M58" s="295"/>
      <c r="N58" s="295"/>
      <c r="O58" s="295"/>
      <c r="P58" s="295"/>
      <c r="Q58" s="250"/>
    </row>
    <row r="59" spans="1:17">
      <c r="A59" s="322">
        <v>54</v>
      </c>
      <c r="B59" s="314"/>
      <c r="C59" s="246"/>
      <c r="D59" s="247"/>
      <c r="E59" s="248"/>
      <c r="F59" s="295"/>
      <c r="G59" s="247"/>
      <c r="H59" s="248"/>
      <c r="I59" s="249"/>
      <c r="J59" s="295"/>
      <c r="K59" s="295"/>
      <c r="L59" s="295"/>
      <c r="M59" s="295"/>
      <c r="N59" s="295"/>
      <c r="O59" s="295"/>
      <c r="P59" s="295"/>
      <c r="Q59" s="250"/>
    </row>
    <row r="60" spans="1:17">
      <c r="A60" s="322">
        <v>55</v>
      </c>
      <c r="B60" s="314"/>
      <c r="C60" s="246"/>
      <c r="D60" s="247"/>
      <c r="E60" s="248"/>
      <c r="F60" s="295"/>
      <c r="G60" s="247"/>
      <c r="H60" s="248"/>
      <c r="I60" s="249"/>
      <c r="J60" s="295"/>
      <c r="K60" s="295"/>
      <c r="L60" s="295"/>
      <c r="M60" s="295"/>
      <c r="N60" s="295"/>
      <c r="O60" s="295"/>
      <c r="P60" s="295"/>
      <c r="Q60" s="250"/>
    </row>
    <row r="61" spans="1:17">
      <c r="A61" s="322">
        <v>56</v>
      </c>
      <c r="B61" s="314"/>
      <c r="C61" s="246"/>
      <c r="D61" s="247"/>
      <c r="E61" s="248"/>
      <c r="F61" s="295"/>
      <c r="G61" s="247"/>
      <c r="H61" s="248"/>
      <c r="I61" s="249"/>
      <c r="J61" s="295"/>
      <c r="K61" s="295"/>
      <c r="L61" s="295"/>
      <c r="M61" s="295"/>
      <c r="N61" s="295"/>
      <c r="O61" s="295"/>
      <c r="P61" s="295"/>
      <c r="Q61" s="250"/>
    </row>
    <row r="62" spans="1:17">
      <c r="A62" s="322">
        <v>57</v>
      </c>
      <c r="B62" s="314"/>
      <c r="C62" s="246"/>
      <c r="D62" s="247"/>
      <c r="E62" s="248"/>
      <c r="F62" s="295"/>
      <c r="G62" s="247"/>
      <c r="H62" s="248"/>
      <c r="I62" s="249"/>
      <c r="J62" s="295"/>
      <c r="K62" s="295"/>
      <c r="L62" s="295"/>
      <c r="M62" s="295"/>
      <c r="N62" s="295"/>
      <c r="O62" s="295"/>
      <c r="P62" s="295"/>
      <c r="Q62" s="250"/>
    </row>
    <row r="63" spans="1:17">
      <c r="A63" s="322">
        <v>58</v>
      </c>
      <c r="B63" s="314"/>
      <c r="C63" s="246"/>
      <c r="D63" s="247"/>
      <c r="E63" s="248"/>
      <c r="F63" s="295"/>
      <c r="G63" s="247"/>
      <c r="H63" s="248"/>
      <c r="I63" s="249"/>
      <c r="J63" s="295"/>
      <c r="K63" s="295"/>
      <c r="L63" s="295"/>
      <c r="M63" s="295"/>
      <c r="N63" s="295"/>
      <c r="O63" s="295"/>
      <c r="P63" s="295"/>
      <c r="Q63" s="250"/>
    </row>
    <row r="64" spans="1:17">
      <c r="A64" s="322">
        <v>59</v>
      </c>
      <c r="B64" s="314"/>
      <c r="C64" s="246"/>
      <c r="D64" s="247"/>
      <c r="E64" s="248"/>
      <c r="F64" s="295"/>
      <c r="G64" s="247"/>
      <c r="H64" s="248"/>
      <c r="I64" s="249"/>
      <c r="J64" s="295"/>
      <c r="K64" s="295"/>
      <c r="L64" s="295"/>
      <c r="M64" s="295"/>
      <c r="N64" s="295"/>
      <c r="O64" s="295"/>
      <c r="P64" s="295"/>
      <c r="Q64" s="250"/>
    </row>
    <row r="65" spans="1:17">
      <c r="A65" s="322">
        <v>60</v>
      </c>
      <c r="B65" s="314"/>
      <c r="C65" s="246"/>
      <c r="D65" s="247"/>
      <c r="E65" s="248"/>
      <c r="F65" s="295"/>
      <c r="G65" s="247"/>
      <c r="H65" s="248"/>
      <c r="I65" s="249"/>
      <c r="J65" s="295"/>
      <c r="K65" s="295"/>
      <c r="L65" s="295"/>
      <c r="M65" s="295"/>
      <c r="N65" s="295"/>
      <c r="O65" s="295"/>
      <c r="P65" s="295"/>
      <c r="Q65" s="250"/>
    </row>
    <row r="66" spans="1:17">
      <c r="A66" s="322">
        <v>61</v>
      </c>
      <c r="B66" s="314"/>
      <c r="C66" s="246"/>
      <c r="D66" s="247"/>
      <c r="E66" s="248"/>
      <c r="F66" s="295"/>
      <c r="G66" s="247"/>
      <c r="H66" s="248"/>
      <c r="I66" s="249"/>
      <c r="J66" s="295"/>
      <c r="K66" s="295"/>
      <c r="L66" s="295"/>
      <c r="M66" s="295"/>
      <c r="N66" s="295"/>
      <c r="O66" s="295"/>
      <c r="P66" s="295"/>
      <c r="Q66" s="250"/>
    </row>
    <row r="67" spans="1:17">
      <c r="A67" s="322">
        <v>62</v>
      </c>
      <c r="B67" s="314"/>
      <c r="C67" s="246"/>
      <c r="D67" s="247"/>
      <c r="E67" s="248"/>
      <c r="F67" s="295"/>
      <c r="G67" s="247"/>
      <c r="H67" s="248"/>
      <c r="I67" s="249"/>
      <c r="J67" s="295"/>
      <c r="K67" s="295"/>
      <c r="L67" s="295"/>
      <c r="M67" s="295"/>
      <c r="N67" s="295"/>
      <c r="O67" s="295"/>
      <c r="P67" s="295"/>
      <c r="Q67" s="250"/>
    </row>
    <row r="68" spans="1:17">
      <c r="A68" s="322">
        <v>63</v>
      </c>
      <c r="B68" s="314"/>
      <c r="C68" s="246"/>
      <c r="D68" s="247"/>
      <c r="E68" s="248"/>
      <c r="F68" s="295"/>
      <c r="G68" s="247"/>
      <c r="H68" s="248"/>
      <c r="I68" s="249"/>
      <c r="J68" s="295"/>
      <c r="K68" s="295"/>
      <c r="L68" s="295"/>
      <c r="M68" s="295"/>
      <c r="N68" s="295"/>
      <c r="O68" s="295"/>
      <c r="P68" s="295"/>
      <c r="Q68" s="250"/>
    </row>
    <row r="69" spans="1:17">
      <c r="A69" s="322">
        <v>64</v>
      </c>
      <c r="B69" s="314"/>
      <c r="C69" s="246"/>
      <c r="D69" s="247"/>
      <c r="E69" s="248"/>
      <c r="F69" s="295"/>
      <c r="G69" s="247"/>
      <c r="H69" s="248"/>
      <c r="I69" s="249"/>
      <c r="J69" s="295"/>
      <c r="K69" s="295"/>
      <c r="L69" s="295"/>
      <c r="M69" s="295"/>
      <c r="N69" s="295"/>
      <c r="O69" s="295"/>
      <c r="P69" s="295"/>
      <c r="Q69" s="250"/>
    </row>
    <row r="70" spans="1:17">
      <c r="A70" s="322">
        <v>65</v>
      </c>
      <c r="B70" s="314"/>
      <c r="C70" s="246"/>
      <c r="D70" s="247"/>
      <c r="E70" s="248"/>
      <c r="F70" s="295"/>
      <c r="G70" s="247"/>
      <c r="H70" s="248"/>
      <c r="I70" s="249"/>
      <c r="J70" s="295"/>
      <c r="K70" s="295"/>
      <c r="L70" s="295"/>
      <c r="M70" s="295"/>
      <c r="N70" s="295"/>
      <c r="O70" s="295"/>
      <c r="P70" s="295"/>
      <c r="Q70" s="250"/>
    </row>
    <row r="71" spans="1:17">
      <c r="A71" s="322">
        <v>66</v>
      </c>
      <c r="B71" s="314"/>
      <c r="C71" s="246"/>
      <c r="D71" s="247"/>
      <c r="E71" s="248"/>
      <c r="F71" s="295"/>
      <c r="G71" s="247"/>
      <c r="H71" s="248"/>
      <c r="I71" s="249"/>
      <c r="J71" s="295"/>
      <c r="K71" s="295"/>
      <c r="L71" s="295"/>
      <c r="M71" s="295"/>
      <c r="N71" s="295"/>
      <c r="O71" s="295"/>
      <c r="P71" s="295"/>
      <c r="Q71" s="250"/>
    </row>
    <row r="72" spans="1:17">
      <c r="A72" s="322">
        <v>67</v>
      </c>
      <c r="B72" s="314"/>
      <c r="C72" s="246"/>
      <c r="D72" s="247"/>
      <c r="E72" s="248"/>
      <c r="F72" s="295"/>
      <c r="G72" s="247"/>
      <c r="H72" s="248"/>
      <c r="I72" s="249"/>
      <c r="J72" s="295"/>
      <c r="K72" s="295"/>
      <c r="L72" s="295"/>
      <c r="M72" s="295"/>
      <c r="N72" s="295"/>
      <c r="O72" s="295"/>
      <c r="P72" s="295"/>
      <c r="Q72" s="250"/>
    </row>
    <row r="73" spans="1:17">
      <c r="A73" s="322">
        <v>68</v>
      </c>
      <c r="B73" s="314"/>
      <c r="C73" s="246"/>
      <c r="D73" s="247"/>
      <c r="E73" s="248"/>
      <c r="F73" s="295"/>
      <c r="G73" s="247"/>
      <c r="H73" s="248"/>
      <c r="I73" s="249"/>
      <c r="J73" s="295"/>
      <c r="K73" s="295"/>
      <c r="L73" s="295"/>
      <c r="M73" s="295"/>
      <c r="N73" s="295"/>
      <c r="O73" s="295"/>
      <c r="P73" s="295"/>
      <c r="Q73" s="250"/>
    </row>
    <row r="74" spans="1:17">
      <c r="A74" s="322">
        <v>69</v>
      </c>
      <c r="B74" s="314"/>
      <c r="C74" s="246"/>
      <c r="D74" s="247"/>
      <c r="E74" s="248"/>
      <c r="F74" s="295"/>
      <c r="G74" s="247"/>
      <c r="H74" s="248"/>
      <c r="I74" s="249"/>
      <c r="J74" s="295"/>
      <c r="K74" s="295"/>
      <c r="L74" s="295"/>
      <c r="M74" s="295"/>
      <c r="N74" s="295"/>
      <c r="O74" s="295"/>
      <c r="P74" s="295"/>
      <c r="Q74" s="250"/>
    </row>
    <row r="75" spans="1:17">
      <c r="A75" s="322">
        <v>70</v>
      </c>
      <c r="B75" s="314"/>
      <c r="C75" s="246"/>
      <c r="D75" s="247"/>
      <c r="E75" s="248"/>
      <c r="F75" s="295"/>
      <c r="G75" s="247"/>
      <c r="H75" s="248"/>
      <c r="I75" s="249"/>
      <c r="J75" s="295"/>
      <c r="K75" s="295"/>
      <c r="L75" s="295"/>
      <c r="M75" s="295"/>
      <c r="N75" s="295"/>
      <c r="O75" s="295"/>
      <c r="P75" s="295"/>
      <c r="Q75" s="250"/>
    </row>
    <row r="76" spans="1:17">
      <c r="A76" s="322">
        <v>71</v>
      </c>
      <c r="B76" s="314"/>
      <c r="C76" s="246"/>
      <c r="D76" s="247"/>
      <c r="E76" s="248"/>
      <c r="F76" s="295"/>
      <c r="G76" s="247"/>
      <c r="H76" s="248"/>
      <c r="I76" s="249"/>
      <c r="J76" s="295"/>
      <c r="K76" s="295"/>
      <c r="L76" s="295"/>
      <c r="M76" s="295"/>
      <c r="N76" s="295"/>
      <c r="O76" s="295"/>
      <c r="P76" s="295"/>
      <c r="Q76" s="250"/>
    </row>
    <row r="77" spans="1:17">
      <c r="A77" s="322">
        <v>72</v>
      </c>
      <c r="B77" s="314"/>
      <c r="C77" s="246"/>
      <c r="D77" s="247"/>
      <c r="E77" s="248"/>
      <c r="F77" s="295"/>
      <c r="G77" s="247"/>
      <c r="H77" s="248"/>
      <c r="I77" s="249"/>
      <c r="J77" s="295"/>
      <c r="K77" s="295"/>
      <c r="L77" s="295"/>
      <c r="M77" s="295"/>
      <c r="N77" s="295"/>
      <c r="O77" s="295"/>
      <c r="P77" s="295"/>
      <c r="Q77" s="250"/>
    </row>
    <row r="78" spans="1:17">
      <c r="A78" s="322">
        <v>73</v>
      </c>
      <c r="B78" s="314"/>
      <c r="C78" s="246"/>
      <c r="D78" s="247"/>
      <c r="E78" s="248"/>
      <c r="F78" s="295"/>
      <c r="G78" s="247"/>
      <c r="H78" s="248"/>
      <c r="I78" s="249"/>
      <c r="J78" s="295"/>
      <c r="K78" s="295"/>
      <c r="L78" s="295"/>
      <c r="M78" s="295"/>
      <c r="N78" s="295"/>
      <c r="O78" s="295"/>
      <c r="P78" s="295"/>
      <c r="Q78" s="250"/>
    </row>
    <row r="79" spans="1:17">
      <c r="A79" s="322">
        <v>74</v>
      </c>
      <c r="B79" s="314"/>
      <c r="C79" s="246"/>
      <c r="D79" s="247"/>
      <c r="E79" s="248"/>
      <c r="F79" s="295"/>
      <c r="G79" s="247"/>
      <c r="H79" s="248"/>
      <c r="I79" s="249"/>
      <c r="J79" s="295"/>
      <c r="K79" s="295"/>
      <c r="L79" s="295"/>
      <c r="M79" s="295"/>
      <c r="N79" s="295"/>
      <c r="O79" s="295"/>
      <c r="P79" s="295"/>
      <c r="Q79" s="250"/>
    </row>
    <row r="80" spans="1:17">
      <c r="A80" s="322">
        <v>75</v>
      </c>
      <c r="B80" s="314"/>
      <c r="C80" s="246"/>
      <c r="D80" s="247"/>
      <c r="E80" s="248"/>
      <c r="F80" s="295"/>
      <c r="G80" s="247"/>
      <c r="H80" s="248"/>
      <c r="I80" s="249"/>
      <c r="J80" s="295"/>
      <c r="K80" s="295"/>
      <c r="L80" s="295"/>
      <c r="M80" s="295"/>
      <c r="N80" s="295"/>
      <c r="O80" s="295"/>
      <c r="P80" s="295"/>
      <c r="Q80" s="250"/>
    </row>
    <row r="81" spans="1:17">
      <c r="A81" s="322">
        <v>76</v>
      </c>
      <c r="B81" s="314"/>
      <c r="C81" s="246"/>
      <c r="D81" s="247"/>
      <c r="E81" s="248"/>
      <c r="F81" s="295"/>
      <c r="G81" s="247"/>
      <c r="H81" s="248"/>
      <c r="I81" s="249"/>
      <c r="J81" s="295"/>
      <c r="K81" s="295"/>
      <c r="L81" s="295"/>
      <c r="M81" s="295"/>
      <c r="N81" s="295"/>
      <c r="O81" s="295"/>
      <c r="P81" s="295"/>
      <c r="Q81" s="250"/>
    </row>
    <row r="82" spans="1:17">
      <c r="A82" s="322">
        <v>77</v>
      </c>
      <c r="B82" s="314"/>
      <c r="C82" s="246"/>
      <c r="D82" s="247"/>
      <c r="E82" s="248"/>
      <c r="F82" s="295"/>
      <c r="G82" s="247"/>
      <c r="H82" s="248"/>
      <c r="I82" s="249"/>
      <c r="J82" s="295"/>
      <c r="K82" s="295"/>
      <c r="L82" s="295"/>
      <c r="M82" s="295"/>
      <c r="N82" s="295"/>
      <c r="O82" s="295"/>
      <c r="P82" s="295"/>
      <c r="Q82" s="250"/>
    </row>
    <row r="83" spans="1:17">
      <c r="A83" s="322">
        <v>78</v>
      </c>
      <c r="B83" s="314"/>
      <c r="C83" s="246"/>
      <c r="D83" s="247"/>
      <c r="E83" s="248"/>
      <c r="F83" s="295"/>
      <c r="G83" s="247"/>
      <c r="H83" s="248"/>
      <c r="I83" s="249"/>
      <c r="J83" s="295"/>
      <c r="K83" s="295"/>
      <c r="L83" s="295"/>
      <c r="M83" s="295"/>
      <c r="N83" s="295"/>
      <c r="O83" s="295"/>
      <c r="P83" s="295"/>
      <c r="Q83" s="250"/>
    </row>
    <row r="84" spans="1:17">
      <c r="A84" s="322">
        <v>79</v>
      </c>
      <c r="B84" s="314"/>
      <c r="C84" s="246"/>
      <c r="D84" s="247"/>
      <c r="E84" s="248"/>
      <c r="F84" s="295"/>
      <c r="G84" s="247"/>
      <c r="H84" s="248"/>
      <c r="I84" s="249"/>
      <c r="J84" s="295"/>
      <c r="K84" s="295"/>
      <c r="L84" s="295"/>
      <c r="M84" s="295"/>
      <c r="N84" s="295"/>
      <c r="O84" s="295"/>
      <c r="P84" s="295"/>
      <c r="Q84" s="250"/>
    </row>
    <row r="85" spans="1:17">
      <c r="A85" s="322">
        <v>80</v>
      </c>
      <c r="B85" s="314"/>
      <c r="C85" s="246"/>
      <c r="D85" s="247"/>
      <c r="E85" s="248"/>
      <c r="F85" s="295"/>
      <c r="G85" s="247"/>
      <c r="H85" s="248"/>
      <c r="I85" s="249"/>
      <c r="J85" s="295"/>
      <c r="K85" s="295"/>
      <c r="L85" s="295"/>
      <c r="M85" s="295"/>
      <c r="N85" s="295"/>
      <c r="O85" s="295"/>
      <c r="P85" s="295"/>
      <c r="Q85" s="250"/>
    </row>
    <row r="86" spans="1:17">
      <c r="A86" s="322">
        <v>81</v>
      </c>
      <c r="B86" s="314"/>
      <c r="C86" s="246"/>
      <c r="D86" s="247"/>
      <c r="E86" s="248"/>
      <c r="F86" s="295"/>
      <c r="G86" s="247"/>
      <c r="H86" s="248"/>
      <c r="I86" s="249"/>
      <c r="J86" s="295"/>
      <c r="K86" s="295"/>
      <c r="L86" s="295"/>
      <c r="M86" s="295"/>
      <c r="N86" s="295"/>
      <c r="O86" s="295"/>
      <c r="P86" s="295"/>
      <c r="Q86" s="250"/>
    </row>
    <row r="87" spans="1:17">
      <c r="A87" s="322">
        <v>82</v>
      </c>
      <c r="B87" s="314"/>
      <c r="C87" s="246"/>
      <c r="D87" s="247"/>
      <c r="E87" s="248"/>
      <c r="F87" s="295"/>
      <c r="G87" s="247"/>
      <c r="H87" s="248"/>
      <c r="I87" s="249"/>
      <c r="J87" s="295"/>
      <c r="K87" s="295"/>
      <c r="L87" s="295"/>
      <c r="M87" s="295"/>
      <c r="N87" s="295"/>
      <c r="O87" s="295"/>
      <c r="P87" s="295"/>
      <c r="Q87" s="250"/>
    </row>
    <row r="88" spans="1:17">
      <c r="A88" s="322">
        <v>83</v>
      </c>
      <c r="B88" s="314"/>
      <c r="C88" s="246"/>
      <c r="D88" s="247"/>
      <c r="E88" s="248"/>
      <c r="F88" s="295"/>
      <c r="G88" s="247"/>
      <c r="H88" s="248"/>
      <c r="I88" s="249"/>
      <c r="J88" s="295"/>
      <c r="K88" s="295"/>
      <c r="L88" s="295"/>
      <c r="M88" s="295"/>
      <c r="N88" s="295"/>
      <c r="O88" s="295"/>
      <c r="P88" s="295"/>
      <c r="Q88" s="251"/>
    </row>
    <row r="89" spans="1:17">
      <c r="A89" s="322">
        <v>84</v>
      </c>
      <c r="B89" s="314"/>
      <c r="C89" s="246"/>
      <c r="D89" s="247"/>
      <c r="E89" s="248"/>
      <c r="F89" s="295"/>
      <c r="G89" s="247"/>
      <c r="H89" s="248"/>
      <c r="I89" s="249"/>
      <c r="J89" s="295"/>
      <c r="K89" s="295"/>
      <c r="L89" s="295"/>
      <c r="M89" s="295"/>
      <c r="N89" s="295"/>
      <c r="O89" s="295"/>
      <c r="P89" s="295"/>
      <c r="Q89" s="250"/>
    </row>
    <row r="90" spans="1:17">
      <c r="A90" s="322">
        <v>85</v>
      </c>
      <c r="B90" s="314"/>
      <c r="C90" s="246"/>
      <c r="D90" s="247"/>
      <c r="E90" s="248"/>
      <c r="F90" s="295"/>
      <c r="G90" s="247"/>
      <c r="H90" s="248"/>
      <c r="I90" s="249"/>
      <c r="J90" s="295"/>
      <c r="K90" s="295"/>
      <c r="L90" s="295"/>
      <c r="M90" s="295"/>
      <c r="N90" s="295"/>
      <c r="O90" s="295"/>
      <c r="P90" s="295"/>
      <c r="Q90" s="250"/>
    </row>
    <row r="91" spans="1:17">
      <c r="A91" s="322">
        <v>86</v>
      </c>
      <c r="B91" s="314"/>
      <c r="C91" s="246"/>
      <c r="D91" s="247"/>
      <c r="E91" s="248"/>
      <c r="F91" s="295"/>
      <c r="G91" s="247"/>
      <c r="H91" s="248"/>
      <c r="I91" s="249"/>
      <c r="J91" s="295"/>
      <c r="K91" s="295"/>
      <c r="L91" s="295"/>
      <c r="M91" s="295"/>
      <c r="N91" s="295"/>
      <c r="O91" s="295"/>
      <c r="P91" s="295"/>
      <c r="Q91" s="250"/>
    </row>
    <row r="92" spans="1:17">
      <c r="A92" s="322">
        <v>87</v>
      </c>
      <c r="B92" s="314"/>
      <c r="C92" s="246"/>
      <c r="D92" s="247"/>
      <c r="E92" s="248"/>
      <c r="F92" s="295"/>
      <c r="G92" s="247"/>
      <c r="H92" s="248"/>
      <c r="I92" s="249"/>
      <c r="J92" s="295"/>
      <c r="K92" s="295"/>
      <c r="L92" s="295"/>
      <c r="M92" s="295"/>
      <c r="N92" s="295"/>
      <c r="O92" s="295"/>
      <c r="P92" s="295"/>
      <c r="Q92" s="250"/>
    </row>
    <row r="93" spans="1:17">
      <c r="A93" s="322">
        <v>88</v>
      </c>
      <c r="B93" s="314"/>
      <c r="C93" s="246"/>
      <c r="D93" s="247"/>
      <c r="E93" s="248"/>
      <c r="F93" s="295"/>
      <c r="G93" s="247"/>
      <c r="H93" s="248"/>
      <c r="I93" s="249"/>
      <c r="J93" s="295"/>
      <c r="K93" s="295"/>
      <c r="L93" s="295"/>
      <c r="M93" s="295"/>
      <c r="N93" s="295"/>
      <c r="O93" s="295"/>
      <c r="P93" s="295"/>
      <c r="Q93" s="250"/>
    </row>
    <row r="94" spans="1:17">
      <c r="A94" s="322">
        <v>89</v>
      </c>
      <c r="B94" s="314"/>
      <c r="C94" s="246"/>
      <c r="D94" s="247"/>
      <c r="E94" s="248"/>
      <c r="F94" s="295"/>
      <c r="G94" s="247"/>
      <c r="H94" s="248"/>
      <c r="I94" s="249"/>
      <c r="J94" s="295"/>
      <c r="K94" s="295"/>
      <c r="L94" s="295"/>
      <c r="M94" s="295"/>
      <c r="N94" s="295"/>
      <c r="O94" s="295"/>
      <c r="P94" s="295"/>
      <c r="Q94" s="250"/>
    </row>
    <row r="95" spans="1:17">
      <c r="A95" s="322">
        <v>90</v>
      </c>
      <c r="B95" s="314"/>
      <c r="C95" s="246"/>
      <c r="D95" s="247"/>
      <c r="E95" s="248"/>
      <c r="F95" s="295"/>
      <c r="G95" s="247"/>
      <c r="H95" s="248"/>
      <c r="I95" s="249"/>
      <c r="J95" s="295"/>
      <c r="K95" s="295"/>
      <c r="L95" s="295"/>
      <c r="M95" s="295"/>
      <c r="N95" s="295"/>
      <c r="O95" s="295"/>
      <c r="P95" s="295"/>
      <c r="Q95" s="250"/>
    </row>
    <row r="96" spans="1:17">
      <c r="A96" s="322">
        <v>91</v>
      </c>
      <c r="B96" s="314"/>
      <c r="C96" s="246"/>
      <c r="D96" s="247"/>
      <c r="E96" s="248"/>
      <c r="F96" s="295"/>
      <c r="G96" s="247"/>
      <c r="H96" s="248"/>
      <c r="I96" s="249"/>
      <c r="J96" s="295"/>
      <c r="K96" s="295"/>
      <c r="L96" s="295"/>
      <c r="M96" s="295"/>
      <c r="N96" s="295"/>
      <c r="O96" s="295"/>
      <c r="P96" s="295"/>
      <c r="Q96" s="250"/>
    </row>
    <row r="97" spans="1:17">
      <c r="A97" s="322">
        <v>92</v>
      </c>
      <c r="B97" s="314"/>
      <c r="C97" s="246"/>
      <c r="D97" s="247"/>
      <c r="E97" s="248"/>
      <c r="F97" s="295"/>
      <c r="G97" s="247"/>
      <c r="H97" s="248"/>
      <c r="I97" s="249"/>
      <c r="J97" s="295"/>
      <c r="K97" s="295"/>
      <c r="L97" s="295"/>
      <c r="M97" s="295"/>
      <c r="N97" s="295"/>
      <c r="O97" s="295"/>
      <c r="P97" s="295"/>
      <c r="Q97" s="250"/>
    </row>
    <row r="98" spans="1:17">
      <c r="A98" s="322">
        <v>93</v>
      </c>
      <c r="B98" s="314"/>
      <c r="C98" s="246"/>
      <c r="D98" s="247"/>
      <c r="E98" s="248"/>
      <c r="F98" s="295"/>
      <c r="G98" s="247"/>
      <c r="H98" s="248"/>
      <c r="I98" s="249"/>
      <c r="J98" s="295"/>
      <c r="K98" s="295"/>
      <c r="L98" s="295"/>
      <c r="M98" s="295"/>
      <c r="N98" s="295"/>
      <c r="O98" s="295"/>
      <c r="P98" s="295"/>
      <c r="Q98" s="250"/>
    </row>
    <row r="99" spans="1:17">
      <c r="A99" s="322">
        <v>94</v>
      </c>
      <c r="B99" s="314"/>
      <c r="C99" s="246"/>
      <c r="D99" s="247"/>
      <c r="E99" s="248"/>
      <c r="F99" s="295"/>
      <c r="G99" s="247"/>
      <c r="H99" s="248"/>
      <c r="I99" s="249"/>
      <c r="J99" s="295"/>
      <c r="K99" s="295"/>
      <c r="L99" s="295"/>
      <c r="M99" s="295"/>
      <c r="N99" s="295"/>
      <c r="O99" s="295"/>
      <c r="P99" s="295"/>
      <c r="Q99" s="250"/>
    </row>
    <row r="100" spans="1:17">
      <c r="A100" s="322">
        <v>95</v>
      </c>
      <c r="B100" s="314"/>
      <c r="C100" s="246"/>
      <c r="D100" s="247"/>
      <c r="E100" s="248"/>
      <c r="F100" s="295"/>
      <c r="G100" s="247"/>
      <c r="H100" s="248"/>
      <c r="I100" s="249"/>
      <c r="J100" s="295"/>
      <c r="K100" s="295"/>
      <c r="L100" s="295"/>
      <c r="M100" s="295"/>
      <c r="N100" s="295"/>
      <c r="O100" s="295"/>
      <c r="P100" s="295"/>
      <c r="Q100" s="250"/>
    </row>
    <row r="101" spans="1:17">
      <c r="A101" s="322">
        <v>96</v>
      </c>
      <c r="B101" s="314"/>
      <c r="C101" s="246"/>
      <c r="D101" s="247"/>
      <c r="E101" s="248"/>
      <c r="F101" s="295"/>
      <c r="G101" s="247"/>
      <c r="H101" s="248"/>
      <c r="I101" s="249"/>
      <c r="J101" s="295"/>
      <c r="K101" s="295"/>
      <c r="L101" s="295"/>
      <c r="M101" s="295"/>
      <c r="N101" s="295"/>
      <c r="O101" s="295"/>
      <c r="P101" s="295"/>
      <c r="Q101" s="250"/>
    </row>
    <row r="102" spans="1:17">
      <c r="A102" s="322">
        <v>97</v>
      </c>
      <c r="B102" s="314"/>
      <c r="C102" s="246"/>
      <c r="D102" s="247"/>
      <c r="E102" s="248"/>
      <c r="F102" s="295"/>
      <c r="G102" s="247"/>
      <c r="H102" s="248"/>
      <c r="I102" s="249"/>
      <c r="J102" s="295"/>
      <c r="K102" s="295"/>
      <c r="L102" s="295"/>
      <c r="M102" s="295"/>
      <c r="N102" s="295"/>
      <c r="O102" s="295"/>
      <c r="P102" s="295"/>
      <c r="Q102" s="250"/>
    </row>
    <row r="103" spans="1:17">
      <c r="A103" s="322">
        <v>98</v>
      </c>
      <c r="B103" s="314"/>
      <c r="C103" s="246"/>
      <c r="D103" s="247"/>
      <c r="E103" s="248"/>
      <c r="F103" s="295"/>
      <c r="G103" s="247"/>
      <c r="H103" s="248"/>
      <c r="I103" s="249"/>
      <c r="J103" s="295"/>
      <c r="K103" s="295"/>
      <c r="L103" s="295"/>
      <c r="M103" s="295"/>
      <c r="N103" s="295"/>
      <c r="O103" s="295"/>
      <c r="P103" s="295"/>
      <c r="Q103" s="250"/>
    </row>
    <row r="104" spans="1:17">
      <c r="A104" s="322">
        <v>99</v>
      </c>
      <c r="B104" s="314"/>
      <c r="C104" s="246"/>
      <c r="D104" s="247"/>
      <c r="E104" s="248"/>
      <c r="F104" s="295"/>
      <c r="G104" s="247"/>
      <c r="H104" s="248"/>
      <c r="I104" s="249"/>
      <c r="J104" s="295"/>
      <c r="K104" s="295"/>
      <c r="L104" s="295"/>
      <c r="M104" s="295"/>
      <c r="N104" s="295"/>
      <c r="O104" s="295"/>
      <c r="P104" s="295"/>
      <c r="Q104" s="250"/>
    </row>
    <row r="105" spans="1:17">
      <c r="A105" s="322">
        <v>100</v>
      </c>
      <c r="B105" s="314"/>
      <c r="C105" s="246"/>
      <c r="D105" s="247"/>
      <c r="E105" s="248"/>
      <c r="F105" s="295"/>
      <c r="G105" s="247"/>
      <c r="H105" s="248"/>
      <c r="I105" s="249"/>
      <c r="J105" s="295"/>
      <c r="K105" s="295"/>
      <c r="L105" s="295"/>
      <c r="M105" s="295"/>
      <c r="N105" s="295"/>
      <c r="O105" s="295"/>
      <c r="P105" s="295"/>
      <c r="Q105" s="250"/>
    </row>
    <row r="106" spans="1:17" ht="18.75">
      <c r="A106" s="319"/>
      <c r="J106" s="297"/>
      <c r="K106" s="297"/>
      <c r="L106" s="297"/>
      <c r="M106" s="297"/>
      <c r="N106" s="297"/>
      <c r="O106" s="297"/>
      <c r="P106" s="297" t="s">
        <v>101</v>
      </c>
      <c r="Q106" s="323">
        <f>SUM(Q6:Q105)</f>
        <v>0</v>
      </c>
    </row>
  </sheetData>
  <sheetProtection algorithmName="SHA-512" hashValue="Wi+3oiixHvyLSOjDmK+HOf/1crVrnhL1z22JLsYsPImGo6l9vFgdp1qXDn0FxgUPc4wW1oWZV40g4nGPFg3oSA==" saltValue="QMbZTUJ9JoHbvmmWbzvMbw==" spinCount="100000" sheet="1" objects="1" scenarios="1"/>
  <mergeCells count="1">
    <mergeCell ref="F2:H2"/>
  </mergeCells>
  <phoneticPr fontId="2"/>
  <dataValidations count="4">
    <dataValidation type="list" allowBlank="1" showInputMessage="1" showErrorMessage="1" sqref="E5:E105" xr:uid="{00000000-0002-0000-0100-000000000000}">
      <formula1>"3,4,5"</formula1>
    </dataValidation>
    <dataValidation type="list" allowBlank="1" showInputMessage="1" showErrorMessage="1" sqref="H5:H105" xr:uid="{00000000-0002-0000-0100-000001000000}">
      <formula1>"１号"</formula1>
    </dataValidation>
    <dataValidation type="list" allowBlank="1" showInputMessage="1" showErrorMessage="1" sqref="I5:I105" xr:uid="{00000000-0002-0000-0100-000002000000}">
      <formula1>"有,無"</formula1>
    </dataValidation>
    <dataValidation type="list" allowBlank="1" showInputMessage="1" showErrorMessage="1" sqref="F5:F105 J5:P105" xr:uid="{6C369F55-6002-4CAA-9A9D-629A19A798A7}">
      <formula1>"○"</formula1>
    </dataValidation>
  </dataValidations>
  <pageMargins left="0.11811023622047245" right="0.11811023622047245" top="0.35433070866141736" bottom="0.35433070866141736" header="0.31496062992125984" footer="0.31496062992125984"/>
  <pageSetup paperSize="9" scale="59" fitToHeight="0" orientation="landscape" r:id="rId1"/>
  <rowBreaks count="1" manualBreakCount="1">
    <brk id="54" max="18" man="1"/>
  </rowBreaks>
  <ignoredErrors>
    <ignoredError sqref="C2" unlockedFormula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  <pageSetUpPr fitToPage="1"/>
  </sheetPr>
  <dimension ref="A1:FZ159"/>
  <sheetViews>
    <sheetView zoomScale="90" zoomScaleNormal="90" workbookViewId="0"/>
  </sheetViews>
  <sheetFormatPr defaultColWidth="1.25" defaultRowHeight="16.5" customHeight="1"/>
  <cols>
    <col min="1" max="1" width="1" style="179" customWidth="1"/>
    <col min="2" max="16" width="1.125" style="179" customWidth="1"/>
    <col min="17" max="17" width="2" style="179" customWidth="1"/>
    <col min="18" max="24" width="1.125" style="179" customWidth="1"/>
    <col min="25" max="25" width="1.25" style="179" customWidth="1"/>
    <col min="26" max="41" width="1.125" style="179" customWidth="1"/>
    <col min="42" max="42" width="1.625" style="179" customWidth="1"/>
    <col min="43" max="61" width="1.125" style="179" customWidth="1"/>
    <col min="62" max="62" width="1.75" style="179" customWidth="1"/>
    <col min="63" max="63" width="2.125" style="179" customWidth="1"/>
    <col min="64" max="69" width="1.125" style="179" customWidth="1"/>
    <col min="70" max="70" width="1.875" style="179" customWidth="1"/>
    <col min="71" max="82" width="1.125" style="179" customWidth="1"/>
    <col min="83" max="83" width="1.75" style="179" customWidth="1"/>
    <col min="84" max="87" width="1.125" style="179" customWidth="1"/>
    <col min="88" max="88" width="1.875" style="179" customWidth="1"/>
    <col min="89" max="256" width="1.125" style="179" customWidth="1"/>
    <col min="257" max="16384" width="1.25" style="179"/>
  </cols>
  <sheetData>
    <row r="1" spans="1:141" ht="12" customHeight="1" thickBot="1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177"/>
      <c r="AW1" s="177"/>
      <c r="AX1" s="177"/>
      <c r="AY1" s="177"/>
      <c r="AZ1" s="177"/>
      <c r="BA1" s="177"/>
      <c r="BB1" s="177"/>
      <c r="BC1" s="177"/>
      <c r="BD1" s="177"/>
      <c r="BE1" s="177"/>
      <c r="BF1" s="177"/>
      <c r="BG1" s="177"/>
      <c r="BH1" s="177"/>
      <c r="BI1" s="177"/>
      <c r="BJ1" s="177"/>
      <c r="BK1" s="177"/>
      <c r="BL1" s="177"/>
      <c r="BM1" s="177"/>
      <c r="BN1" s="177"/>
      <c r="BO1" s="177"/>
      <c r="BP1" s="177"/>
      <c r="BQ1" s="253"/>
      <c r="BR1" s="253"/>
      <c r="BS1" s="177"/>
      <c r="BT1" s="177"/>
      <c r="BU1" s="177"/>
      <c r="BV1" s="177"/>
      <c r="BW1" s="177"/>
      <c r="BX1" s="177"/>
      <c r="BY1" s="177"/>
      <c r="BZ1" s="177"/>
      <c r="CA1" s="177"/>
      <c r="CB1" s="177"/>
      <c r="CC1" s="177"/>
      <c r="CE1" s="177"/>
      <c r="CF1" s="178" t="s">
        <v>791</v>
      </c>
      <c r="CH1" s="177"/>
      <c r="CI1" s="177"/>
      <c r="CJ1" s="177"/>
      <c r="CK1" s="177"/>
      <c r="CL1" s="177"/>
    </row>
    <row r="2" spans="1:141" ht="20.100000000000001" customHeight="1" thickBot="1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407" t="s">
        <v>17</v>
      </c>
      <c r="O2" s="407"/>
      <c r="P2" s="407"/>
      <c r="Q2" s="407"/>
      <c r="R2" s="407"/>
      <c r="S2" s="407"/>
      <c r="T2" s="407"/>
      <c r="U2" s="407"/>
      <c r="V2" s="407"/>
      <c r="W2" s="407"/>
      <c r="X2" s="407"/>
      <c r="Y2" s="407"/>
      <c r="Z2" s="407"/>
      <c r="AA2" s="407"/>
      <c r="AB2" s="407"/>
      <c r="AC2" s="407"/>
      <c r="AD2" s="407"/>
      <c r="AE2" s="407"/>
      <c r="AF2" s="407"/>
      <c r="AG2" s="407"/>
      <c r="AH2" s="407"/>
      <c r="AI2" s="407"/>
      <c r="AJ2" s="407"/>
      <c r="AK2" s="407"/>
      <c r="AL2" s="407"/>
      <c r="AM2" s="407"/>
      <c r="AN2" s="407"/>
      <c r="AO2" s="407"/>
      <c r="AP2" s="407"/>
      <c r="AQ2" s="407"/>
      <c r="AR2" s="407"/>
      <c r="AS2" s="407"/>
      <c r="AT2" s="407"/>
      <c r="AU2" s="407"/>
      <c r="AV2" s="407"/>
      <c r="AW2" s="407"/>
      <c r="AX2" s="407"/>
      <c r="AY2" s="407"/>
      <c r="AZ2" s="407"/>
      <c r="BA2" s="407"/>
      <c r="BB2" s="407"/>
      <c r="BC2" s="407"/>
      <c r="BD2" s="407"/>
      <c r="BE2" s="407"/>
      <c r="BF2" s="407"/>
      <c r="BG2" s="407"/>
      <c r="BH2" s="407"/>
      <c r="BI2" s="407"/>
      <c r="BJ2" s="407"/>
      <c r="BK2" s="407"/>
      <c r="BL2" s="407"/>
      <c r="BM2" s="407"/>
      <c r="BN2" s="407"/>
      <c r="BO2" s="407"/>
      <c r="BP2" s="407"/>
      <c r="BQ2" s="408"/>
      <c r="BR2" s="409">
        <f>施設情報!C3</f>
        <v>0</v>
      </c>
      <c r="BS2" s="410"/>
      <c r="BT2" s="410"/>
      <c r="BU2" s="410"/>
      <c r="BV2" s="410"/>
      <c r="BW2" s="410"/>
      <c r="BX2" s="410"/>
      <c r="BY2" s="411"/>
      <c r="BZ2" s="412" t="s">
        <v>0</v>
      </c>
      <c r="CA2" s="412"/>
      <c r="CB2" s="412"/>
      <c r="CC2" s="413"/>
      <c r="CD2" s="414">
        <f>施設情報!E3</f>
        <v>0</v>
      </c>
      <c r="CE2" s="410"/>
      <c r="CF2" s="410"/>
      <c r="CG2" s="415"/>
      <c r="CH2" s="416" t="s">
        <v>1</v>
      </c>
      <c r="CI2" s="412"/>
      <c r="CJ2" s="412"/>
      <c r="CK2" s="417"/>
      <c r="CL2" s="180"/>
    </row>
    <row r="3" spans="1:141" ht="26.25" customHeight="1" thickBot="1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418" t="s">
        <v>103</v>
      </c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L3" s="418"/>
      <c r="BM3" s="418"/>
      <c r="BN3" s="418"/>
      <c r="BO3" s="418"/>
      <c r="BP3" s="418"/>
      <c r="BQ3" s="418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</row>
    <row r="4" spans="1:141" ht="9.75" customHeight="1" thickTop="1">
      <c r="B4" s="389" t="s">
        <v>5</v>
      </c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3">
        <v>1</v>
      </c>
      <c r="P4" s="394"/>
      <c r="Q4" s="394"/>
      <c r="R4" s="394">
        <v>4</v>
      </c>
      <c r="S4" s="394"/>
      <c r="T4" s="394"/>
      <c r="U4" s="394">
        <v>1</v>
      </c>
      <c r="V4" s="394"/>
      <c r="W4" s="394"/>
      <c r="X4" s="394">
        <v>0</v>
      </c>
      <c r="Y4" s="394"/>
      <c r="Z4" s="394"/>
      <c r="AA4" s="394">
        <v>0</v>
      </c>
      <c r="AB4" s="394"/>
      <c r="AC4" s="397"/>
      <c r="AR4" s="399" t="s">
        <v>718</v>
      </c>
      <c r="AS4" s="399"/>
      <c r="AT4" s="399"/>
      <c r="AU4" s="399"/>
      <c r="AV4" s="399"/>
      <c r="AW4" s="399"/>
      <c r="AX4" s="399"/>
      <c r="AY4" s="399"/>
      <c r="AZ4" s="399"/>
      <c r="BA4" s="399"/>
      <c r="BB4" s="399"/>
      <c r="BC4" s="399"/>
      <c r="BD4" s="399"/>
      <c r="BE4" s="399"/>
      <c r="BF4" s="399"/>
      <c r="BG4" s="399"/>
      <c r="BH4" s="399"/>
      <c r="BI4" s="399"/>
      <c r="BJ4" s="399"/>
      <c r="BK4" s="399"/>
      <c r="BL4" s="399"/>
      <c r="BM4" s="399"/>
      <c r="BN4" s="399"/>
      <c r="BO4" s="399"/>
      <c r="BP4" s="399"/>
      <c r="BQ4" s="399"/>
      <c r="BR4" s="399"/>
      <c r="BS4" s="399"/>
      <c r="BT4" s="399"/>
      <c r="BU4" s="399"/>
      <c r="BV4" s="399"/>
      <c r="BW4" s="399"/>
      <c r="BX4" s="399"/>
      <c r="BY4" s="399"/>
      <c r="BZ4" s="399"/>
      <c r="CA4" s="399"/>
      <c r="CB4" s="399"/>
      <c r="CC4" s="183"/>
      <c r="CD4" s="183"/>
      <c r="CE4" s="183"/>
      <c r="CF4" s="183"/>
      <c r="CG4" s="183"/>
      <c r="CH4" s="435">
        <v>1</v>
      </c>
      <c r="CI4" s="436"/>
      <c r="CJ4" s="436"/>
      <c r="CK4" s="437"/>
    </row>
    <row r="5" spans="1:141" ht="10.5" customHeight="1" thickBot="1">
      <c r="B5" s="391"/>
      <c r="C5" s="392"/>
      <c r="D5" s="392"/>
      <c r="E5" s="392"/>
      <c r="F5" s="392"/>
      <c r="G5" s="392"/>
      <c r="H5" s="392"/>
      <c r="I5" s="392"/>
      <c r="J5" s="392"/>
      <c r="K5" s="392"/>
      <c r="L5" s="392"/>
      <c r="M5" s="392"/>
      <c r="N5" s="392"/>
      <c r="O5" s="395"/>
      <c r="P5" s="396"/>
      <c r="Q5" s="396"/>
      <c r="R5" s="396"/>
      <c r="S5" s="396"/>
      <c r="T5" s="396"/>
      <c r="U5" s="396"/>
      <c r="V5" s="396"/>
      <c r="W5" s="396"/>
      <c r="X5" s="396"/>
      <c r="Y5" s="396"/>
      <c r="Z5" s="396"/>
      <c r="AA5" s="396"/>
      <c r="AB5" s="396"/>
      <c r="AC5" s="398"/>
      <c r="AR5" s="400"/>
      <c r="AS5" s="400"/>
      <c r="AT5" s="400"/>
      <c r="AU5" s="400"/>
      <c r="AV5" s="400"/>
      <c r="AW5" s="400"/>
      <c r="AX5" s="400"/>
      <c r="AY5" s="400"/>
      <c r="AZ5" s="400"/>
      <c r="BA5" s="400"/>
      <c r="BB5" s="400"/>
      <c r="BC5" s="400"/>
      <c r="BD5" s="400"/>
      <c r="BE5" s="400"/>
      <c r="BF5" s="400"/>
      <c r="BG5" s="400"/>
      <c r="BH5" s="400"/>
      <c r="BI5" s="400"/>
      <c r="BJ5" s="400"/>
      <c r="BK5" s="400"/>
      <c r="BL5" s="400"/>
      <c r="BM5" s="400"/>
      <c r="BN5" s="400"/>
      <c r="BO5" s="400"/>
      <c r="BP5" s="400"/>
      <c r="BQ5" s="400"/>
      <c r="BR5" s="400"/>
      <c r="BS5" s="400"/>
      <c r="BT5" s="400"/>
      <c r="BU5" s="400"/>
      <c r="BV5" s="400"/>
      <c r="BW5" s="400"/>
      <c r="BX5" s="400"/>
      <c r="BY5" s="400"/>
      <c r="BZ5" s="400"/>
      <c r="CA5" s="400"/>
      <c r="CB5" s="400"/>
      <c r="CC5" s="183"/>
      <c r="CD5" s="183"/>
      <c r="CE5" s="183"/>
      <c r="CF5" s="183"/>
      <c r="CG5" s="183"/>
      <c r="CH5" s="438"/>
      <c r="CI5" s="439"/>
      <c r="CJ5" s="439"/>
      <c r="CK5" s="440"/>
      <c r="CR5" s="183"/>
      <c r="CS5" s="183"/>
      <c r="CT5" s="183"/>
      <c r="CU5" s="183"/>
      <c r="CV5" s="183"/>
      <c r="CW5" s="183"/>
      <c r="CX5" s="183"/>
      <c r="CY5" s="183"/>
      <c r="CZ5" s="183"/>
      <c r="DA5" s="183"/>
      <c r="DB5" s="183"/>
      <c r="DC5" s="183"/>
      <c r="DD5" s="183"/>
      <c r="DE5" s="183"/>
      <c r="DF5" s="183"/>
      <c r="DG5" s="183"/>
      <c r="DH5" s="183"/>
      <c r="DI5" s="183"/>
      <c r="DJ5" s="183"/>
      <c r="DK5" s="183"/>
      <c r="DL5" s="183"/>
      <c r="DM5" s="183"/>
      <c r="DN5" s="183"/>
      <c r="DO5" s="183"/>
      <c r="DP5" s="183"/>
      <c r="DQ5" s="183"/>
      <c r="DR5" s="183"/>
      <c r="DS5" s="183"/>
      <c r="DT5" s="183"/>
      <c r="DU5" s="183"/>
      <c r="DV5" s="183"/>
      <c r="DW5" s="183"/>
      <c r="DX5" s="183"/>
      <c r="DY5" s="183"/>
      <c r="DZ5" s="183"/>
      <c r="EA5" s="183"/>
      <c r="EB5" s="183"/>
      <c r="EC5" s="183"/>
      <c r="ED5" s="183"/>
      <c r="EE5" s="183"/>
      <c r="EF5" s="183"/>
      <c r="EG5" s="183"/>
      <c r="EH5" s="183"/>
      <c r="EI5" s="183"/>
      <c r="EJ5" s="183"/>
      <c r="EK5" s="183"/>
    </row>
    <row r="6" spans="1:141" ht="9.75" customHeight="1">
      <c r="B6" s="441" t="s">
        <v>3</v>
      </c>
      <c r="C6" s="442"/>
      <c r="D6" s="442"/>
      <c r="E6" s="442"/>
      <c r="F6" s="442"/>
      <c r="G6" s="442"/>
      <c r="H6" s="442"/>
      <c r="I6" s="442"/>
      <c r="J6" s="442"/>
      <c r="K6" s="442"/>
      <c r="L6" s="442"/>
      <c r="M6" s="442"/>
      <c r="N6" s="443"/>
      <c r="O6" s="447">
        <f>VLOOKUP($CH$4,'児童情報 '!$A:$Q,2,0)</f>
        <v>0</v>
      </c>
      <c r="P6" s="448"/>
      <c r="Q6" s="448"/>
      <c r="R6" s="448"/>
      <c r="S6" s="448"/>
      <c r="T6" s="448"/>
      <c r="U6" s="448"/>
      <c r="V6" s="448"/>
      <c r="W6" s="448"/>
      <c r="X6" s="448"/>
      <c r="Y6" s="448"/>
      <c r="Z6" s="448"/>
      <c r="AA6" s="448"/>
      <c r="AB6" s="448"/>
      <c r="AC6" s="448"/>
      <c r="AD6" s="448"/>
      <c r="AE6" s="448"/>
      <c r="AF6" s="448"/>
      <c r="AG6" s="448"/>
      <c r="AH6" s="448"/>
      <c r="AI6" s="448"/>
      <c r="AJ6" s="448"/>
      <c r="AK6" s="448"/>
      <c r="AL6" s="448"/>
      <c r="AM6" s="448"/>
      <c r="AN6" s="448"/>
      <c r="AO6" s="448"/>
      <c r="AP6" s="449"/>
      <c r="AR6" s="546" t="s">
        <v>6</v>
      </c>
      <c r="AS6" s="547"/>
      <c r="AT6" s="453" t="s">
        <v>4</v>
      </c>
      <c r="AU6" s="453"/>
      <c r="AV6" s="453"/>
      <c r="AW6" s="453"/>
      <c r="AX6" s="453"/>
      <c r="AY6" s="453"/>
      <c r="AZ6" s="453"/>
      <c r="BA6" s="453"/>
      <c r="BB6" s="454"/>
      <c r="BC6" s="552">
        <f>施設情報!C2</f>
        <v>0</v>
      </c>
      <c r="BD6" s="552"/>
      <c r="BE6" s="552"/>
      <c r="BF6" s="552"/>
      <c r="BG6" s="552"/>
      <c r="BH6" s="552"/>
      <c r="BI6" s="552"/>
      <c r="BJ6" s="552"/>
      <c r="BK6" s="552"/>
      <c r="BL6" s="552"/>
      <c r="BM6" s="552"/>
      <c r="BN6" s="552"/>
      <c r="BO6" s="552"/>
      <c r="BP6" s="552"/>
      <c r="BQ6" s="552"/>
      <c r="BR6" s="552"/>
      <c r="BS6" s="552"/>
      <c r="BT6" s="552"/>
      <c r="BU6" s="552"/>
      <c r="BV6" s="552"/>
      <c r="BW6" s="552"/>
      <c r="BX6" s="552"/>
      <c r="BY6" s="552"/>
      <c r="BZ6" s="552"/>
      <c r="CA6" s="552"/>
      <c r="CB6" s="552"/>
      <c r="CC6" s="552"/>
      <c r="CD6" s="552"/>
      <c r="CE6" s="552"/>
      <c r="CF6" s="552"/>
      <c r="CG6" s="552"/>
      <c r="CH6" s="552"/>
      <c r="CI6" s="552"/>
      <c r="CJ6" s="552"/>
      <c r="CK6" s="553"/>
      <c r="CR6" s="184"/>
      <c r="CS6" s="184"/>
      <c r="CT6" s="185"/>
      <c r="CU6" s="185"/>
      <c r="CV6" s="185"/>
      <c r="CW6" s="185"/>
      <c r="CX6" s="185"/>
      <c r="CY6" s="185"/>
      <c r="CZ6" s="185"/>
      <c r="DA6" s="185"/>
      <c r="DB6" s="185"/>
      <c r="DC6" s="183"/>
      <c r="DD6" s="183"/>
      <c r="DE6" s="183"/>
      <c r="DF6" s="183"/>
      <c r="DG6" s="183"/>
      <c r="DH6" s="183"/>
      <c r="DI6" s="183"/>
      <c r="DJ6" s="183"/>
      <c r="DK6" s="183"/>
      <c r="DL6" s="183"/>
      <c r="DM6" s="183"/>
      <c r="DN6" s="183"/>
      <c r="DO6" s="183"/>
      <c r="DP6" s="183"/>
      <c r="DQ6" s="183"/>
      <c r="DR6" s="183"/>
      <c r="DS6" s="183"/>
      <c r="DT6" s="183"/>
      <c r="DU6" s="183"/>
      <c r="DV6" s="183"/>
      <c r="DW6" s="183"/>
      <c r="DX6" s="183"/>
      <c r="DY6" s="183"/>
      <c r="DZ6" s="183"/>
      <c r="EA6" s="183"/>
      <c r="EB6" s="183"/>
      <c r="EC6" s="183"/>
      <c r="ED6" s="183"/>
      <c r="EE6" s="183"/>
      <c r="EF6" s="183"/>
      <c r="EG6" s="183"/>
      <c r="EH6" s="183"/>
      <c r="EI6" s="183"/>
      <c r="EJ6" s="183"/>
      <c r="EK6" s="183"/>
    </row>
    <row r="7" spans="1:141" ht="9.75" customHeight="1">
      <c r="B7" s="444"/>
      <c r="C7" s="445"/>
      <c r="D7" s="445"/>
      <c r="E7" s="445"/>
      <c r="F7" s="445"/>
      <c r="G7" s="445"/>
      <c r="H7" s="445"/>
      <c r="I7" s="445"/>
      <c r="J7" s="445"/>
      <c r="K7" s="445"/>
      <c r="L7" s="445"/>
      <c r="M7" s="445"/>
      <c r="N7" s="446"/>
      <c r="O7" s="450"/>
      <c r="P7" s="451"/>
      <c r="Q7" s="451"/>
      <c r="R7" s="451"/>
      <c r="S7" s="451"/>
      <c r="T7" s="451"/>
      <c r="U7" s="451"/>
      <c r="V7" s="451"/>
      <c r="W7" s="451"/>
      <c r="X7" s="451"/>
      <c r="Y7" s="451"/>
      <c r="Z7" s="451"/>
      <c r="AA7" s="451"/>
      <c r="AB7" s="451"/>
      <c r="AC7" s="451"/>
      <c r="AD7" s="451"/>
      <c r="AE7" s="451"/>
      <c r="AF7" s="451"/>
      <c r="AG7" s="451"/>
      <c r="AH7" s="451"/>
      <c r="AI7" s="451"/>
      <c r="AJ7" s="451"/>
      <c r="AK7" s="451"/>
      <c r="AL7" s="451"/>
      <c r="AM7" s="451"/>
      <c r="AN7" s="451"/>
      <c r="AO7" s="451"/>
      <c r="AP7" s="452"/>
      <c r="AR7" s="548"/>
      <c r="AS7" s="549"/>
      <c r="AT7" s="455"/>
      <c r="AU7" s="455"/>
      <c r="AV7" s="455"/>
      <c r="AW7" s="455"/>
      <c r="AX7" s="455"/>
      <c r="AY7" s="455"/>
      <c r="AZ7" s="455"/>
      <c r="BA7" s="455"/>
      <c r="BB7" s="456"/>
      <c r="BC7" s="554"/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5"/>
      <c r="CR7" s="184"/>
      <c r="CS7" s="184"/>
      <c r="CT7" s="185"/>
      <c r="CU7" s="185"/>
      <c r="CV7" s="185"/>
      <c r="CW7" s="185"/>
      <c r="CX7" s="185"/>
      <c r="CY7" s="185"/>
      <c r="CZ7" s="185"/>
      <c r="DA7" s="185"/>
      <c r="DB7" s="185"/>
      <c r="DC7" s="183"/>
      <c r="DD7" s="183"/>
      <c r="DE7" s="183"/>
      <c r="DF7" s="183"/>
      <c r="DG7" s="183"/>
      <c r="DH7" s="183"/>
      <c r="DI7" s="183"/>
      <c r="DJ7" s="183"/>
      <c r="DK7" s="183"/>
      <c r="DL7" s="183"/>
      <c r="DM7" s="183"/>
      <c r="DN7" s="183"/>
      <c r="DO7" s="183"/>
      <c r="DP7" s="183"/>
      <c r="DQ7" s="183"/>
      <c r="DR7" s="183"/>
      <c r="DS7" s="183"/>
      <c r="DT7" s="183"/>
      <c r="DU7" s="183"/>
      <c r="DV7" s="183"/>
      <c r="DW7" s="183"/>
      <c r="DX7" s="183"/>
      <c r="DY7" s="183"/>
      <c r="DZ7" s="183"/>
      <c r="EA7" s="183"/>
      <c r="EB7" s="183"/>
      <c r="EC7" s="183"/>
      <c r="ED7" s="183"/>
      <c r="EE7" s="183"/>
      <c r="EF7" s="183"/>
      <c r="EG7" s="183"/>
      <c r="EH7" s="183"/>
      <c r="EI7" s="183"/>
      <c r="EJ7" s="183"/>
      <c r="EK7" s="183"/>
    </row>
    <row r="8" spans="1:141" ht="9.75" customHeight="1">
      <c r="B8" s="425" t="s">
        <v>9</v>
      </c>
      <c r="C8" s="426"/>
      <c r="D8" s="426"/>
      <c r="E8" s="426"/>
      <c r="F8" s="426"/>
      <c r="G8" s="426"/>
      <c r="H8" s="426"/>
      <c r="I8" s="426"/>
      <c r="J8" s="426"/>
      <c r="K8" s="426"/>
      <c r="L8" s="426"/>
      <c r="M8" s="426"/>
      <c r="N8" s="426"/>
      <c r="O8" s="556">
        <f>VLOOKUP($CH$4,'児童情報 '!$A:$Q,3,0)</f>
        <v>0</v>
      </c>
      <c r="P8" s="557"/>
      <c r="Q8" s="557"/>
      <c r="R8" s="557"/>
      <c r="S8" s="557"/>
      <c r="T8" s="557"/>
      <c r="U8" s="557"/>
      <c r="V8" s="557"/>
      <c r="W8" s="557"/>
      <c r="X8" s="557"/>
      <c r="Y8" s="557"/>
      <c r="Z8" s="557"/>
      <c r="AA8" s="557"/>
      <c r="AB8" s="557"/>
      <c r="AC8" s="557"/>
      <c r="AD8" s="557"/>
      <c r="AE8" s="557"/>
      <c r="AF8" s="557"/>
      <c r="AG8" s="557"/>
      <c r="AH8" s="557"/>
      <c r="AI8" s="557"/>
      <c r="AJ8" s="557"/>
      <c r="AK8" s="557"/>
      <c r="AL8" s="557"/>
      <c r="AM8" s="557"/>
      <c r="AN8" s="557"/>
      <c r="AO8" s="557"/>
      <c r="AP8" s="558"/>
      <c r="AR8" s="548"/>
      <c r="AS8" s="549"/>
      <c r="AT8" s="565" t="s">
        <v>24</v>
      </c>
      <c r="AU8" s="565"/>
      <c r="AV8" s="565"/>
      <c r="AW8" s="565"/>
      <c r="AX8" s="565"/>
      <c r="AY8" s="565"/>
      <c r="AZ8" s="565"/>
      <c r="BA8" s="565"/>
      <c r="BB8" s="566"/>
      <c r="BC8" s="419">
        <f>施設情報!C5</f>
        <v>0</v>
      </c>
      <c r="BD8" s="419"/>
      <c r="BE8" s="419"/>
      <c r="BF8" s="419"/>
      <c r="BG8" s="419"/>
      <c r="BH8" s="419"/>
      <c r="BI8" s="419"/>
      <c r="BJ8" s="419"/>
      <c r="BK8" s="419"/>
      <c r="BL8" s="419"/>
      <c r="BM8" s="419"/>
      <c r="BN8" s="419"/>
      <c r="BO8" s="419"/>
      <c r="BP8" s="419"/>
      <c r="BQ8" s="419"/>
      <c r="BR8" s="419"/>
      <c r="BS8" s="419"/>
      <c r="BT8" s="419"/>
      <c r="BU8" s="419"/>
      <c r="BV8" s="419"/>
      <c r="BW8" s="419"/>
      <c r="BX8" s="419"/>
      <c r="BY8" s="419"/>
      <c r="BZ8" s="419"/>
      <c r="CA8" s="419"/>
      <c r="CB8" s="419"/>
      <c r="CC8" s="419"/>
      <c r="CD8" s="419"/>
      <c r="CE8" s="419"/>
      <c r="CF8" s="419"/>
      <c r="CG8" s="419"/>
      <c r="CH8" s="419"/>
      <c r="CI8" s="419"/>
      <c r="CJ8" s="419"/>
      <c r="CK8" s="420"/>
      <c r="CR8" s="184"/>
      <c r="CS8" s="184"/>
      <c r="CT8" s="183"/>
      <c r="CU8" s="183"/>
      <c r="CV8" s="183"/>
      <c r="CW8" s="183"/>
      <c r="CX8" s="183"/>
      <c r="CY8" s="183"/>
      <c r="CZ8" s="183"/>
      <c r="DA8" s="183"/>
      <c r="DB8" s="183"/>
      <c r="DC8" s="183"/>
      <c r="DD8" s="183"/>
      <c r="DE8" s="183"/>
      <c r="DF8" s="183"/>
      <c r="DG8" s="183"/>
      <c r="DH8" s="183"/>
      <c r="DI8" s="183"/>
      <c r="DJ8" s="183"/>
      <c r="DK8" s="183"/>
      <c r="DL8" s="183"/>
      <c r="DM8" s="183"/>
      <c r="DN8" s="183"/>
      <c r="DO8" s="183"/>
      <c r="DP8" s="183"/>
      <c r="DQ8" s="183"/>
      <c r="DR8" s="183"/>
      <c r="DS8" s="183"/>
      <c r="DT8" s="183"/>
      <c r="DU8" s="183"/>
      <c r="DV8" s="183"/>
      <c r="DW8" s="183"/>
      <c r="DX8" s="183"/>
      <c r="DY8" s="183"/>
      <c r="DZ8" s="183"/>
      <c r="EA8" s="183"/>
      <c r="EB8" s="183"/>
      <c r="EC8" s="183"/>
      <c r="ED8" s="183"/>
      <c r="EE8" s="183"/>
      <c r="EF8" s="183"/>
      <c r="EG8" s="183"/>
      <c r="EH8" s="183"/>
      <c r="EI8" s="183"/>
      <c r="EJ8" s="183"/>
      <c r="EK8" s="183"/>
    </row>
    <row r="9" spans="1:141" ht="9.75" customHeight="1">
      <c r="B9" s="425"/>
      <c r="C9" s="426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559"/>
      <c r="P9" s="560"/>
      <c r="Q9" s="560"/>
      <c r="R9" s="560"/>
      <c r="S9" s="560"/>
      <c r="T9" s="560"/>
      <c r="U9" s="560"/>
      <c r="V9" s="560"/>
      <c r="W9" s="560"/>
      <c r="X9" s="560"/>
      <c r="Y9" s="560"/>
      <c r="Z9" s="560"/>
      <c r="AA9" s="560"/>
      <c r="AB9" s="560"/>
      <c r="AC9" s="560"/>
      <c r="AD9" s="560"/>
      <c r="AE9" s="560"/>
      <c r="AF9" s="560"/>
      <c r="AG9" s="560"/>
      <c r="AH9" s="560"/>
      <c r="AI9" s="560"/>
      <c r="AJ9" s="560"/>
      <c r="AK9" s="560"/>
      <c r="AL9" s="560"/>
      <c r="AM9" s="560"/>
      <c r="AN9" s="560"/>
      <c r="AO9" s="560"/>
      <c r="AP9" s="561"/>
      <c r="AR9" s="548"/>
      <c r="AS9" s="549"/>
      <c r="AT9" s="565"/>
      <c r="AU9" s="565"/>
      <c r="AV9" s="565"/>
      <c r="AW9" s="565"/>
      <c r="AX9" s="565"/>
      <c r="AY9" s="565"/>
      <c r="AZ9" s="565"/>
      <c r="BA9" s="565"/>
      <c r="BB9" s="566"/>
      <c r="BC9" s="421"/>
      <c r="BD9" s="421"/>
      <c r="BE9" s="421"/>
      <c r="BF9" s="421"/>
      <c r="BG9" s="421"/>
      <c r="BH9" s="421"/>
      <c r="BI9" s="421"/>
      <c r="BJ9" s="421"/>
      <c r="BK9" s="421"/>
      <c r="BL9" s="421"/>
      <c r="BM9" s="421"/>
      <c r="BN9" s="421"/>
      <c r="BO9" s="421"/>
      <c r="BP9" s="421"/>
      <c r="BQ9" s="421"/>
      <c r="BR9" s="421"/>
      <c r="BS9" s="421"/>
      <c r="BT9" s="421"/>
      <c r="BU9" s="421"/>
      <c r="BV9" s="421"/>
      <c r="BW9" s="421"/>
      <c r="BX9" s="421"/>
      <c r="BY9" s="421"/>
      <c r="BZ9" s="421"/>
      <c r="CA9" s="421"/>
      <c r="CB9" s="421"/>
      <c r="CC9" s="421"/>
      <c r="CD9" s="421"/>
      <c r="CE9" s="421"/>
      <c r="CF9" s="421"/>
      <c r="CG9" s="421"/>
      <c r="CH9" s="421"/>
      <c r="CI9" s="421"/>
      <c r="CJ9" s="421"/>
      <c r="CK9" s="422"/>
      <c r="CR9" s="184"/>
      <c r="CS9" s="184"/>
      <c r="CT9" s="183"/>
      <c r="CU9" s="183"/>
      <c r="CV9" s="183"/>
      <c r="CW9" s="183"/>
      <c r="CX9" s="183"/>
      <c r="CY9" s="183"/>
      <c r="CZ9" s="183"/>
      <c r="DA9" s="183"/>
      <c r="DB9" s="183"/>
      <c r="DC9" s="183"/>
      <c r="DD9" s="183"/>
      <c r="DE9" s="183"/>
      <c r="DF9" s="183"/>
      <c r="DG9" s="183"/>
      <c r="DH9" s="183"/>
      <c r="DI9" s="183"/>
      <c r="DJ9" s="183"/>
      <c r="DK9" s="183"/>
      <c r="DL9" s="183"/>
      <c r="DM9" s="183"/>
      <c r="DN9" s="183"/>
      <c r="DO9" s="183"/>
      <c r="DP9" s="183"/>
      <c r="DQ9" s="183"/>
      <c r="DR9" s="183"/>
      <c r="DS9" s="183"/>
      <c r="DT9" s="183"/>
      <c r="DU9" s="183"/>
      <c r="DV9" s="183"/>
      <c r="DW9" s="183"/>
      <c r="DX9" s="183"/>
      <c r="DY9" s="183"/>
      <c r="DZ9" s="183"/>
      <c r="EA9" s="183"/>
      <c r="EB9" s="183"/>
      <c r="EC9" s="183"/>
      <c r="ED9" s="183"/>
      <c r="EE9" s="183"/>
      <c r="EF9" s="183"/>
      <c r="EG9" s="183"/>
      <c r="EH9" s="183"/>
      <c r="EI9" s="183"/>
      <c r="EJ9" s="183"/>
      <c r="EK9" s="183"/>
    </row>
    <row r="10" spans="1:141" ht="9.75" customHeight="1">
      <c r="B10" s="425"/>
      <c r="C10" s="426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559"/>
      <c r="P10" s="560"/>
      <c r="Q10" s="560"/>
      <c r="R10" s="560"/>
      <c r="S10" s="560"/>
      <c r="T10" s="560"/>
      <c r="U10" s="560"/>
      <c r="V10" s="560"/>
      <c r="W10" s="560"/>
      <c r="X10" s="560"/>
      <c r="Y10" s="560"/>
      <c r="Z10" s="560"/>
      <c r="AA10" s="560"/>
      <c r="AB10" s="560"/>
      <c r="AC10" s="560"/>
      <c r="AD10" s="560"/>
      <c r="AE10" s="560"/>
      <c r="AF10" s="560"/>
      <c r="AG10" s="560"/>
      <c r="AH10" s="560"/>
      <c r="AI10" s="560"/>
      <c r="AJ10" s="560"/>
      <c r="AK10" s="560"/>
      <c r="AL10" s="560"/>
      <c r="AM10" s="560"/>
      <c r="AN10" s="560"/>
      <c r="AO10" s="560"/>
      <c r="AP10" s="561"/>
      <c r="AR10" s="548"/>
      <c r="AS10" s="549"/>
      <c r="AT10" s="565"/>
      <c r="AU10" s="565"/>
      <c r="AV10" s="565"/>
      <c r="AW10" s="565"/>
      <c r="AX10" s="565"/>
      <c r="AY10" s="565"/>
      <c r="AZ10" s="565"/>
      <c r="BA10" s="565"/>
      <c r="BB10" s="566"/>
      <c r="BC10" s="421"/>
      <c r="BD10" s="421"/>
      <c r="BE10" s="421"/>
      <c r="BF10" s="421"/>
      <c r="BG10" s="421"/>
      <c r="BH10" s="421"/>
      <c r="BI10" s="421"/>
      <c r="BJ10" s="421"/>
      <c r="BK10" s="421"/>
      <c r="BL10" s="421"/>
      <c r="BM10" s="421"/>
      <c r="BN10" s="421"/>
      <c r="BO10" s="421"/>
      <c r="BP10" s="421"/>
      <c r="BQ10" s="421"/>
      <c r="BR10" s="421"/>
      <c r="BS10" s="421"/>
      <c r="BT10" s="421"/>
      <c r="BU10" s="421"/>
      <c r="BV10" s="421"/>
      <c r="BW10" s="421"/>
      <c r="BX10" s="421"/>
      <c r="BY10" s="421"/>
      <c r="BZ10" s="421"/>
      <c r="CA10" s="421"/>
      <c r="CB10" s="421"/>
      <c r="CC10" s="421"/>
      <c r="CD10" s="421"/>
      <c r="CE10" s="421"/>
      <c r="CF10" s="421"/>
      <c r="CG10" s="421"/>
      <c r="CH10" s="421"/>
      <c r="CI10" s="421"/>
      <c r="CJ10" s="421"/>
      <c r="CK10" s="422"/>
      <c r="CR10" s="184"/>
      <c r="CS10" s="184"/>
      <c r="CT10" s="183"/>
      <c r="CU10" s="183"/>
      <c r="CV10" s="183"/>
      <c r="CW10" s="183"/>
      <c r="CX10" s="183"/>
      <c r="CY10" s="183"/>
      <c r="CZ10" s="183"/>
      <c r="DA10" s="183"/>
      <c r="DB10" s="183"/>
      <c r="DC10" s="183"/>
      <c r="DD10" s="183"/>
      <c r="DE10" s="183"/>
      <c r="DF10" s="183"/>
      <c r="DG10" s="183"/>
      <c r="DH10" s="183"/>
      <c r="DI10" s="183"/>
      <c r="DJ10" s="183"/>
      <c r="DK10" s="183"/>
      <c r="DL10" s="183"/>
      <c r="DM10" s="183"/>
      <c r="DN10" s="183"/>
      <c r="DO10" s="183"/>
      <c r="DP10" s="183"/>
      <c r="DQ10" s="183"/>
      <c r="DR10" s="183"/>
      <c r="DS10" s="183"/>
      <c r="DT10" s="183"/>
      <c r="DU10" s="183"/>
      <c r="DV10" s="183"/>
      <c r="DW10" s="183"/>
      <c r="DX10" s="183"/>
      <c r="DY10" s="183"/>
      <c r="DZ10" s="183"/>
      <c r="EA10" s="183"/>
      <c r="EB10" s="183"/>
      <c r="EC10" s="183"/>
      <c r="ED10" s="183"/>
      <c r="EE10" s="183"/>
      <c r="EF10" s="183"/>
      <c r="EG10" s="183"/>
      <c r="EH10" s="183"/>
      <c r="EI10" s="183"/>
      <c r="EJ10" s="183"/>
      <c r="EK10" s="183"/>
    </row>
    <row r="11" spans="1:141" ht="9.75" customHeight="1">
      <c r="B11" s="425"/>
      <c r="C11" s="426"/>
      <c r="D11" s="426"/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562"/>
      <c r="P11" s="563"/>
      <c r="Q11" s="563"/>
      <c r="R11" s="563"/>
      <c r="S11" s="563"/>
      <c r="T11" s="563"/>
      <c r="U11" s="563"/>
      <c r="V11" s="563"/>
      <c r="W11" s="563"/>
      <c r="X11" s="563"/>
      <c r="Y11" s="563"/>
      <c r="Z11" s="563"/>
      <c r="AA11" s="563"/>
      <c r="AB11" s="563"/>
      <c r="AC11" s="563"/>
      <c r="AD11" s="563"/>
      <c r="AE11" s="563"/>
      <c r="AF11" s="563"/>
      <c r="AG11" s="563"/>
      <c r="AH11" s="563"/>
      <c r="AI11" s="563"/>
      <c r="AJ11" s="563"/>
      <c r="AK11" s="563"/>
      <c r="AL11" s="563"/>
      <c r="AM11" s="563"/>
      <c r="AN11" s="563"/>
      <c r="AO11" s="563"/>
      <c r="AP11" s="564"/>
      <c r="AR11" s="548"/>
      <c r="AS11" s="549"/>
      <c r="AT11" s="565"/>
      <c r="AU11" s="565"/>
      <c r="AV11" s="565"/>
      <c r="AW11" s="565"/>
      <c r="AX11" s="565"/>
      <c r="AY11" s="565"/>
      <c r="AZ11" s="565"/>
      <c r="BA11" s="565"/>
      <c r="BB11" s="566"/>
      <c r="BC11" s="421"/>
      <c r="BD11" s="421"/>
      <c r="BE11" s="421"/>
      <c r="BF11" s="421"/>
      <c r="BG11" s="421"/>
      <c r="BH11" s="421"/>
      <c r="BI11" s="421"/>
      <c r="BJ11" s="421"/>
      <c r="BK11" s="421"/>
      <c r="BL11" s="421"/>
      <c r="BM11" s="421"/>
      <c r="BN11" s="421"/>
      <c r="BO11" s="421"/>
      <c r="BP11" s="421"/>
      <c r="BQ11" s="421"/>
      <c r="BR11" s="421"/>
      <c r="BS11" s="421"/>
      <c r="BT11" s="421"/>
      <c r="BU11" s="421"/>
      <c r="BV11" s="421"/>
      <c r="BW11" s="421"/>
      <c r="BX11" s="421"/>
      <c r="BY11" s="421"/>
      <c r="BZ11" s="421"/>
      <c r="CA11" s="421"/>
      <c r="CB11" s="421"/>
      <c r="CC11" s="421"/>
      <c r="CD11" s="421"/>
      <c r="CE11" s="421"/>
      <c r="CF11" s="421"/>
      <c r="CG11" s="421"/>
      <c r="CH11" s="421"/>
      <c r="CI11" s="421"/>
      <c r="CJ11" s="421"/>
      <c r="CK11" s="422"/>
      <c r="CR11" s="184"/>
      <c r="CS11" s="184"/>
      <c r="CT11" s="183"/>
      <c r="CU11" s="183"/>
      <c r="CV11" s="183"/>
      <c r="CW11" s="183"/>
      <c r="CX11" s="183"/>
      <c r="CY11" s="183"/>
      <c r="CZ11" s="183"/>
      <c r="DA11" s="183"/>
      <c r="DB11" s="183"/>
      <c r="DC11" s="183"/>
      <c r="DD11" s="183"/>
      <c r="DE11" s="183"/>
      <c r="DF11" s="183"/>
      <c r="DG11" s="183"/>
      <c r="DH11" s="183"/>
      <c r="DI11" s="183"/>
      <c r="DJ11" s="183"/>
      <c r="DK11" s="183"/>
      <c r="DL11" s="183"/>
      <c r="DM11" s="183"/>
      <c r="DN11" s="183"/>
      <c r="DO11" s="183"/>
      <c r="DP11" s="183"/>
      <c r="DQ11" s="183"/>
      <c r="DR11" s="183"/>
      <c r="DS11" s="183"/>
      <c r="DT11" s="183"/>
      <c r="DU11" s="183"/>
      <c r="DV11" s="183"/>
      <c r="DW11" s="183"/>
      <c r="DX11" s="183"/>
      <c r="DY11" s="183"/>
      <c r="DZ11" s="183"/>
      <c r="EA11" s="183"/>
      <c r="EB11" s="183"/>
      <c r="EC11" s="183"/>
      <c r="ED11" s="183"/>
      <c r="EE11" s="183"/>
      <c r="EF11" s="183"/>
      <c r="EG11" s="183"/>
      <c r="EH11" s="183"/>
      <c r="EI11" s="183"/>
      <c r="EJ11" s="183"/>
      <c r="EK11" s="183"/>
    </row>
    <row r="12" spans="1:141" ht="9.75" customHeight="1">
      <c r="B12" s="425" t="s">
        <v>8</v>
      </c>
      <c r="C12" s="426"/>
      <c r="D12" s="426"/>
      <c r="E12" s="426"/>
      <c r="F12" s="426"/>
      <c r="G12" s="426"/>
      <c r="H12" s="426"/>
      <c r="I12" s="426"/>
      <c r="J12" s="426"/>
      <c r="K12" s="426"/>
      <c r="L12" s="426"/>
      <c r="M12" s="426"/>
      <c r="N12" s="426"/>
      <c r="O12" s="427">
        <f>VLOOKUP($CH$4,'児童情報 '!$A:$Q,4,0)</f>
        <v>0</v>
      </c>
      <c r="P12" s="428"/>
      <c r="Q12" s="428"/>
      <c r="R12" s="428"/>
      <c r="S12" s="428"/>
      <c r="T12" s="428"/>
      <c r="U12" s="428"/>
      <c r="V12" s="428"/>
      <c r="W12" s="428"/>
      <c r="X12" s="428"/>
      <c r="Y12" s="428"/>
      <c r="Z12" s="429"/>
      <c r="AA12" s="433" t="s">
        <v>7</v>
      </c>
      <c r="AB12" s="433"/>
      <c r="AC12" s="433"/>
      <c r="AD12" s="433"/>
      <c r="AE12" s="433"/>
      <c r="AF12" s="433"/>
      <c r="AG12" s="433"/>
      <c r="AH12" s="433"/>
      <c r="AI12" s="575">
        <f>VLOOKUP($CH$4,'児童情報 '!$A:$Q,5,0)</f>
        <v>0</v>
      </c>
      <c r="AJ12" s="576"/>
      <c r="AK12" s="576"/>
      <c r="AL12" s="576"/>
      <c r="AM12" s="581" t="s">
        <v>35</v>
      </c>
      <c r="AN12" s="581"/>
      <c r="AO12" s="581"/>
      <c r="AP12" s="582"/>
      <c r="AR12" s="548"/>
      <c r="AS12" s="549"/>
      <c r="AT12" s="565"/>
      <c r="AU12" s="565"/>
      <c r="AV12" s="565"/>
      <c r="AW12" s="565"/>
      <c r="AX12" s="565"/>
      <c r="AY12" s="565"/>
      <c r="AZ12" s="565"/>
      <c r="BA12" s="565"/>
      <c r="BB12" s="566"/>
      <c r="BC12" s="421"/>
      <c r="BD12" s="421"/>
      <c r="BE12" s="421"/>
      <c r="BF12" s="421"/>
      <c r="BG12" s="421"/>
      <c r="BH12" s="421"/>
      <c r="BI12" s="421"/>
      <c r="BJ12" s="421"/>
      <c r="BK12" s="421"/>
      <c r="BL12" s="421"/>
      <c r="BM12" s="421"/>
      <c r="BN12" s="421"/>
      <c r="BO12" s="421"/>
      <c r="BP12" s="421"/>
      <c r="BQ12" s="421"/>
      <c r="BR12" s="421"/>
      <c r="BS12" s="421"/>
      <c r="BT12" s="421"/>
      <c r="BU12" s="421"/>
      <c r="BV12" s="421"/>
      <c r="BW12" s="421"/>
      <c r="BX12" s="421"/>
      <c r="BY12" s="421"/>
      <c r="BZ12" s="421"/>
      <c r="CA12" s="421"/>
      <c r="CB12" s="421"/>
      <c r="CC12" s="421"/>
      <c r="CD12" s="421"/>
      <c r="CE12" s="421"/>
      <c r="CF12" s="421"/>
      <c r="CG12" s="421"/>
      <c r="CH12" s="421"/>
      <c r="CI12" s="421"/>
      <c r="CJ12" s="421"/>
      <c r="CK12" s="422"/>
      <c r="CR12" s="184"/>
      <c r="CS12" s="184"/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83"/>
      <c r="DK12" s="183"/>
      <c r="DL12" s="183"/>
      <c r="DM12" s="187"/>
      <c r="DN12" s="187"/>
      <c r="DO12" s="187"/>
      <c r="DP12" s="187"/>
      <c r="DQ12" s="187"/>
      <c r="DR12" s="187"/>
      <c r="DS12" s="187"/>
      <c r="DT12" s="187"/>
      <c r="DU12" s="187"/>
      <c r="DV12" s="187"/>
      <c r="DW12" s="187"/>
      <c r="DX12" s="187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</row>
    <row r="13" spans="1:141" ht="9.75" customHeight="1">
      <c r="B13" s="425"/>
      <c r="C13" s="426"/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30"/>
      <c r="P13" s="431"/>
      <c r="Q13" s="431"/>
      <c r="R13" s="431"/>
      <c r="S13" s="431"/>
      <c r="T13" s="431"/>
      <c r="U13" s="431"/>
      <c r="V13" s="431"/>
      <c r="W13" s="431"/>
      <c r="X13" s="431"/>
      <c r="Y13" s="431"/>
      <c r="Z13" s="432"/>
      <c r="AA13" s="433"/>
      <c r="AB13" s="433"/>
      <c r="AC13" s="433"/>
      <c r="AD13" s="433"/>
      <c r="AE13" s="433"/>
      <c r="AF13" s="433"/>
      <c r="AG13" s="433"/>
      <c r="AH13" s="433"/>
      <c r="AI13" s="577"/>
      <c r="AJ13" s="578"/>
      <c r="AK13" s="578"/>
      <c r="AL13" s="578"/>
      <c r="AM13" s="583"/>
      <c r="AN13" s="583"/>
      <c r="AO13" s="583"/>
      <c r="AP13" s="584"/>
      <c r="AR13" s="548"/>
      <c r="AS13" s="549"/>
      <c r="AT13" s="565"/>
      <c r="AU13" s="565"/>
      <c r="AV13" s="565"/>
      <c r="AW13" s="565"/>
      <c r="AX13" s="565"/>
      <c r="AY13" s="565"/>
      <c r="AZ13" s="565"/>
      <c r="BA13" s="565"/>
      <c r="BB13" s="566"/>
      <c r="BC13" s="421"/>
      <c r="BD13" s="421"/>
      <c r="BE13" s="421"/>
      <c r="BF13" s="421"/>
      <c r="BG13" s="421"/>
      <c r="BH13" s="421"/>
      <c r="BI13" s="421"/>
      <c r="BJ13" s="421"/>
      <c r="BK13" s="421"/>
      <c r="BL13" s="421"/>
      <c r="BM13" s="421"/>
      <c r="BN13" s="421"/>
      <c r="BO13" s="421"/>
      <c r="BP13" s="421"/>
      <c r="BQ13" s="421"/>
      <c r="BR13" s="421"/>
      <c r="BS13" s="421"/>
      <c r="BT13" s="421"/>
      <c r="BU13" s="421"/>
      <c r="BV13" s="421"/>
      <c r="BW13" s="421"/>
      <c r="BX13" s="421"/>
      <c r="BY13" s="421"/>
      <c r="BZ13" s="421"/>
      <c r="CA13" s="421"/>
      <c r="CB13" s="421"/>
      <c r="CC13" s="421"/>
      <c r="CD13" s="421"/>
      <c r="CE13" s="421"/>
      <c r="CF13" s="421"/>
      <c r="CG13" s="421"/>
      <c r="CH13" s="421"/>
      <c r="CI13" s="421"/>
      <c r="CJ13" s="421"/>
      <c r="CK13" s="422"/>
      <c r="CR13" s="184"/>
      <c r="CS13" s="184"/>
      <c r="CT13" s="183"/>
      <c r="CU13" s="183"/>
      <c r="CV13" s="183"/>
      <c r="CW13" s="183"/>
      <c r="CX13" s="183"/>
      <c r="CY13" s="183"/>
      <c r="CZ13" s="183"/>
      <c r="DA13" s="183"/>
      <c r="DB13" s="183"/>
      <c r="DC13" s="183"/>
      <c r="DD13" s="183"/>
      <c r="DE13" s="183"/>
      <c r="DF13" s="183"/>
      <c r="DG13" s="183"/>
      <c r="DH13" s="183"/>
      <c r="DI13" s="183"/>
      <c r="DJ13" s="183"/>
      <c r="DK13" s="183"/>
      <c r="DL13" s="183"/>
      <c r="DM13" s="187"/>
      <c r="DN13" s="187"/>
      <c r="DO13" s="187"/>
      <c r="DP13" s="187"/>
      <c r="DQ13" s="187"/>
      <c r="DR13" s="187"/>
      <c r="DS13" s="187"/>
      <c r="DT13" s="187"/>
      <c r="DU13" s="187"/>
      <c r="DV13" s="187"/>
      <c r="DW13" s="187"/>
      <c r="DX13" s="187"/>
      <c r="DY13" s="183"/>
      <c r="DZ13" s="183"/>
      <c r="EA13" s="183"/>
      <c r="EB13" s="183"/>
      <c r="EC13" s="183"/>
      <c r="ED13" s="183"/>
      <c r="EE13" s="183"/>
      <c r="EF13" s="183"/>
      <c r="EG13" s="183"/>
      <c r="EH13" s="183"/>
      <c r="EI13" s="183"/>
      <c r="EJ13" s="183"/>
      <c r="EK13" s="183"/>
    </row>
    <row r="14" spans="1:141" ht="9.75" customHeight="1">
      <c r="B14" s="425"/>
      <c r="C14" s="426"/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  <c r="O14" s="430"/>
      <c r="P14" s="431"/>
      <c r="Q14" s="431"/>
      <c r="R14" s="431"/>
      <c r="S14" s="431"/>
      <c r="T14" s="431"/>
      <c r="U14" s="431"/>
      <c r="V14" s="431"/>
      <c r="W14" s="431"/>
      <c r="X14" s="431"/>
      <c r="Y14" s="431"/>
      <c r="Z14" s="432"/>
      <c r="AA14" s="434"/>
      <c r="AB14" s="434"/>
      <c r="AC14" s="434"/>
      <c r="AD14" s="434"/>
      <c r="AE14" s="434"/>
      <c r="AF14" s="434"/>
      <c r="AG14" s="434"/>
      <c r="AH14" s="434"/>
      <c r="AI14" s="579"/>
      <c r="AJ14" s="580"/>
      <c r="AK14" s="580"/>
      <c r="AL14" s="580"/>
      <c r="AM14" s="585"/>
      <c r="AN14" s="585"/>
      <c r="AO14" s="585"/>
      <c r="AP14" s="586"/>
      <c r="AR14" s="548"/>
      <c r="AS14" s="549"/>
      <c r="AT14" s="567"/>
      <c r="AU14" s="567"/>
      <c r="AV14" s="567"/>
      <c r="AW14" s="567"/>
      <c r="AX14" s="567"/>
      <c r="AY14" s="567"/>
      <c r="AZ14" s="567"/>
      <c r="BA14" s="567"/>
      <c r="BB14" s="568"/>
      <c r="BC14" s="423"/>
      <c r="BD14" s="423"/>
      <c r="BE14" s="423"/>
      <c r="BF14" s="423"/>
      <c r="BG14" s="423"/>
      <c r="BH14" s="423"/>
      <c r="BI14" s="423"/>
      <c r="BJ14" s="423"/>
      <c r="BK14" s="423"/>
      <c r="BL14" s="423"/>
      <c r="BM14" s="423"/>
      <c r="BN14" s="423"/>
      <c r="BO14" s="423"/>
      <c r="BP14" s="423"/>
      <c r="BQ14" s="423"/>
      <c r="BR14" s="423"/>
      <c r="BS14" s="423"/>
      <c r="BT14" s="423"/>
      <c r="BU14" s="423"/>
      <c r="BV14" s="423"/>
      <c r="BW14" s="423"/>
      <c r="BX14" s="423"/>
      <c r="BY14" s="423"/>
      <c r="BZ14" s="423"/>
      <c r="CA14" s="423"/>
      <c r="CB14" s="423"/>
      <c r="CC14" s="423"/>
      <c r="CD14" s="423"/>
      <c r="CE14" s="423"/>
      <c r="CF14" s="423"/>
      <c r="CG14" s="423"/>
      <c r="CH14" s="423"/>
      <c r="CI14" s="423"/>
      <c r="CJ14" s="423"/>
      <c r="CK14" s="424"/>
      <c r="CR14" s="184"/>
      <c r="CS14" s="184"/>
      <c r="CT14" s="183"/>
      <c r="CU14" s="183"/>
      <c r="CV14" s="183"/>
      <c r="CW14" s="183"/>
      <c r="CX14" s="183"/>
      <c r="CY14" s="183"/>
      <c r="CZ14" s="183"/>
      <c r="DA14" s="183"/>
      <c r="DB14" s="183"/>
      <c r="DC14" s="183"/>
      <c r="DD14" s="183"/>
      <c r="DE14" s="183"/>
      <c r="DF14" s="183"/>
      <c r="DG14" s="183"/>
      <c r="DH14" s="183"/>
      <c r="DI14" s="183"/>
      <c r="DJ14" s="183"/>
      <c r="DK14" s="183"/>
      <c r="DL14" s="183"/>
      <c r="DM14" s="187"/>
      <c r="DN14" s="187"/>
      <c r="DO14" s="187"/>
      <c r="DP14" s="187"/>
      <c r="DQ14" s="187"/>
      <c r="DR14" s="187"/>
      <c r="DS14" s="187"/>
      <c r="DT14" s="187"/>
      <c r="DU14" s="187"/>
      <c r="DV14" s="187"/>
      <c r="DW14" s="187"/>
      <c r="DX14" s="187"/>
      <c r="DY14" s="183"/>
      <c r="DZ14" s="183"/>
      <c r="EA14" s="183"/>
      <c r="EB14" s="183"/>
      <c r="EC14" s="183"/>
      <c r="ED14" s="183"/>
      <c r="EE14" s="183"/>
      <c r="EF14" s="183"/>
      <c r="EG14" s="183"/>
      <c r="EH14" s="183"/>
      <c r="EI14" s="183"/>
      <c r="EJ14" s="183"/>
      <c r="EK14" s="183"/>
    </row>
    <row r="15" spans="1:141" ht="9.75" customHeight="1">
      <c r="A15" s="183"/>
      <c r="B15" s="485" t="s">
        <v>731</v>
      </c>
      <c r="C15" s="486"/>
      <c r="D15" s="486"/>
      <c r="E15" s="486"/>
      <c r="F15" s="486"/>
      <c r="G15" s="486"/>
      <c r="H15" s="486"/>
      <c r="I15" s="486"/>
      <c r="J15" s="486"/>
      <c r="K15" s="486"/>
      <c r="L15" s="486"/>
      <c r="M15" s="486"/>
      <c r="N15" s="486"/>
      <c r="O15" s="487">
        <f>VLOOKUP($CH$4,'児童情報 '!$A:$Q,8,0)</f>
        <v>0</v>
      </c>
      <c r="P15" s="488"/>
      <c r="Q15" s="488"/>
      <c r="R15" s="488"/>
      <c r="S15" s="488"/>
      <c r="T15" s="488"/>
      <c r="U15" s="488"/>
      <c r="V15" s="488"/>
      <c r="W15" s="488"/>
      <c r="X15" s="488"/>
      <c r="Y15" s="488"/>
      <c r="Z15" s="489"/>
      <c r="AA15" s="496" t="s">
        <v>765</v>
      </c>
      <c r="AB15" s="497"/>
      <c r="AC15" s="497"/>
      <c r="AD15" s="497"/>
      <c r="AE15" s="497"/>
      <c r="AF15" s="497"/>
      <c r="AG15" s="497"/>
      <c r="AH15" s="497"/>
      <c r="AI15" s="487" t="str">
        <f>VLOOKUP($CH$4,'児童情報 '!$A:$Q,6,0)&amp;""</f>
        <v/>
      </c>
      <c r="AJ15" s="488"/>
      <c r="AK15" s="488"/>
      <c r="AL15" s="488"/>
      <c r="AM15" s="488"/>
      <c r="AN15" s="488"/>
      <c r="AO15" s="488"/>
      <c r="AP15" s="498"/>
      <c r="AQ15" s="183"/>
      <c r="AR15" s="548"/>
      <c r="AS15" s="549"/>
      <c r="AT15" s="565" t="s">
        <v>23</v>
      </c>
      <c r="AU15" s="571"/>
      <c r="AV15" s="571"/>
      <c r="AW15" s="571"/>
      <c r="AX15" s="571"/>
      <c r="AY15" s="571"/>
      <c r="AZ15" s="571"/>
      <c r="BA15" s="571"/>
      <c r="BB15" s="572"/>
      <c r="BC15" s="401">
        <f>施設情報!C4</f>
        <v>0</v>
      </c>
      <c r="BD15" s="401"/>
      <c r="BE15" s="401"/>
      <c r="BF15" s="401"/>
      <c r="BG15" s="401"/>
      <c r="BH15" s="401"/>
      <c r="BI15" s="401"/>
      <c r="BJ15" s="401"/>
      <c r="BK15" s="401"/>
      <c r="BL15" s="401"/>
      <c r="BM15" s="401"/>
      <c r="BN15" s="401"/>
      <c r="BO15" s="401"/>
      <c r="BP15" s="401"/>
      <c r="BQ15" s="401"/>
      <c r="BR15" s="401"/>
      <c r="BS15" s="401"/>
      <c r="BT15" s="401"/>
      <c r="BU15" s="401"/>
      <c r="BV15" s="401"/>
      <c r="BW15" s="401"/>
      <c r="BX15" s="401"/>
      <c r="BY15" s="401"/>
      <c r="BZ15" s="401"/>
      <c r="CA15" s="401"/>
      <c r="CB15" s="401"/>
      <c r="CC15" s="401"/>
      <c r="CD15" s="401"/>
      <c r="CE15" s="401"/>
      <c r="CF15" s="401"/>
      <c r="CG15" s="401"/>
      <c r="CH15" s="401"/>
      <c r="CI15" s="401"/>
      <c r="CJ15" s="401"/>
      <c r="CK15" s="402"/>
      <c r="CR15" s="184"/>
      <c r="CS15" s="184"/>
      <c r="CT15" s="183"/>
      <c r="CU15" s="183"/>
      <c r="CV15" s="183"/>
      <c r="CW15" s="183"/>
      <c r="CX15" s="183"/>
      <c r="CY15" s="183"/>
      <c r="CZ15" s="183"/>
      <c r="DA15" s="183"/>
      <c r="DB15" s="183"/>
      <c r="DC15" s="183"/>
      <c r="DD15" s="183"/>
      <c r="DE15" s="183"/>
      <c r="DF15" s="183"/>
      <c r="DG15" s="183"/>
      <c r="DH15" s="183"/>
      <c r="DI15" s="183"/>
      <c r="DJ15" s="183"/>
      <c r="DK15" s="189"/>
      <c r="DL15" s="183"/>
      <c r="DM15" s="183"/>
      <c r="DN15" s="183"/>
      <c r="DO15" s="183"/>
      <c r="DP15" s="183"/>
      <c r="DQ15" s="183"/>
      <c r="DR15" s="183"/>
      <c r="DS15" s="183"/>
      <c r="DT15" s="183"/>
      <c r="DU15" s="183"/>
      <c r="DV15" s="183"/>
      <c r="DW15" s="183"/>
      <c r="DX15" s="183"/>
      <c r="DY15" s="183"/>
      <c r="DZ15" s="183"/>
      <c r="EA15" s="183"/>
      <c r="EB15" s="183"/>
      <c r="EC15" s="183"/>
      <c r="ED15" s="183"/>
      <c r="EE15" s="183"/>
      <c r="EF15" s="183"/>
      <c r="EG15" s="190"/>
      <c r="EH15" s="183"/>
      <c r="EI15" s="183"/>
      <c r="EJ15" s="183"/>
      <c r="EK15" s="183"/>
    </row>
    <row r="16" spans="1:141" ht="11.1" customHeight="1">
      <c r="B16" s="485"/>
      <c r="C16" s="486"/>
      <c r="D16" s="486"/>
      <c r="E16" s="486"/>
      <c r="F16" s="486"/>
      <c r="G16" s="486"/>
      <c r="H16" s="486"/>
      <c r="I16" s="486"/>
      <c r="J16" s="486"/>
      <c r="K16" s="486"/>
      <c r="L16" s="486"/>
      <c r="M16" s="486"/>
      <c r="N16" s="486"/>
      <c r="O16" s="490"/>
      <c r="P16" s="491"/>
      <c r="Q16" s="491"/>
      <c r="R16" s="491"/>
      <c r="S16" s="491"/>
      <c r="T16" s="491"/>
      <c r="U16" s="491"/>
      <c r="V16" s="491"/>
      <c r="W16" s="491"/>
      <c r="X16" s="491"/>
      <c r="Y16" s="491"/>
      <c r="Z16" s="492"/>
      <c r="AA16" s="497"/>
      <c r="AB16" s="497"/>
      <c r="AC16" s="497"/>
      <c r="AD16" s="497"/>
      <c r="AE16" s="497"/>
      <c r="AF16" s="497"/>
      <c r="AG16" s="497"/>
      <c r="AH16" s="497"/>
      <c r="AI16" s="490"/>
      <c r="AJ16" s="491"/>
      <c r="AK16" s="491"/>
      <c r="AL16" s="491"/>
      <c r="AM16" s="491"/>
      <c r="AN16" s="491"/>
      <c r="AO16" s="491"/>
      <c r="AP16" s="499"/>
      <c r="AR16" s="548"/>
      <c r="AS16" s="549"/>
      <c r="AT16" s="571"/>
      <c r="AU16" s="571"/>
      <c r="AV16" s="571"/>
      <c r="AW16" s="571"/>
      <c r="AX16" s="571"/>
      <c r="AY16" s="571"/>
      <c r="AZ16" s="571"/>
      <c r="BA16" s="571"/>
      <c r="BB16" s="572"/>
      <c r="BC16" s="403"/>
      <c r="BD16" s="403"/>
      <c r="BE16" s="403"/>
      <c r="BF16" s="403"/>
      <c r="BG16" s="403"/>
      <c r="BH16" s="403"/>
      <c r="BI16" s="403"/>
      <c r="BJ16" s="403"/>
      <c r="BK16" s="403"/>
      <c r="BL16" s="403"/>
      <c r="BM16" s="403"/>
      <c r="BN16" s="403"/>
      <c r="BO16" s="403"/>
      <c r="BP16" s="403"/>
      <c r="BQ16" s="403"/>
      <c r="BR16" s="403"/>
      <c r="BS16" s="403"/>
      <c r="BT16" s="403"/>
      <c r="BU16" s="403"/>
      <c r="BV16" s="403"/>
      <c r="BW16" s="403"/>
      <c r="BX16" s="403"/>
      <c r="BY16" s="403"/>
      <c r="BZ16" s="403"/>
      <c r="CA16" s="403"/>
      <c r="CB16" s="403"/>
      <c r="CC16" s="403"/>
      <c r="CD16" s="403"/>
      <c r="CE16" s="403"/>
      <c r="CF16" s="403"/>
      <c r="CG16" s="403"/>
      <c r="CH16" s="403"/>
      <c r="CI16" s="403"/>
      <c r="CJ16" s="403"/>
      <c r="CK16" s="404"/>
      <c r="CR16" s="191"/>
      <c r="CS16" s="191"/>
      <c r="CT16" s="191"/>
      <c r="CU16" s="191"/>
      <c r="CV16" s="191"/>
      <c r="CW16" s="191"/>
      <c r="CX16" s="183"/>
      <c r="CY16" s="183"/>
      <c r="CZ16" s="183"/>
      <c r="DA16" s="183"/>
      <c r="DB16" s="183"/>
      <c r="DC16" s="183"/>
      <c r="DD16" s="183"/>
      <c r="DE16" s="183"/>
      <c r="DF16" s="183"/>
      <c r="DG16" s="183"/>
      <c r="DH16" s="183"/>
      <c r="DI16" s="183"/>
      <c r="DJ16" s="183"/>
      <c r="DK16" s="183"/>
      <c r="DL16" s="183"/>
      <c r="DM16" s="183"/>
      <c r="DN16" s="183"/>
      <c r="DO16" s="183"/>
      <c r="DP16" s="183"/>
      <c r="DQ16" s="183"/>
      <c r="DR16" s="183"/>
      <c r="DS16" s="183"/>
      <c r="DT16" s="183"/>
      <c r="DU16" s="183"/>
      <c r="DV16" s="183"/>
      <c r="DW16" s="183"/>
      <c r="DX16" s="183"/>
      <c r="DY16" s="183"/>
      <c r="DZ16" s="183"/>
      <c r="EA16" s="183"/>
      <c r="EB16" s="183"/>
      <c r="EC16" s="183"/>
      <c r="ED16" s="183"/>
      <c r="EE16" s="183"/>
      <c r="EF16" s="183"/>
      <c r="EG16" s="183"/>
      <c r="EH16" s="183"/>
      <c r="EI16" s="183"/>
      <c r="EJ16" s="183"/>
      <c r="EK16" s="183"/>
    </row>
    <row r="17" spans="2:141" ht="11.1" customHeight="1">
      <c r="B17" s="485"/>
      <c r="C17" s="486"/>
      <c r="D17" s="486"/>
      <c r="E17" s="486"/>
      <c r="F17" s="486"/>
      <c r="G17" s="486"/>
      <c r="H17" s="486"/>
      <c r="I17" s="486"/>
      <c r="J17" s="486"/>
      <c r="K17" s="486"/>
      <c r="L17" s="486"/>
      <c r="M17" s="486"/>
      <c r="N17" s="486"/>
      <c r="O17" s="493"/>
      <c r="P17" s="494"/>
      <c r="Q17" s="494"/>
      <c r="R17" s="494"/>
      <c r="S17" s="494"/>
      <c r="T17" s="494"/>
      <c r="U17" s="494"/>
      <c r="V17" s="494"/>
      <c r="W17" s="494"/>
      <c r="X17" s="494"/>
      <c r="Y17" s="494"/>
      <c r="Z17" s="495"/>
      <c r="AA17" s="497"/>
      <c r="AB17" s="497"/>
      <c r="AC17" s="497"/>
      <c r="AD17" s="497"/>
      <c r="AE17" s="497"/>
      <c r="AF17" s="497"/>
      <c r="AG17" s="497"/>
      <c r="AH17" s="497"/>
      <c r="AI17" s="493"/>
      <c r="AJ17" s="494"/>
      <c r="AK17" s="494"/>
      <c r="AL17" s="494"/>
      <c r="AM17" s="494"/>
      <c r="AN17" s="494"/>
      <c r="AO17" s="494"/>
      <c r="AP17" s="500"/>
      <c r="AR17" s="548"/>
      <c r="AS17" s="549"/>
      <c r="AT17" s="571"/>
      <c r="AU17" s="571"/>
      <c r="AV17" s="571"/>
      <c r="AW17" s="571"/>
      <c r="AX17" s="571"/>
      <c r="AY17" s="571"/>
      <c r="AZ17" s="571"/>
      <c r="BA17" s="571"/>
      <c r="BB17" s="572"/>
      <c r="BC17" s="403"/>
      <c r="BD17" s="403"/>
      <c r="BE17" s="403"/>
      <c r="BF17" s="403"/>
      <c r="BG17" s="403"/>
      <c r="BH17" s="403"/>
      <c r="BI17" s="403"/>
      <c r="BJ17" s="403"/>
      <c r="BK17" s="403"/>
      <c r="BL17" s="403"/>
      <c r="BM17" s="403"/>
      <c r="BN17" s="403"/>
      <c r="BO17" s="403"/>
      <c r="BP17" s="403"/>
      <c r="BQ17" s="403"/>
      <c r="BR17" s="403"/>
      <c r="BS17" s="403"/>
      <c r="BT17" s="403"/>
      <c r="BU17" s="403"/>
      <c r="BV17" s="403"/>
      <c r="BW17" s="403"/>
      <c r="BX17" s="403"/>
      <c r="BY17" s="403"/>
      <c r="BZ17" s="403"/>
      <c r="CA17" s="403"/>
      <c r="CB17" s="403"/>
      <c r="CC17" s="403"/>
      <c r="CD17" s="403"/>
      <c r="CE17" s="403"/>
      <c r="CF17" s="403"/>
      <c r="CG17" s="403"/>
      <c r="CH17" s="403"/>
      <c r="CI17" s="403"/>
      <c r="CJ17" s="403"/>
      <c r="CK17" s="404"/>
      <c r="CR17" s="191"/>
      <c r="CS17" s="191"/>
      <c r="CT17" s="191"/>
      <c r="CU17" s="191"/>
      <c r="CV17" s="191"/>
      <c r="CW17" s="191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83"/>
      <c r="DK17" s="183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83"/>
      <c r="DW17" s="183"/>
      <c r="DX17" s="183"/>
      <c r="DY17" s="183"/>
      <c r="DZ17" s="183"/>
      <c r="EA17" s="183"/>
      <c r="EB17" s="183"/>
      <c r="EC17" s="183"/>
      <c r="ED17" s="183"/>
      <c r="EE17" s="183"/>
      <c r="EF17" s="183"/>
      <c r="EG17" s="183"/>
      <c r="EH17" s="183"/>
      <c r="EI17" s="183"/>
      <c r="EJ17" s="183"/>
      <c r="EK17" s="183"/>
    </row>
    <row r="18" spans="2:141" ht="11.1" customHeight="1">
      <c r="B18" s="485" t="s">
        <v>87</v>
      </c>
      <c r="C18" s="486"/>
      <c r="D18" s="486"/>
      <c r="E18" s="486"/>
      <c r="F18" s="486"/>
      <c r="G18" s="486"/>
      <c r="H18" s="486"/>
      <c r="I18" s="486"/>
      <c r="J18" s="486"/>
      <c r="K18" s="486"/>
      <c r="L18" s="486"/>
      <c r="M18" s="486"/>
      <c r="N18" s="486"/>
      <c r="O18" s="503">
        <f>VLOOKUP($CH$4,'児童情報 '!$A:$Q,7,0)</f>
        <v>0</v>
      </c>
      <c r="P18" s="504"/>
      <c r="Q18" s="504"/>
      <c r="R18" s="504"/>
      <c r="S18" s="504"/>
      <c r="T18" s="504"/>
      <c r="U18" s="504"/>
      <c r="V18" s="504"/>
      <c r="W18" s="504"/>
      <c r="X18" s="504"/>
      <c r="Y18" s="504"/>
      <c r="Z18" s="505"/>
      <c r="AA18" s="496" t="s">
        <v>736</v>
      </c>
      <c r="AB18" s="497"/>
      <c r="AC18" s="497"/>
      <c r="AD18" s="497"/>
      <c r="AE18" s="497"/>
      <c r="AF18" s="497"/>
      <c r="AG18" s="497"/>
      <c r="AH18" s="497"/>
      <c r="AI18" s="513" t="str">
        <f>VLOOKUP($CH$4,'児童情報 '!$A:$Q,9,0)&amp;""</f>
        <v/>
      </c>
      <c r="AJ18" s="514"/>
      <c r="AK18" s="514"/>
      <c r="AL18" s="514"/>
      <c r="AM18" s="514"/>
      <c r="AN18" s="514"/>
      <c r="AO18" s="514"/>
      <c r="AP18" s="515"/>
      <c r="AQ18" s="192"/>
      <c r="AR18" s="548"/>
      <c r="AS18" s="549"/>
      <c r="AT18" s="571"/>
      <c r="AU18" s="571"/>
      <c r="AV18" s="571"/>
      <c r="AW18" s="571"/>
      <c r="AX18" s="571"/>
      <c r="AY18" s="571"/>
      <c r="AZ18" s="571"/>
      <c r="BA18" s="571"/>
      <c r="BB18" s="572"/>
      <c r="BC18" s="403"/>
      <c r="BD18" s="403"/>
      <c r="BE18" s="403"/>
      <c r="BF18" s="403"/>
      <c r="BG18" s="403"/>
      <c r="BH18" s="403"/>
      <c r="BI18" s="403"/>
      <c r="BJ18" s="403"/>
      <c r="BK18" s="403"/>
      <c r="BL18" s="403"/>
      <c r="BM18" s="403"/>
      <c r="BN18" s="403"/>
      <c r="BO18" s="403"/>
      <c r="BP18" s="403"/>
      <c r="BQ18" s="403"/>
      <c r="BR18" s="403"/>
      <c r="BS18" s="403"/>
      <c r="BT18" s="403"/>
      <c r="BU18" s="403"/>
      <c r="BV18" s="403"/>
      <c r="BW18" s="403"/>
      <c r="BX18" s="403"/>
      <c r="BY18" s="403"/>
      <c r="BZ18" s="403"/>
      <c r="CA18" s="403"/>
      <c r="CB18" s="403"/>
      <c r="CC18" s="403"/>
      <c r="CD18" s="403"/>
      <c r="CE18" s="403"/>
      <c r="CF18" s="403"/>
      <c r="CG18" s="403"/>
      <c r="CH18" s="403"/>
      <c r="CI18" s="403"/>
      <c r="CJ18" s="403"/>
      <c r="CK18" s="404"/>
      <c r="CR18" s="191"/>
      <c r="CS18" s="191"/>
      <c r="CT18" s="191"/>
      <c r="CU18" s="191"/>
      <c r="CV18" s="191"/>
      <c r="CW18" s="191"/>
      <c r="CX18" s="183"/>
      <c r="CY18" s="183"/>
      <c r="CZ18" s="183"/>
      <c r="DA18" s="183"/>
      <c r="DB18" s="183"/>
      <c r="DC18" s="183"/>
      <c r="DD18" s="183"/>
      <c r="DE18" s="183"/>
      <c r="DF18" s="183"/>
      <c r="DG18" s="183"/>
      <c r="DH18" s="183"/>
      <c r="DI18" s="183"/>
      <c r="DJ18" s="183"/>
      <c r="DK18" s="183"/>
      <c r="DL18" s="183"/>
      <c r="DM18" s="183"/>
      <c r="DN18" s="183"/>
      <c r="DO18" s="183"/>
      <c r="DP18" s="183"/>
      <c r="DQ18" s="183"/>
      <c r="DR18" s="183"/>
      <c r="DS18" s="183"/>
      <c r="DT18" s="183"/>
      <c r="DU18" s="183"/>
      <c r="DV18" s="183"/>
      <c r="DW18" s="183"/>
      <c r="DX18" s="183"/>
      <c r="DY18" s="183"/>
      <c r="DZ18" s="183"/>
      <c r="EA18" s="183"/>
      <c r="EB18" s="183"/>
      <c r="EC18" s="183"/>
      <c r="ED18" s="183"/>
      <c r="EE18" s="183"/>
      <c r="EF18" s="183"/>
      <c r="EG18" s="183"/>
      <c r="EH18" s="183"/>
      <c r="EI18" s="183"/>
      <c r="EJ18" s="183"/>
      <c r="EK18" s="183"/>
    </row>
    <row r="19" spans="2:141" ht="11.1" customHeight="1">
      <c r="B19" s="485"/>
      <c r="C19" s="486"/>
      <c r="D19" s="486"/>
      <c r="E19" s="486"/>
      <c r="F19" s="486"/>
      <c r="G19" s="486"/>
      <c r="H19" s="486"/>
      <c r="I19" s="486"/>
      <c r="J19" s="486"/>
      <c r="K19" s="486"/>
      <c r="L19" s="486"/>
      <c r="M19" s="486"/>
      <c r="N19" s="486"/>
      <c r="O19" s="506"/>
      <c r="P19" s="507"/>
      <c r="Q19" s="507"/>
      <c r="R19" s="507"/>
      <c r="S19" s="507"/>
      <c r="T19" s="507"/>
      <c r="U19" s="507"/>
      <c r="V19" s="507"/>
      <c r="W19" s="507"/>
      <c r="X19" s="507"/>
      <c r="Y19" s="507"/>
      <c r="Z19" s="508"/>
      <c r="AA19" s="497"/>
      <c r="AB19" s="497"/>
      <c r="AC19" s="497"/>
      <c r="AD19" s="497"/>
      <c r="AE19" s="497"/>
      <c r="AF19" s="497"/>
      <c r="AG19" s="497"/>
      <c r="AH19" s="497"/>
      <c r="AI19" s="516"/>
      <c r="AJ19" s="517"/>
      <c r="AK19" s="517"/>
      <c r="AL19" s="517"/>
      <c r="AM19" s="517"/>
      <c r="AN19" s="517"/>
      <c r="AO19" s="517"/>
      <c r="AP19" s="518"/>
      <c r="AQ19" s="192"/>
      <c r="AR19" s="548"/>
      <c r="AS19" s="549"/>
      <c r="AT19" s="571"/>
      <c r="AU19" s="571"/>
      <c r="AV19" s="571"/>
      <c r="AW19" s="571"/>
      <c r="AX19" s="571"/>
      <c r="AY19" s="571"/>
      <c r="AZ19" s="571"/>
      <c r="BA19" s="571"/>
      <c r="BB19" s="572"/>
      <c r="BC19" s="403"/>
      <c r="BD19" s="403"/>
      <c r="BE19" s="403"/>
      <c r="BF19" s="403"/>
      <c r="BG19" s="403"/>
      <c r="BH19" s="403"/>
      <c r="BI19" s="403"/>
      <c r="BJ19" s="403"/>
      <c r="BK19" s="403"/>
      <c r="BL19" s="403"/>
      <c r="BM19" s="403"/>
      <c r="BN19" s="403"/>
      <c r="BO19" s="403"/>
      <c r="BP19" s="403"/>
      <c r="BQ19" s="403"/>
      <c r="BR19" s="403"/>
      <c r="BS19" s="403"/>
      <c r="BT19" s="403"/>
      <c r="BU19" s="403"/>
      <c r="BV19" s="403"/>
      <c r="BW19" s="403"/>
      <c r="BX19" s="403"/>
      <c r="BY19" s="403"/>
      <c r="BZ19" s="403"/>
      <c r="CA19" s="403"/>
      <c r="CB19" s="403"/>
      <c r="CC19" s="403"/>
      <c r="CD19" s="403"/>
      <c r="CE19" s="403"/>
      <c r="CF19" s="403"/>
      <c r="CG19" s="403"/>
      <c r="CH19" s="403"/>
      <c r="CI19" s="403"/>
      <c r="CJ19" s="403"/>
      <c r="CK19" s="404"/>
      <c r="CR19" s="183"/>
      <c r="CS19" s="183"/>
      <c r="CT19" s="183"/>
      <c r="CU19" s="183"/>
      <c r="CV19" s="183"/>
      <c r="CW19" s="183"/>
      <c r="CX19" s="183"/>
      <c r="CY19" s="183"/>
      <c r="CZ19" s="183"/>
      <c r="DA19" s="254"/>
      <c r="DB19" s="183"/>
      <c r="DC19" s="183"/>
      <c r="DD19" s="183"/>
      <c r="DE19" s="183"/>
      <c r="DF19" s="183"/>
      <c r="DG19" s="254"/>
      <c r="DH19" s="183"/>
      <c r="DI19" s="183"/>
      <c r="DJ19" s="183"/>
      <c r="DK19" s="183"/>
      <c r="DL19" s="183"/>
      <c r="DM19" s="183"/>
      <c r="DN19" s="183"/>
      <c r="DO19" s="183"/>
      <c r="DP19" s="183"/>
      <c r="DQ19" s="183"/>
      <c r="DR19" s="183"/>
      <c r="DS19" s="183"/>
      <c r="DT19" s="183"/>
      <c r="DU19" s="183"/>
      <c r="DV19" s="183"/>
      <c r="DW19" s="183"/>
      <c r="DX19" s="183"/>
      <c r="DY19" s="183"/>
      <c r="DZ19" s="183"/>
      <c r="EA19" s="183"/>
      <c r="EB19" s="183"/>
      <c r="EC19" s="183"/>
      <c r="ED19" s="183"/>
      <c r="EE19" s="183"/>
      <c r="EF19" s="183"/>
      <c r="EG19" s="183"/>
      <c r="EH19" s="183"/>
      <c r="EI19" s="183"/>
      <c r="EJ19" s="183"/>
      <c r="EK19" s="183"/>
    </row>
    <row r="20" spans="2:141" ht="11.1" customHeight="1" thickBot="1">
      <c r="B20" s="501"/>
      <c r="C20" s="502"/>
      <c r="D20" s="502"/>
      <c r="E20" s="502"/>
      <c r="F20" s="502"/>
      <c r="G20" s="502"/>
      <c r="H20" s="502"/>
      <c r="I20" s="502"/>
      <c r="J20" s="502"/>
      <c r="K20" s="502"/>
      <c r="L20" s="502"/>
      <c r="M20" s="502"/>
      <c r="N20" s="502"/>
      <c r="O20" s="509"/>
      <c r="P20" s="510"/>
      <c r="Q20" s="510"/>
      <c r="R20" s="510"/>
      <c r="S20" s="510"/>
      <c r="T20" s="510"/>
      <c r="U20" s="510"/>
      <c r="V20" s="510"/>
      <c r="W20" s="510"/>
      <c r="X20" s="510"/>
      <c r="Y20" s="510"/>
      <c r="Z20" s="511"/>
      <c r="AA20" s="512"/>
      <c r="AB20" s="512"/>
      <c r="AC20" s="512"/>
      <c r="AD20" s="512"/>
      <c r="AE20" s="512"/>
      <c r="AF20" s="512"/>
      <c r="AG20" s="512"/>
      <c r="AH20" s="512"/>
      <c r="AI20" s="519"/>
      <c r="AJ20" s="520"/>
      <c r="AK20" s="520"/>
      <c r="AL20" s="520"/>
      <c r="AM20" s="520"/>
      <c r="AN20" s="520"/>
      <c r="AO20" s="520"/>
      <c r="AP20" s="521"/>
      <c r="AQ20" s="192"/>
      <c r="AR20" s="548"/>
      <c r="AS20" s="549"/>
      <c r="AT20" s="186"/>
      <c r="AU20" s="186"/>
      <c r="AV20" s="186"/>
      <c r="AW20" s="186"/>
      <c r="AX20" s="186"/>
      <c r="AY20" s="186"/>
      <c r="AZ20" s="186"/>
      <c r="BA20" s="186"/>
      <c r="BB20" s="252"/>
      <c r="BC20" s="405"/>
      <c r="BD20" s="405"/>
      <c r="BE20" s="405"/>
      <c r="BF20" s="405"/>
      <c r="BG20" s="405"/>
      <c r="BH20" s="405"/>
      <c r="BI20" s="405"/>
      <c r="BJ20" s="405"/>
      <c r="BK20" s="405"/>
      <c r="BL20" s="405"/>
      <c r="BM20" s="405"/>
      <c r="BN20" s="405"/>
      <c r="BO20" s="405"/>
      <c r="BP20" s="405"/>
      <c r="BQ20" s="405"/>
      <c r="BR20" s="405"/>
      <c r="BS20" s="405"/>
      <c r="BT20" s="405"/>
      <c r="BU20" s="405"/>
      <c r="BV20" s="405"/>
      <c r="BW20" s="405"/>
      <c r="BX20" s="405"/>
      <c r="BY20" s="405"/>
      <c r="BZ20" s="405"/>
      <c r="CA20" s="405"/>
      <c r="CB20" s="405"/>
      <c r="CC20" s="405"/>
      <c r="CD20" s="405"/>
      <c r="CE20" s="405"/>
      <c r="CF20" s="405"/>
      <c r="CG20" s="405"/>
      <c r="CH20" s="405"/>
      <c r="CI20" s="405"/>
      <c r="CJ20" s="405"/>
      <c r="CK20" s="406"/>
      <c r="CR20" s="183"/>
      <c r="CS20" s="183"/>
      <c r="CT20" s="183"/>
      <c r="CU20" s="183"/>
      <c r="CV20" s="183"/>
      <c r="CW20" s="183"/>
      <c r="CX20" s="183"/>
      <c r="CY20" s="183"/>
      <c r="CZ20" s="254"/>
      <c r="DA20" s="183"/>
      <c r="DB20" s="183"/>
      <c r="DC20" s="183"/>
      <c r="DD20" s="183"/>
      <c r="DE20" s="183"/>
      <c r="DF20" s="254"/>
      <c r="DG20" s="183"/>
      <c r="DH20" s="183"/>
      <c r="DI20" s="183"/>
      <c r="DJ20" s="183"/>
      <c r="DK20" s="183"/>
      <c r="DL20" s="254"/>
      <c r="DM20" s="183"/>
      <c r="DN20" s="183"/>
      <c r="DO20" s="183"/>
      <c r="DP20" s="183"/>
      <c r="DQ20" s="183"/>
      <c r="DR20" s="183"/>
      <c r="DS20" s="183"/>
      <c r="DT20" s="183"/>
      <c r="DU20" s="183"/>
      <c r="DV20" s="183"/>
      <c r="DW20" s="183"/>
      <c r="DX20" s="183"/>
      <c r="DY20" s="183"/>
      <c r="DZ20" s="183"/>
      <c r="EA20" s="183"/>
      <c r="EB20" s="183"/>
      <c r="EC20" s="183"/>
      <c r="ED20" s="183"/>
      <c r="EE20" s="183"/>
      <c r="EF20" s="183"/>
      <c r="EG20" s="183"/>
      <c r="EH20" s="183"/>
      <c r="EI20" s="183"/>
      <c r="EJ20" s="183"/>
      <c r="EK20" s="183"/>
    </row>
    <row r="21" spans="2:141" ht="11.1" customHeight="1" thickBot="1"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255"/>
      <c r="AN21" s="255"/>
      <c r="AO21" s="255"/>
      <c r="AP21" s="255"/>
      <c r="AQ21" s="192"/>
      <c r="AR21" s="548"/>
      <c r="AS21" s="549"/>
      <c r="AT21" s="569" t="s">
        <v>15</v>
      </c>
      <c r="AU21" s="569"/>
      <c r="AV21" s="569"/>
      <c r="AW21" s="569"/>
      <c r="AX21" s="569"/>
      <c r="AY21" s="569"/>
      <c r="AZ21" s="569"/>
      <c r="BA21" s="569"/>
      <c r="BB21" s="570"/>
      <c r="BC21" s="381">
        <f>施設情報!C8</f>
        <v>0</v>
      </c>
      <c r="BD21" s="381"/>
      <c r="BE21" s="381"/>
      <c r="BF21" s="381"/>
      <c r="BG21" s="381"/>
      <c r="BH21" s="381"/>
      <c r="BI21" s="381"/>
      <c r="BJ21" s="381"/>
      <c r="BK21" s="381"/>
      <c r="BL21" s="381"/>
      <c r="BM21" s="587" t="s">
        <v>59</v>
      </c>
      <c r="BN21" s="587"/>
      <c r="BO21" s="587"/>
      <c r="BP21" s="587"/>
      <c r="BQ21" s="587"/>
      <c r="BR21" s="590" t="s">
        <v>22</v>
      </c>
      <c r="BS21" s="590"/>
      <c r="BT21" s="590"/>
      <c r="BU21" s="590"/>
      <c r="BV21" s="590"/>
      <c r="BW21" s="590"/>
      <c r="BX21" s="590"/>
      <c r="BY21" s="590"/>
      <c r="BZ21" s="590"/>
      <c r="CA21" s="381" t="str">
        <f>施設情報!C7</f>
        <v>私立</v>
      </c>
      <c r="CB21" s="381"/>
      <c r="CC21" s="381"/>
      <c r="CD21" s="381"/>
      <c r="CE21" s="381"/>
      <c r="CF21" s="381"/>
      <c r="CG21" s="381"/>
      <c r="CH21" s="381"/>
      <c r="CI21" s="381"/>
      <c r="CJ21" s="381"/>
      <c r="CK21" s="382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3"/>
      <c r="DW21" s="183"/>
      <c r="DX21" s="183"/>
      <c r="DY21" s="183"/>
      <c r="DZ21" s="183"/>
      <c r="EA21" s="183"/>
      <c r="EB21" s="183"/>
      <c r="EC21" s="183"/>
      <c r="ED21" s="183"/>
      <c r="EE21" s="183"/>
      <c r="EF21" s="183"/>
      <c r="EG21" s="183"/>
      <c r="EH21" s="183"/>
      <c r="EI21" s="183"/>
      <c r="EJ21" s="183"/>
      <c r="EK21" s="183"/>
    </row>
    <row r="22" spans="2:141" ht="11.1" customHeight="1">
      <c r="B22" s="593" t="s">
        <v>737</v>
      </c>
      <c r="C22" s="594"/>
      <c r="D22" s="594"/>
      <c r="E22" s="594"/>
      <c r="F22" s="594"/>
      <c r="G22" s="594"/>
      <c r="H22" s="594"/>
      <c r="I22" s="595"/>
      <c r="J22" s="598" t="s">
        <v>738</v>
      </c>
      <c r="K22" s="599"/>
      <c r="L22" s="599"/>
      <c r="M22" s="599"/>
      <c r="N22" s="599"/>
      <c r="O22" s="599"/>
      <c r="P22" s="600"/>
      <c r="Q22" s="601" t="s">
        <v>739</v>
      </c>
      <c r="R22" s="602"/>
      <c r="S22" s="602"/>
      <c r="T22" s="602"/>
      <c r="U22" s="602"/>
      <c r="V22" s="603"/>
      <c r="W22" s="522" t="s">
        <v>740</v>
      </c>
      <c r="X22" s="523"/>
      <c r="Y22" s="523"/>
      <c r="Z22" s="523"/>
      <c r="AA22" s="523"/>
      <c r="AB22" s="523"/>
      <c r="AC22" s="523"/>
      <c r="AD22" s="524"/>
      <c r="AE22" s="604">
        <f>施設情報!C14</f>
        <v>0</v>
      </c>
      <c r="AF22" s="605"/>
      <c r="AG22" s="605"/>
      <c r="AH22" s="605"/>
      <c r="AI22" s="605"/>
      <c r="AJ22" s="605"/>
      <c r="AK22" s="605"/>
      <c r="AL22" s="605"/>
      <c r="AM22" s="607" t="s">
        <v>0</v>
      </c>
      <c r="AN22" s="607"/>
      <c r="AO22" s="607"/>
      <c r="AP22" s="608"/>
      <c r="AQ22" s="192"/>
      <c r="AR22" s="548"/>
      <c r="AS22" s="549"/>
      <c r="AT22" s="571"/>
      <c r="AU22" s="571"/>
      <c r="AV22" s="571"/>
      <c r="AW22" s="571"/>
      <c r="AX22" s="571"/>
      <c r="AY22" s="571"/>
      <c r="AZ22" s="571"/>
      <c r="BA22" s="571"/>
      <c r="BB22" s="572"/>
      <c r="BC22" s="384"/>
      <c r="BD22" s="384"/>
      <c r="BE22" s="384"/>
      <c r="BF22" s="384"/>
      <c r="BG22" s="384"/>
      <c r="BH22" s="384"/>
      <c r="BI22" s="384"/>
      <c r="BJ22" s="384"/>
      <c r="BK22" s="384"/>
      <c r="BL22" s="384"/>
      <c r="BM22" s="588"/>
      <c r="BN22" s="588"/>
      <c r="BO22" s="588"/>
      <c r="BP22" s="588"/>
      <c r="BQ22" s="588"/>
      <c r="BR22" s="591"/>
      <c r="BS22" s="591"/>
      <c r="BT22" s="591"/>
      <c r="BU22" s="591"/>
      <c r="BV22" s="591"/>
      <c r="BW22" s="591"/>
      <c r="BX22" s="591"/>
      <c r="BY22" s="591"/>
      <c r="BZ22" s="591"/>
      <c r="CA22" s="384"/>
      <c r="CB22" s="384"/>
      <c r="CC22" s="384"/>
      <c r="CD22" s="384"/>
      <c r="CE22" s="384"/>
      <c r="CF22" s="384"/>
      <c r="CG22" s="384"/>
      <c r="CH22" s="384"/>
      <c r="CI22" s="384"/>
      <c r="CJ22" s="384"/>
      <c r="CK22" s="385"/>
      <c r="CR22" s="183"/>
      <c r="CS22" s="183"/>
      <c r="CT22" s="183"/>
      <c r="CU22" s="183"/>
      <c r="CV22" s="183"/>
      <c r="CW22" s="183"/>
      <c r="CX22" s="183"/>
      <c r="CY22" s="183"/>
      <c r="CZ22" s="183"/>
      <c r="DA22" s="183"/>
      <c r="DB22" s="183"/>
      <c r="DC22" s="183"/>
      <c r="DD22" s="183"/>
      <c r="DE22" s="183"/>
      <c r="DF22" s="183"/>
      <c r="DG22" s="183"/>
      <c r="DH22" s="183"/>
      <c r="DI22" s="183"/>
      <c r="DJ22" s="183"/>
      <c r="DK22" s="183"/>
      <c r="DL22" s="183"/>
      <c r="DM22" s="183"/>
      <c r="DN22" s="183"/>
      <c r="DO22" s="183"/>
      <c r="DP22" s="183"/>
      <c r="DQ22" s="183"/>
      <c r="DR22" s="183"/>
      <c r="DS22" s="183"/>
      <c r="DT22" s="183"/>
      <c r="DU22" s="183"/>
      <c r="DV22" s="183"/>
      <c r="DW22" s="183"/>
      <c r="DX22" s="183"/>
      <c r="DY22" s="183"/>
      <c r="DZ22" s="183"/>
      <c r="EA22" s="183"/>
      <c r="EB22" s="183"/>
      <c r="EC22" s="183"/>
      <c r="ED22" s="183"/>
      <c r="EE22" s="183"/>
      <c r="EF22" s="183"/>
      <c r="EG22" s="183"/>
      <c r="EH22" s="183"/>
      <c r="EI22" s="183"/>
      <c r="EJ22" s="183"/>
      <c r="EK22" s="183"/>
    </row>
    <row r="23" spans="2:141" ht="27" customHeight="1">
      <c r="B23" s="596"/>
      <c r="C23" s="565"/>
      <c r="D23" s="565"/>
      <c r="E23" s="565"/>
      <c r="F23" s="565"/>
      <c r="G23" s="565"/>
      <c r="H23" s="565"/>
      <c r="I23" s="566"/>
      <c r="J23" s="784" t="str">
        <f>施設情報!C12&amp;""</f>
        <v>適</v>
      </c>
      <c r="K23" s="458"/>
      <c r="L23" s="458"/>
      <c r="M23" s="458"/>
      <c r="N23" s="458"/>
      <c r="O23" s="458"/>
      <c r="P23" s="785"/>
      <c r="Q23" s="784" t="str">
        <f>施設情報!C13&amp;""</f>
        <v>適</v>
      </c>
      <c r="R23" s="458"/>
      <c r="S23" s="458"/>
      <c r="T23" s="458"/>
      <c r="U23" s="458"/>
      <c r="V23" s="785"/>
      <c r="W23" s="525"/>
      <c r="X23" s="526"/>
      <c r="Y23" s="526"/>
      <c r="Z23" s="526"/>
      <c r="AA23" s="526"/>
      <c r="AB23" s="526"/>
      <c r="AC23" s="526"/>
      <c r="AD23" s="527"/>
      <c r="AE23" s="606"/>
      <c r="AF23" s="387"/>
      <c r="AG23" s="387"/>
      <c r="AH23" s="387"/>
      <c r="AI23" s="387"/>
      <c r="AJ23" s="387"/>
      <c r="AK23" s="387"/>
      <c r="AL23" s="387"/>
      <c r="AM23" s="609"/>
      <c r="AN23" s="609"/>
      <c r="AO23" s="609"/>
      <c r="AP23" s="610"/>
      <c r="AQ23" s="192"/>
      <c r="AR23" s="548"/>
      <c r="AS23" s="549"/>
      <c r="AT23" s="573"/>
      <c r="AU23" s="573"/>
      <c r="AV23" s="573"/>
      <c r="AW23" s="573"/>
      <c r="AX23" s="573"/>
      <c r="AY23" s="573"/>
      <c r="AZ23" s="573"/>
      <c r="BA23" s="573"/>
      <c r="BB23" s="574"/>
      <c r="BC23" s="387"/>
      <c r="BD23" s="387"/>
      <c r="BE23" s="387"/>
      <c r="BF23" s="387"/>
      <c r="BG23" s="387"/>
      <c r="BH23" s="387"/>
      <c r="BI23" s="387"/>
      <c r="BJ23" s="387"/>
      <c r="BK23" s="387"/>
      <c r="BL23" s="387"/>
      <c r="BM23" s="589"/>
      <c r="BN23" s="589"/>
      <c r="BO23" s="589"/>
      <c r="BP23" s="589"/>
      <c r="BQ23" s="589"/>
      <c r="BR23" s="592"/>
      <c r="BS23" s="592"/>
      <c r="BT23" s="592"/>
      <c r="BU23" s="592"/>
      <c r="BV23" s="592"/>
      <c r="BW23" s="592"/>
      <c r="BX23" s="592"/>
      <c r="BY23" s="592"/>
      <c r="BZ23" s="592"/>
      <c r="CA23" s="387"/>
      <c r="CB23" s="387"/>
      <c r="CC23" s="387"/>
      <c r="CD23" s="387"/>
      <c r="CE23" s="387"/>
      <c r="CF23" s="387"/>
      <c r="CG23" s="387"/>
      <c r="CH23" s="387"/>
      <c r="CI23" s="387"/>
      <c r="CJ23" s="387"/>
      <c r="CK23" s="388"/>
      <c r="CR23" s="183"/>
      <c r="CS23" s="183"/>
      <c r="CT23" s="183"/>
      <c r="CU23" s="183"/>
      <c r="CV23" s="183"/>
      <c r="CW23" s="183"/>
      <c r="CX23" s="183"/>
      <c r="CY23" s="183"/>
      <c r="CZ23" s="183"/>
      <c r="DA23" s="183"/>
      <c r="DB23" s="183"/>
      <c r="DC23" s="183"/>
      <c r="DD23" s="183"/>
      <c r="DE23" s="183"/>
      <c r="DF23" s="183"/>
      <c r="DG23" s="183"/>
      <c r="DH23" s="183"/>
      <c r="DI23" s="183"/>
      <c r="DJ23" s="183"/>
      <c r="DK23" s="183"/>
      <c r="DL23" s="183"/>
      <c r="DM23" s="183"/>
      <c r="DN23" s="183"/>
      <c r="DO23" s="183"/>
      <c r="DP23" s="183"/>
      <c r="DQ23" s="183"/>
      <c r="DR23" s="183"/>
      <c r="DS23" s="183"/>
      <c r="DT23" s="183"/>
      <c r="DU23" s="183"/>
      <c r="DV23" s="183"/>
      <c r="DW23" s="183"/>
      <c r="DX23" s="183"/>
      <c r="DY23" s="183"/>
      <c r="DZ23" s="183"/>
      <c r="EA23" s="183"/>
      <c r="EB23" s="183"/>
      <c r="EC23" s="183"/>
      <c r="ED23" s="183"/>
      <c r="EE23" s="183"/>
      <c r="EF23" s="183"/>
      <c r="EG23" s="183"/>
      <c r="EH23" s="183"/>
      <c r="EI23" s="183"/>
      <c r="EJ23" s="183"/>
      <c r="EK23" s="183"/>
    </row>
    <row r="24" spans="2:141" s="183" customFormat="1" ht="11.1" customHeight="1">
      <c r="B24" s="596"/>
      <c r="C24" s="565"/>
      <c r="D24" s="565"/>
      <c r="E24" s="565"/>
      <c r="F24" s="565"/>
      <c r="G24" s="565"/>
      <c r="H24" s="565"/>
      <c r="I24" s="566"/>
      <c r="J24" s="528" t="s">
        <v>36</v>
      </c>
      <c r="K24" s="529"/>
      <c r="L24" s="531">
        <f ca="1">Y24+AK24</f>
        <v>8</v>
      </c>
      <c r="M24" s="531"/>
      <c r="N24" s="531"/>
      <c r="O24" s="531"/>
      <c r="P24" s="531"/>
      <c r="Q24" s="529" t="s">
        <v>34</v>
      </c>
      <c r="R24" s="533"/>
      <c r="S24" s="534" t="s">
        <v>37</v>
      </c>
      <c r="T24" s="469"/>
      <c r="U24" s="469"/>
      <c r="V24" s="469"/>
      <c r="W24" s="469"/>
      <c r="X24" s="469"/>
      <c r="Y24" s="799">
        <f ca="1">集計【幼稚園】!G3</f>
        <v>2</v>
      </c>
      <c r="Z24" s="347"/>
      <c r="AA24" s="347"/>
      <c r="AB24" s="347"/>
      <c r="AC24" s="469" t="s">
        <v>34</v>
      </c>
      <c r="AD24" s="470"/>
      <c r="AE24" s="473" t="s">
        <v>741</v>
      </c>
      <c r="AF24" s="473"/>
      <c r="AG24" s="473"/>
      <c r="AH24" s="473"/>
      <c r="AI24" s="473"/>
      <c r="AJ24" s="473"/>
      <c r="AK24" s="484">
        <f ca="1">集計【幼稚園】!G4</f>
        <v>6</v>
      </c>
      <c r="AL24" s="350"/>
      <c r="AM24" s="350"/>
      <c r="AN24" s="350"/>
      <c r="AO24" s="529" t="s">
        <v>34</v>
      </c>
      <c r="AP24" s="613"/>
      <c r="AQ24" s="189"/>
      <c r="AR24" s="548"/>
      <c r="AS24" s="549"/>
      <c r="AT24" s="786" t="s">
        <v>766</v>
      </c>
      <c r="AU24" s="366"/>
      <c r="AV24" s="366"/>
      <c r="AW24" s="366"/>
      <c r="AX24" s="366"/>
      <c r="AY24" s="366"/>
      <c r="AZ24" s="366"/>
      <c r="BA24" s="366"/>
      <c r="BB24" s="787"/>
      <c r="BC24" s="789">
        <f>施設情報!C9</f>
        <v>0</v>
      </c>
      <c r="BD24" s="381"/>
      <c r="BE24" s="381"/>
      <c r="BF24" s="381"/>
      <c r="BG24" s="381"/>
      <c r="BH24" s="381"/>
      <c r="BI24" s="381"/>
      <c r="BJ24" s="381"/>
      <c r="BK24" s="381"/>
      <c r="BL24" s="381"/>
      <c r="BM24" s="790" t="s">
        <v>32</v>
      </c>
      <c r="BN24" s="790"/>
      <c r="BO24" s="790"/>
      <c r="BP24" s="790"/>
      <c r="BQ24" s="790"/>
      <c r="BR24" s="366" t="s">
        <v>31</v>
      </c>
      <c r="BS24" s="366"/>
      <c r="BT24" s="366"/>
      <c r="BU24" s="366"/>
      <c r="BV24" s="366"/>
      <c r="BW24" s="366"/>
      <c r="BX24" s="366"/>
      <c r="BY24" s="366"/>
      <c r="BZ24" s="366"/>
      <c r="CA24" s="792">
        <f>施設情報!C11</f>
        <v>0</v>
      </c>
      <c r="CB24" s="792"/>
      <c r="CC24" s="792"/>
      <c r="CD24" s="792"/>
      <c r="CE24" s="792"/>
      <c r="CF24" s="792"/>
      <c r="CG24" s="792"/>
      <c r="CH24" s="792"/>
      <c r="CI24" s="790" t="s">
        <v>32</v>
      </c>
      <c r="CJ24" s="790"/>
      <c r="CK24" s="795"/>
    </row>
    <row r="25" spans="2:141" s="183" customFormat="1" ht="14.25" customHeight="1">
      <c r="B25" s="597"/>
      <c r="C25" s="567"/>
      <c r="D25" s="567"/>
      <c r="E25" s="567"/>
      <c r="F25" s="567"/>
      <c r="G25" s="567"/>
      <c r="H25" s="567"/>
      <c r="I25" s="568"/>
      <c r="J25" s="530"/>
      <c r="K25" s="471"/>
      <c r="L25" s="532"/>
      <c r="M25" s="532"/>
      <c r="N25" s="532"/>
      <c r="O25" s="532"/>
      <c r="P25" s="532"/>
      <c r="Q25" s="471"/>
      <c r="R25" s="472"/>
      <c r="S25" s="530"/>
      <c r="T25" s="471"/>
      <c r="U25" s="471"/>
      <c r="V25" s="471"/>
      <c r="W25" s="471"/>
      <c r="X25" s="471"/>
      <c r="Y25" s="353"/>
      <c r="Z25" s="353"/>
      <c r="AA25" s="353"/>
      <c r="AB25" s="353"/>
      <c r="AC25" s="471"/>
      <c r="AD25" s="472"/>
      <c r="AE25" s="474"/>
      <c r="AF25" s="474"/>
      <c r="AG25" s="474"/>
      <c r="AH25" s="474"/>
      <c r="AI25" s="474"/>
      <c r="AJ25" s="474"/>
      <c r="AK25" s="353"/>
      <c r="AL25" s="353"/>
      <c r="AM25" s="353"/>
      <c r="AN25" s="353"/>
      <c r="AO25" s="471"/>
      <c r="AP25" s="798"/>
      <c r="AR25" s="548"/>
      <c r="AS25" s="549"/>
      <c r="AT25" s="366"/>
      <c r="AU25" s="366"/>
      <c r="AV25" s="366"/>
      <c r="AW25" s="366"/>
      <c r="AX25" s="366"/>
      <c r="AY25" s="366"/>
      <c r="AZ25" s="366"/>
      <c r="BA25" s="366"/>
      <c r="BB25" s="787"/>
      <c r="BC25" s="626"/>
      <c r="BD25" s="384"/>
      <c r="BE25" s="384"/>
      <c r="BF25" s="384"/>
      <c r="BG25" s="384"/>
      <c r="BH25" s="384"/>
      <c r="BI25" s="384"/>
      <c r="BJ25" s="384"/>
      <c r="BK25" s="384"/>
      <c r="BL25" s="384"/>
      <c r="BM25" s="678"/>
      <c r="BN25" s="678"/>
      <c r="BO25" s="678"/>
      <c r="BP25" s="678"/>
      <c r="BQ25" s="678"/>
      <c r="BR25" s="366"/>
      <c r="BS25" s="366"/>
      <c r="BT25" s="366"/>
      <c r="BU25" s="366"/>
      <c r="BV25" s="366"/>
      <c r="BW25" s="366"/>
      <c r="BX25" s="366"/>
      <c r="BY25" s="366"/>
      <c r="BZ25" s="366"/>
      <c r="CA25" s="793"/>
      <c r="CB25" s="793"/>
      <c r="CC25" s="793"/>
      <c r="CD25" s="793"/>
      <c r="CE25" s="793"/>
      <c r="CF25" s="793"/>
      <c r="CG25" s="793"/>
      <c r="CH25" s="793"/>
      <c r="CI25" s="678"/>
      <c r="CJ25" s="678"/>
      <c r="CK25" s="796"/>
    </row>
    <row r="26" spans="2:141" s="183" customFormat="1" ht="11.1" customHeight="1">
      <c r="B26" s="636" t="s">
        <v>742</v>
      </c>
      <c r="C26" s="571"/>
      <c r="D26" s="571"/>
      <c r="E26" s="571"/>
      <c r="F26" s="571"/>
      <c r="G26" s="571"/>
      <c r="H26" s="571"/>
      <c r="I26" s="572"/>
      <c r="J26" s="626" t="str">
        <f xml:space="preserve"> 施設情報!C17</f>
        <v>適</v>
      </c>
      <c r="K26" s="384"/>
      <c r="L26" s="384"/>
      <c r="M26" s="384"/>
      <c r="N26" s="384"/>
      <c r="O26" s="384"/>
      <c r="P26" s="384"/>
      <c r="Q26" s="384"/>
      <c r="R26" s="627"/>
      <c r="S26" s="528" t="s">
        <v>38</v>
      </c>
      <c r="T26" s="529"/>
      <c r="U26" s="529"/>
      <c r="V26" s="529"/>
      <c r="W26" s="350">
        <f xml:space="preserve"> 施設情報!C18</f>
        <v>0</v>
      </c>
      <c r="X26" s="350"/>
      <c r="Y26" s="350"/>
      <c r="Z26" s="350"/>
      <c r="AA26" s="350"/>
      <c r="AB26" s="350"/>
      <c r="AC26" s="529" t="s">
        <v>32</v>
      </c>
      <c r="AD26" s="529"/>
      <c r="AE26" s="528" t="s">
        <v>39</v>
      </c>
      <c r="AF26" s="529"/>
      <c r="AG26" s="529"/>
      <c r="AH26" s="256"/>
      <c r="AI26" s="350">
        <f xml:space="preserve"> 施設情報!C19</f>
        <v>0</v>
      </c>
      <c r="AJ26" s="350"/>
      <c r="AK26" s="350"/>
      <c r="AL26" s="350"/>
      <c r="AM26" s="350"/>
      <c r="AN26" s="350"/>
      <c r="AO26" s="529" t="s">
        <v>33</v>
      </c>
      <c r="AP26" s="613"/>
      <c r="AR26" s="548"/>
      <c r="AS26" s="549"/>
      <c r="AT26" s="366"/>
      <c r="AU26" s="366"/>
      <c r="AV26" s="366"/>
      <c r="AW26" s="366"/>
      <c r="AX26" s="366"/>
      <c r="AY26" s="366"/>
      <c r="AZ26" s="366"/>
      <c r="BA26" s="366"/>
      <c r="BB26" s="787"/>
      <c r="BC26" s="626"/>
      <c r="BD26" s="384"/>
      <c r="BE26" s="384"/>
      <c r="BF26" s="384"/>
      <c r="BG26" s="384"/>
      <c r="BH26" s="384"/>
      <c r="BI26" s="384"/>
      <c r="BJ26" s="384"/>
      <c r="BK26" s="384"/>
      <c r="BL26" s="384"/>
      <c r="BM26" s="678"/>
      <c r="BN26" s="678"/>
      <c r="BO26" s="678"/>
      <c r="BP26" s="678"/>
      <c r="BQ26" s="678"/>
      <c r="BR26" s="366"/>
      <c r="BS26" s="366"/>
      <c r="BT26" s="366"/>
      <c r="BU26" s="366"/>
      <c r="BV26" s="366"/>
      <c r="BW26" s="366"/>
      <c r="BX26" s="366"/>
      <c r="BY26" s="366"/>
      <c r="BZ26" s="366"/>
      <c r="CA26" s="793"/>
      <c r="CB26" s="793"/>
      <c r="CC26" s="793"/>
      <c r="CD26" s="793"/>
      <c r="CE26" s="793"/>
      <c r="CF26" s="793"/>
      <c r="CG26" s="793"/>
      <c r="CH26" s="793"/>
      <c r="CI26" s="678"/>
      <c r="CJ26" s="678"/>
      <c r="CK26" s="796"/>
    </row>
    <row r="27" spans="2:141" ht="14.25" customHeight="1" thickBot="1">
      <c r="B27" s="637"/>
      <c r="C27" s="638"/>
      <c r="D27" s="638"/>
      <c r="E27" s="638"/>
      <c r="F27" s="638"/>
      <c r="G27" s="638"/>
      <c r="H27" s="638"/>
      <c r="I27" s="639"/>
      <c r="J27" s="628"/>
      <c r="K27" s="629"/>
      <c r="L27" s="629"/>
      <c r="M27" s="629"/>
      <c r="N27" s="629"/>
      <c r="O27" s="629"/>
      <c r="P27" s="629"/>
      <c r="Q27" s="629"/>
      <c r="R27" s="630"/>
      <c r="S27" s="631"/>
      <c r="T27" s="614"/>
      <c r="U27" s="614"/>
      <c r="V27" s="614"/>
      <c r="W27" s="632"/>
      <c r="X27" s="632"/>
      <c r="Y27" s="632"/>
      <c r="Z27" s="632"/>
      <c r="AA27" s="632"/>
      <c r="AB27" s="632"/>
      <c r="AC27" s="614"/>
      <c r="AD27" s="614"/>
      <c r="AE27" s="631"/>
      <c r="AF27" s="614"/>
      <c r="AG27" s="614"/>
      <c r="AH27" s="193"/>
      <c r="AI27" s="632"/>
      <c r="AJ27" s="632"/>
      <c r="AK27" s="632"/>
      <c r="AL27" s="632"/>
      <c r="AM27" s="632"/>
      <c r="AN27" s="632"/>
      <c r="AO27" s="614"/>
      <c r="AP27" s="615"/>
      <c r="AQ27" s="183"/>
      <c r="AR27" s="550"/>
      <c r="AS27" s="551"/>
      <c r="AT27" s="698"/>
      <c r="AU27" s="698"/>
      <c r="AV27" s="698"/>
      <c r="AW27" s="698"/>
      <c r="AX27" s="698"/>
      <c r="AY27" s="698"/>
      <c r="AZ27" s="698"/>
      <c r="BA27" s="698"/>
      <c r="BB27" s="788"/>
      <c r="BC27" s="628"/>
      <c r="BD27" s="629"/>
      <c r="BE27" s="629"/>
      <c r="BF27" s="629"/>
      <c r="BG27" s="629"/>
      <c r="BH27" s="629"/>
      <c r="BI27" s="629"/>
      <c r="BJ27" s="629"/>
      <c r="BK27" s="629"/>
      <c r="BL27" s="629"/>
      <c r="BM27" s="791"/>
      <c r="BN27" s="791"/>
      <c r="BO27" s="791"/>
      <c r="BP27" s="791"/>
      <c r="BQ27" s="791"/>
      <c r="BR27" s="698"/>
      <c r="BS27" s="698"/>
      <c r="BT27" s="698"/>
      <c r="BU27" s="698"/>
      <c r="BV27" s="698"/>
      <c r="BW27" s="698"/>
      <c r="BX27" s="698"/>
      <c r="BY27" s="698"/>
      <c r="BZ27" s="698"/>
      <c r="CA27" s="794"/>
      <c r="CB27" s="794"/>
      <c r="CC27" s="794"/>
      <c r="CD27" s="794"/>
      <c r="CE27" s="794"/>
      <c r="CF27" s="794"/>
      <c r="CG27" s="794"/>
      <c r="CH27" s="794"/>
      <c r="CI27" s="791"/>
      <c r="CJ27" s="791"/>
      <c r="CK27" s="797"/>
    </row>
    <row r="28" spans="2:141" s="183" customFormat="1" ht="9.75" customHeight="1" thickBot="1">
      <c r="B28" s="257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8"/>
    </row>
    <row r="29" spans="2:141" ht="5.25" customHeight="1">
      <c r="B29" s="742" t="s">
        <v>11</v>
      </c>
      <c r="C29" s="830"/>
      <c r="D29" s="364" t="s">
        <v>13</v>
      </c>
      <c r="E29" s="364"/>
      <c r="F29" s="364"/>
      <c r="G29" s="364"/>
      <c r="H29" s="364"/>
      <c r="I29" s="364"/>
      <c r="J29" s="364"/>
      <c r="K29" s="364"/>
      <c r="L29" s="364"/>
      <c r="M29" s="364"/>
      <c r="N29" s="364"/>
      <c r="O29" s="364"/>
      <c r="P29" s="364"/>
      <c r="Q29" s="364"/>
      <c r="R29" s="364"/>
      <c r="S29" s="364"/>
      <c r="T29" s="364"/>
      <c r="U29" s="364"/>
      <c r="V29" s="364"/>
      <c r="W29" s="364"/>
      <c r="X29" s="364"/>
      <c r="Y29" s="364"/>
      <c r="Z29" s="364"/>
      <c r="AA29" s="364"/>
      <c r="AB29" s="364"/>
      <c r="AC29" s="364"/>
      <c r="AD29" s="364"/>
      <c r="AE29" s="364"/>
      <c r="AF29" s="364"/>
      <c r="AG29" s="364"/>
      <c r="AH29" s="365"/>
      <c r="AI29" s="616" t="s">
        <v>10</v>
      </c>
      <c r="AJ29" s="364"/>
      <c r="AK29" s="364"/>
      <c r="AL29" s="364"/>
      <c r="AM29" s="364"/>
      <c r="AN29" s="364"/>
      <c r="AO29" s="364"/>
      <c r="AP29" s="364"/>
      <c r="AQ29" s="364"/>
      <c r="AR29" s="364"/>
      <c r="AS29" s="364"/>
      <c r="AT29" s="365"/>
      <c r="AU29" s="616" t="s">
        <v>13</v>
      </c>
      <c r="AV29" s="364"/>
      <c r="AW29" s="364"/>
      <c r="AX29" s="364"/>
      <c r="AY29" s="364"/>
      <c r="AZ29" s="364"/>
      <c r="BA29" s="364"/>
      <c r="BB29" s="364"/>
      <c r="BC29" s="364"/>
      <c r="BD29" s="364"/>
      <c r="BE29" s="364"/>
      <c r="BF29" s="364"/>
      <c r="BG29" s="364"/>
      <c r="BH29" s="364"/>
      <c r="BI29" s="364"/>
      <c r="BJ29" s="364"/>
      <c r="BK29" s="364"/>
      <c r="BL29" s="364"/>
      <c r="BM29" s="364"/>
      <c r="BN29" s="364"/>
      <c r="BO29" s="364"/>
      <c r="BP29" s="364"/>
      <c r="BQ29" s="364"/>
      <c r="BR29" s="364"/>
      <c r="BS29" s="364"/>
      <c r="BT29" s="364"/>
      <c r="BU29" s="364"/>
      <c r="BV29" s="364"/>
      <c r="BW29" s="364"/>
      <c r="BX29" s="364"/>
      <c r="BY29" s="365"/>
      <c r="BZ29" s="364" t="s">
        <v>10</v>
      </c>
      <c r="CA29" s="364"/>
      <c r="CB29" s="364"/>
      <c r="CC29" s="364"/>
      <c r="CD29" s="364"/>
      <c r="CE29" s="364"/>
      <c r="CF29" s="364"/>
      <c r="CG29" s="364"/>
      <c r="CH29" s="364"/>
      <c r="CI29" s="364"/>
      <c r="CJ29" s="364"/>
      <c r="CK29" s="365"/>
      <c r="DU29" s="183"/>
      <c r="DV29" s="183"/>
      <c r="DW29" s="183"/>
      <c r="DX29" s="183"/>
      <c r="DY29" s="183"/>
      <c r="DZ29" s="183"/>
      <c r="EA29" s="183"/>
      <c r="EB29" s="183"/>
      <c r="EC29" s="183"/>
      <c r="ED29" s="183"/>
      <c r="EE29" s="183"/>
      <c r="EF29" s="183"/>
      <c r="EG29" s="183"/>
      <c r="EH29" s="183"/>
      <c r="EI29" s="183"/>
      <c r="EJ29" s="183"/>
      <c r="EK29" s="183"/>
    </row>
    <row r="30" spans="2:141" ht="5.25" customHeight="1">
      <c r="B30" s="744"/>
      <c r="C30" s="831"/>
      <c r="D30" s="366"/>
      <c r="E30" s="366"/>
      <c r="F30" s="366"/>
      <c r="G30" s="366"/>
      <c r="H30" s="366"/>
      <c r="I30" s="366"/>
      <c r="J30" s="366"/>
      <c r="K30" s="366"/>
      <c r="L30" s="366"/>
      <c r="M30" s="366"/>
      <c r="N30" s="366"/>
      <c r="O30" s="366"/>
      <c r="P30" s="366"/>
      <c r="Q30" s="366"/>
      <c r="R30" s="366"/>
      <c r="S30" s="366"/>
      <c r="T30" s="366"/>
      <c r="U30" s="366"/>
      <c r="V30" s="366"/>
      <c r="W30" s="366"/>
      <c r="X30" s="366"/>
      <c r="Y30" s="366"/>
      <c r="Z30" s="366"/>
      <c r="AA30" s="366"/>
      <c r="AB30" s="366"/>
      <c r="AC30" s="366"/>
      <c r="AD30" s="366"/>
      <c r="AE30" s="366"/>
      <c r="AF30" s="366"/>
      <c r="AG30" s="366"/>
      <c r="AH30" s="367"/>
      <c r="AI30" s="617"/>
      <c r="AJ30" s="366"/>
      <c r="AK30" s="366"/>
      <c r="AL30" s="366"/>
      <c r="AM30" s="366"/>
      <c r="AN30" s="366"/>
      <c r="AO30" s="366"/>
      <c r="AP30" s="366"/>
      <c r="AQ30" s="366"/>
      <c r="AR30" s="366"/>
      <c r="AS30" s="366"/>
      <c r="AT30" s="367"/>
      <c r="AU30" s="617"/>
      <c r="AV30" s="366"/>
      <c r="AW30" s="366"/>
      <c r="AX30" s="366"/>
      <c r="AY30" s="366"/>
      <c r="AZ30" s="366"/>
      <c r="BA30" s="366"/>
      <c r="BB30" s="366"/>
      <c r="BC30" s="366"/>
      <c r="BD30" s="366"/>
      <c r="BE30" s="366"/>
      <c r="BF30" s="366"/>
      <c r="BG30" s="366"/>
      <c r="BH30" s="366"/>
      <c r="BI30" s="366"/>
      <c r="BJ30" s="366"/>
      <c r="BK30" s="366"/>
      <c r="BL30" s="366"/>
      <c r="BM30" s="366"/>
      <c r="BN30" s="366"/>
      <c r="BO30" s="366"/>
      <c r="BP30" s="366"/>
      <c r="BQ30" s="366"/>
      <c r="BR30" s="366"/>
      <c r="BS30" s="366"/>
      <c r="BT30" s="366"/>
      <c r="BU30" s="366"/>
      <c r="BV30" s="366"/>
      <c r="BW30" s="366"/>
      <c r="BX30" s="366"/>
      <c r="BY30" s="367"/>
      <c r="BZ30" s="366"/>
      <c r="CA30" s="366"/>
      <c r="CB30" s="366"/>
      <c r="CC30" s="366"/>
      <c r="CD30" s="366"/>
      <c r="CE30" s="366"/>
      <c r="CF30" s="366"/>
      <c r="CG30" s="366"/>
      <c r="CH30" s="366"/>
      <c r="CI30" s="366"/>
      <c r="CJ30" s="366"/>
      <c r="CK30" s="367"/>
      <c r="DU30" s="183"/>
      <c r="DV30" s="183"/>
      <c r="DW30" s="183"/>
      <c r="DX30" s="183"/>
      <c r="DY30" s="183"/>
      <c r="DZ30" s="183"/>
      <c r="EA30" s="183"/>
      <c r="EB30" s="183"/>
      <c r="EC30" s="183"/>
      <c r="ED30" s="183"/>
      <c r="EE30" s="183"/>
      <c r="EF30" s="183"/>
      <c r="EG30" s="183"/>
      <c r="EH30" s="183"/>
      <c r="EI30" s="183"/>
      <c r="EJ30" s="183"/>
      <c r="EK30" s="183"/>
    </row>
    <row r="31" spans="2:141" ht="5.25" customHeight="1" thickBot="1">
      <c r="B31" s="744"/>
      <c r="C31" s="831"/>
      <c r="D31" s="366"/>
      <c r="E31" s="366"/>
      <c r="F31" s="366"/>
      <c r="G31" s="366"/>
      <c r="H31" s="366"/>
      <c r="I31" s="366"/>
      <c r="J31" s="366"/>
      <c r="K31" s="366"/>
      <c r="L31" s="366"/>
      <c r="M31" s="366"/>
      <c r="N31" s="366"/>
      <c r="O31" s="366"/>
      <c r="P31" s="366"/>
      <c r="Q31" s="366"/>
      <c r="R31" s="366"/>
      <c r="S31" s="366"/>
      <c r="T31" s="366"/>
      <c r="U31" s="366"/>
      <c r="V31" s="366"/>
      <c r="W31" s="366"/>
      <c r="X31" s="366"/>
      <c r="Y31" s="366"/>
      <c r="Z31" s="366"/>
      <c r="AA31" s="366"/>
      <c r="AB31" s="366"/>
      <c r="AC31" s="366"/>
      <c r="AD31" s="366"/>
      <c r="AE31" s="366"/>
      <c r="AF31" s="366"/>
      <c r="AG31" s="366"/>
      <c r="AH31" s="367"/>
      <c r="AI31" s="617"/>
      <c r="AJ31" s="366"/>
      <c r="AK31" s="366"/>
      <c r="AL31" s="366"/>
      <c r="AM31" s="366"/>
      <c r="AN31" s="366"/>
      <c r="AO31" s="366"/>
      <c r="AP31" s="366"/>
      <c r="AQ31" s="366"/>
      <c r="AR31" s="366"/>
      <c r="AS31" s="366"/>
      <c r="AT31" s="367"/>
      <c r="AU31" s="617"/>
      <c r="AV31" s="366"/>
      <c r="AW31" s="366"/>
      <c r="AX31" s="366"/>
      <c r="AY31" s="366"/>
      <c r="AZ31" s="366"/>
      <c r="BA31" s="366"/>
      <c r="BB31" s="366"/>
      <c r="BC31" s="366"/>
      <c r="BD31" s="366"/>
      <c r="BE31" s="366"/>
      <c r="BF31" s="366"/>
      <c r="BG31" s="366"/>
      <c r="BH31" s="366"/>
      <c r="BI31" s="366"/>
      <c r="BJ31" s="366"/>
      <c r="BK31" s="366"/>
      <c r="BL31" s="366"/>
      <c r="BM31" s="366"/>
      <c r="BN31" s="366"/>
      <c r="BO31" s="366"/>
      <c r="BP31" s="366"/>
      <c r="BQ31" s="366"/>
      <c r="BR31" s="366"/>
      <c r="BS31" s="366"/>
      <c r="BT31" s="366"/>
      <c r="BU31" s="366"/>
      <c r="BV31" s="366"/>
      <c r="BW31" s="366"/>
      <c r="BX31" s="366"/>
      <c r="BY31" s="367"/>
      <c r="BZ31" s="366"/>
      <c r="CA31" s="366"/>
      <c r="CB31" s="366"/>
      <c r="CC31" s="366"/>
      <c r="CD31" s="366"/>
      <c r="CE31" s="366"/>
      <c r="CF31" s="366"/>
      <c r="CG31" s="366"/>
      <c r="CH31" s="366"/>
      <c r="CI31" s="366"/>
      <c r="CJ31" s="366"/>
      <c r="CK31" s="367"/>
      <c r="DU31" s="183"/>
      <c r="DV31" s="183"/>
      <c r="DW31" s="183"/>
      <c r="DX31" s="183"/>
      <c r="DY31" s="183"/>
      <c r="DZ31" s="183"/>
      <c r="EA31" s="183"/>
      <c r="EB31" s="183"/>
      <c r="EC31" s="183"/>
      <c r="ED31" s="183"/>
      <c r="EE31" s="183"/>
      <c r="EF31" s="183"/>
      <c r="EG31" s="183"/>
      <c r="EH31" s="183"/>
      <c r="EI31" s="183"/>
      <c r="EJ31" s="183"/>
      <c r="EK31" s="183"/>
    </row>
    <row r="32" spans="2:141" ht="5.25" customHeight="1">
      <c r="B32" s="744"/>
      <c r="C32" s="831"/>
      <c r="D32" s="633" t="s">
        <v>18</v>
      </c>
      <c r="E32" s="634"/>
      <c r="F32" s="634"/>
      <c r="G32" s="634"/>
      <c r="H32" s="634"/>
      <c r="I32" s="634"/>
      <c r="J32" s="634"/>
      <c r="K32" s="634"/>
      <c r="L32" s="634"/>
      <c r="M32" s="634"/>
      <c r="N32" s="634"/>
      <c r="O32" s="634"/>
      <c r="P32" s="634"/>
      <c r="Q32" s="634"/>
      <c r="R32" s="634"/>
      <c r="S32" s="634"/>
      <c r="T32" s="634"/>
      <c r="U32" s="634"/>
      <c r="V32" s="634"/>
      <c r="W32" s="634"/>
      <c r="X32" s="634"/>
      <c r="Y32" s="634"/>
      <c r="Z32" s="634"/>
      <c r="AA32" s="634"/>
      <c r="AB32" s="634"/>
      <c r="AC32" s="634"/>
      <c r="AD32" s="634"/>
      <c r="AE32" s="634"/>
      <c r="AF32" s="634"/>
      <c r="AG32" s="634"/>
      <c r="AH32" s="635"/>
      <c r="AI32" s="368" t="e">
        <f ca="1">集計【幼稚園】!O3</f>
        <v>#N/A</v>
      </c>
      <c r="AJ32" s="369"/>
      <c r="AK32" s="369"/>
      <c r="AL32" s="369"/>
      <c r="AM32" s="369"/>
      <c r="AN32" s="369"/>
      <c r="AO32" s="369"/>
      <c r="AP32" s="369"/>
      <c r="AQ32" s="369"/>
      <c r="AR32" s="369"/>
      <c r="AS32" s="369"/>
      <c r="AT32" s="369"/>
      <c r="AU32" s="621" t="s">
        <v>141</v>
      </c>
      <c r="AV32" s="622"/>
      <c r="AW32" s="622"/>
      <c r="AX32" s="622"/>
      <c r="AY32" s="622"/>
      <c r="AZ32" s="622"/>
      <c r="BA32" s="622"/>
      <c r="BB32" s="622"/>
      <c r="BC32" s="622"/>
      <c r="BD32" s="622"/>
      <c r="BE32" s="622"/>
      <c r="BF32" s="622"/>
      <c r="BG32" s="622"/>
      <c r="BH32" s="622"/>
      <c r="BI32" s="622"/>
      <c r="BJ32" s="622"/>
      <c r="BK32" s="622"/>
      <c r="BL32" s="622"/>
      <c r="BM32" s="622"/>
      <c r="BN32" s="622"/>
      <c r="BO32" s="622"/>
      <c r="BP32" s="622"/>
      <c r="BQ32" s="622"/>
      <c r="BR32" s="623"/>
      <c r="BS32" s="624" t="str">
        <f>施設情報!C36&amp;""</f>
        <v/>
      </c>
      <c r="BT32" s="605"/>
      <c r="BU32" s="605"/>
      <c r="BV32" s="605"/>
      <c r="BW32" s="605"/>
      <c r="BX32" s="605"/>
      <c r="BY32" s="625"/>
      <c r="BZ32" s="368">
        <f ca="1">集計【幼稚園】!O18</f>
        <v>0</v>
      </c>
      <c r="CA32" s="369"/>
      <c r="CB32" s="369"/>
      <c r="CC32" s="369"/>
      <c r="CD32" s="369"/>
      <c r="CE32" s="369"/>
      <c r="CF32" s="369"/>
      <c r="CG32" s="369"/>
      <c r="CH32" s="369"/>
      <c r="CI32" s="369"/>
      <c r="CJ32" s="369"/>
      <c r="CK32" s="370"/>
      <c r="DU32" s="183"/>
      <c r="DV32" s="183"/>
      <c r="DW32" s="183"/>
      <c r="DX32" s="183"/>
      <c r="DY32" s="183"/>
      <c r="DZ32" s="183"/>
      <c r="EA32" s="183"/>
      <c r="EB32" s="183"/>
      <c r="EC32" s="183"/>
      <c r="ED32" s="183"/>
      <c r="EE32" s="183"/>
      <c r="EF32" s="183"/>
      <c r="EG32" s="183"/>
      <c r="EH32" s="183"/>
      <c r="EI32" s="183"/>
      <c r="EJ32" s="183"/>
      <c r="EK32" s="183"/>
    </row>
    <row r="33" spans="2:141" ht="5.25" customHeight="1">
      <c r="B33" s="744"/>
      <c r="C33" s="831"/>
      <c r="D33" s="535"/>
      <c r="E33" s="536"/>
      <c r="F33" s="536"/>
      <c r="G33" s="536"/>
      <c r="H33" s="536"/>
      <c r="I33" s="536"/>
      <c r="J33" s="536"/>
      <c r="K33" s="536"/>
      <c r="L33" s="536"/>
      <c r="M33" s="536"/>
      <c r="N33" s="536"/>
      <c r="O33" s="536"/>
      <c r="P33" s="536"/>
      <c r="Q33" s="536"/>
      <c r="R33" s="536"/>
      <c r="S33" s="536"/>
      <c r="T33" s="536"/>
      <c r="U33" s="536"/>
      <c r="V33" s="536"/>
      <c r="W33" s="536"/>
      <c r="X33" s="536"/>
      <c r="Y33" s="536"/>
      <c r="Z33" s="536"/>
      <c r="AA33" s="536"/>
      <c r="AB33" s="536"/>
      <c r="AC33" s="536"/>
      <c r="AD33" s="536"/>
      <c r="AE33" s="536"/>
      <c r="AF33" s="536"/>
      <c r="AG33" s="536"/>
      <c r="AH33" s="537"/>
      <c r="AI33" s="358"/>
      <c r="AJ33" s="359"/>
      <c r="AK33" s="359"/>
      <c r="AL33" s="359"/>
      <c r="AM33" s="359"/>
      <c r="AN33" s="359"/>
      <c r="AO33" s="359"/>
      <c r="AP33" s="359"/>
      <c r="AQ33" s="359"/>
      <c r="AR33" s="359"/>
      <c r="AS33" s="359"/>
      <c r="AT33" s="359"/>
      <c r="AU33" s="374"/>
      <c r="AV33" s="375"/>
      <c r="AW33" s="375"/>
      <c r="AX33" s="375"/>
      <c r="AY33" s="375"/>
      <c r="AZ33" s="375"/>
      <c r="BA33" s="375"/>
      <c r="BB33" s="375"/>
      <c r="BC33" s="375"/>
      <c r="BD33" s="375"/>
      <c r="BE33" s="375"/>
      <c r="BF33" s="375"/>
      <c r="BG33" s="375"/>
      <c r="BH33" s="375"/>
      <c r="BI33" s="375"/>
      <c r="BJ33" s="375"/>
      <c r="BK33" s="375"/>
      <c r="BL33" s="375"/>
      <c r="BM33" s="375"/>
      <c r="BN33" s="375"/>
      <c r="BO33" s="375"/>
      <c r="BP33" s="375"/>
      <c r="BQ33" s="375"/>
      <c r="BR33" s="376"/>
      <c r="BS33" s="383"/>
      <c r="BT33" s="384"/>
      <c r="BU33" s="384"/>
      <c r="BV33" s="384"/>
      <c r="BW33" s="384"/>
      <c r="BX33" s="384"/>
      <c r="BY33" s="385"/>
      <c r="BZ33" s="358"/>
      <c r="CA33" s="359"/>
      <c r="CB33" s="359"/>
      <c r="CC33" s="359"/>
      <c r="CD33" s="359"/>
      <c r="CE33" s="359"/>
      <c r="CF33" s="359"/>
      <c r="CG33" s="359"/>
      <c r="CH33" s="359"/>
      <c r="CI33" s="359"/>
      <c r="CJ33" s="359"/>
      <c r="CK33" s="360"/>
      <c r="DU33" s="183"/>
      <c r="DV33" s="183"/>
      <c r="DW33" s="183"/>
      <c r="DX33" s="183"/>
      <c r="DY33" s="183"/>
      <c r="DZ33" s="183"/>
      <c r="EA33" s="183"/>
      <c r="EB33" s="183"/>
      <c r="EC33" s="183"/>
      <c r="ED33" s="183"/>
      <c r="EE33" s="183"/>
      <c r="EF33" s="183"/>
      <c r="EG33" s="183"/>
      <c r="EH33" s="183"/>
      <c r="EI33" s="183"/>
      <c r="EJ33" s="183"/>
      <c r="EK33" s="183"/>
    </row>
    <row r="34" spans="2:141" ht="5.25" customHeight="1">
      <c r="B34" s="744"/>
      <c r="C34" s="831"/>
      <c r="D34" s="535"/>
      <c r="E34" s="536"/>
      <c r="F34" s="536"/>
      <c r="G34" s="536"/>
      <c r="H34" s="536"/>
      <c r="I34" s="536"/>
      <c r="J34" s="536"/>
      <c r="K34" s="536"/>
      <c r="L34" s="536"/>
      <c r="M34" s="536"/>
      <c r="N34" s="536"/>
      <c r="O34" s="536"/>
      <c r="P34" s="536"/>
      <c r="Q34" s="536"/>
      <c r="R34" s="536"/>
      <c r="S34" s="536"/>
      <c r="T34" s="536"/>
      <c r="U34" s="536"/>
      <c r="V34" s="536"/>
      <c r="W34" s="536"/>
      <c r="X34" s="536"/>
      <c r="Y34" s="536"/>
      <c r="Z34" s="536"/>
      <c r="AA34" s="536"/>
      <c r="AB34" s="536"/>
      <c r="AC34" s="536"/>
      <c r="AD34" s="536"/>
      <c r="AE34" s="536"/>
      <c r="AF34" s="536"/>
      <c r="AG34" s="536"/>
      <c r="AH34" s="537"/>
      <c r="AI34" s="358"/>
      <c r="AJ34" s="359"/>
      <c r="AK34" s="359"/>
      <c r="AL34" s="359"/>
      <c r="AM34" s="359"/>
      <c r="AN34" s="359"/>
      <c r="AO34" s="359"/>
      <c r="AP34" s="359"/>
      <c r="AQ34" s="359"/>
      <c r="AR34" s="359"/>
      <c r="AS34" s="359"/>
      <c r="AT34" s="359"/>
      <c r="AU34" s="374"/>
      <c r="AV34" s="375"/>
      <c r="AW34" s="375"/>
      <c r="AX34" s="375"/>
      <c r="AY34" s="375"/>
      <c r="AZ34" s="375"/>
      <c r="BA34" s="375"/>
      <c r="BB34" s="375"/>
      <c r="BC34" s="375"/>
      <c r="BD34" s="375"/>
      <c r="BE34" s="375"/>
      <c r="BF34" s="375"/>
      <c r="BG34" s="375"/>
      <c r="BH34" s="375"/>
      <c r="BI34" s="375"/>
      <c r="BJ34" s="375"/>
      <c r="BK34" s="375"/>
      <c r="BL34" s="375"/>
      <c r="BM34" s="375"/>
      <c r="BN34" s="375"/>
      <c r="BO34" s="375"/>
      <c r="BP34" s="375"/>
      <c r="BQ34" s="375"/>
      <c r="BR34" s="376"/>
      <c r="BS34" s="383"/>
      <c r="BT34" s="384"/>
      <c r="BU34" s="384"/>
      <c r="BV34" s="384"/>
      <c r="BW34" s="384"/>
      <c r="BX34" s="384"/>
      <c r="BY34" s="385"/>
      <c r="BZ34" s="358"/>
      <c r="CA34" s="359"/>
      <c r="CB34" s="359"/>
      <c r="CC34" s="359"/>
      <c r="CD34" s="359"/>
      <c r="CE34" s="359"/>
      <c r="CF34" s="359"/>
      <c r="CG34" s="359"/>
      <c r="CH34" s="359"/>
      <c r="CI34" s="359"/>
      <c r="CJ34" s="359"/>
      <c r="CK34" s="360"/>
      <c r="DU34" s="183"/>
      <c r="DV34" s="183"/>
      <c r="DW34" s="183"/>
      <c r="DX34" s="183"/>
      <c r="DY34" s="183"/>
      <c r="DZ34" s="183"/>
      <c r="EA34" s="183"/>
      <c r="EB34" s="183"/>
      <c r="EC34" s="183"/>
      <c r="ED34" s="183"/>
      <c r="EE34" s="183"/>
      <c r="EF34" s="183"/>
      <c r="EG34" s="183"/>
      <c r="EH34" s="183"/>
      <c r="EI34" s="183"/>
      <c r="EJ34" s="183"/>
      <c r="EK34" s="183"/>
    </row>
    <row r="35" spans="2:141" ht="5.25" customHeight="1">
      <c r="B35" s="744"/>
      <c r="C35" s="831"/>
      <c r="D35" s="535"/>
      <c r="E35" s="536"/>
      <c r="F35" s="536"/>
      <c r="G35" s="536"/>
      <c r="H35" s="536"/>
      <c r="I35" s="536"/>
      <c r="J35" s="536"/>
      <c r="K35" s="536"/>
      <c r="L35" s="536"/>
      <c r="M35" s="536"/>
      <c r="N35" s="536"/>
      <c r="O35" s="536"/>
      <c r="P35" s="536"/>
      <c r="Q35" s="536"/>
      <c r="R35" s="536"/>
      <c r="S35" s="536"/>
      <c r="T35" s="536"/>
      <c r="U35" s="536"/>
      <c r="V35" s="536"/>
      <c r="W35" s="536"/>
      <c r="X35" s="536"/>
      <c r="Y35" s="536"/>
      <c r="Z35" s="536"/>
      <c r="AA35" s="536"/>
      <c r="AB35" s="536"/>
      <c r="AC35" s="536"/>
      <c r="AD35" s="536"/>
      <c r="AE35" s="536"/>
      <c r="AF35" s="536"/>
      <c r="AG35" s="536"/>
      <c r="AH35" s="537"/>
      <c r="AI35" s="358"/>
      <c r="AJ35" s="359"/>
      <c r="AK35" s="359"/>
      <c r="AL35" s="359"/>
      <c r="AM35" s="359"/>
      <c r="AN35" s="359"/>
      <c r="AO35" s="359"/>
      <c r="AP35" s="359"/>
      <c r="AQ35" s="359"/>
      <c r="AR35" s="359"/>
      <c r="AS35" s="359"/>
      <c r="AT35" s="359"/>
      <c r="AU35" s="374"/>
      <c r="AV35" s="375"/>
      <c r="AW35" s="375"/>
      <c r="AX35" s="375"/>
      <c r="AY35" s="375"/>
      <c r="AZ35" s="375"/>
      <c r="BA35" s="375"/>
      <c r="BB35" s="375"/>
      <c r="BC35" s="375"/>
      <c r="BD35" s="375"/>
      <c r="BE35" s="375"/>
      <c r="BF35" s="375"/>
      <c r="BG35" s="375"/>
      <c r="BH35" s="375"/>
      <c r="BI35" s="375"/>
      <c r="BJ35" s="375"/>
      <c r="BK35" s="375"/>
      <c r="BL35" s="375"/>
      <c r="BM35" s="375"/>
      <c r="BN35" s="375"/>
      <c r="BO35" s="375"/>
      <c r="BP35" s="375"/>
      <c r="BQ35" s="375"/>
      <c r="BR35" s="376"/>
      <c r="BS35" s="383"/>
      <c r="BT35" s="384"/>
      <c r="BU35" s="384"/>
      <c r="BV35" s="384"/>
      <c r="BW35" s="384"/>
      <c r="BX35" s="384"/>
      <c r="BY35" s="385"/>
      <c r="BZ35" s="358"/>
      <c r="CA35" s="359"/>
      <c r="CB35" s="359"/>
      <c r="CC35" s="359"/>
      <c r="CD35" s="359"/>
      <c r="CE35" s="359"/>
      <c r="CF35" s="359"/>
      <c r="CG35" s="359"/>
      <c r="CH35" s="359"/>
      <c r="CI35" s="359"/>
      <c r="CJ35" s="359"/>
      <c r="CK35" s="360"/>
      <c r="DU35" s="183"/>
      <c r="DV35" s="183"/>
      <c r="DW35" s="183"/>
      <c r="DX35" s="183"/>
      <c r="DY35" s="183"/>
      <c r="DZ35" s="183"/>
      <c r="EA35" s="183"/>
      <c r="EB35" s="183"/>
      <c r="EC35" s="183"/>
      <c r="ED35" s="183"/>
      <c r="EE35" s="183"/>
      <c r="EF35" s="183"/>
      <c r="EG35" s="183"/>
      <c r="EH35" s="183"/>
      <c r="EI35" s="183"/>
      <c r="EJ35" s="183"/>
      <c r="EK35" s="183"/>
    </row>
    <row r="36" spans="2:141" ht="5.25" customHeight="1">
      <c r="B36" s="744"/>
      <c r="C36" s="831"/>
      <c r="D36" s="535"/>
      <c r="E36" s="536"/>
      <c r="F36" s="536"/>
      <c r="G36" s="536"/>
      <c r="H36" s="536"/>
      <c r="I36" s="536"/>
      <c r="J36" s="536"/>
      <c r="K36" s="536"/>
      <c r="L36" s="536"/>
      <c r="M36" s="536"/>
      <c r="N36" s="536"/>
      <c r="O36" s="536"/>
      <c r="P36" s="536"/>
      <c r="Q36" s="536"/>
      <c r="R36" s="536"/>
      <c r="S36" s="536"/>
      <c r="T36" s="536"/>
      <c r="U36" s="536"/>
      <c r="V36" s="536"/>
      <c r="W36" s="536"/>
      <c r="X36" s="536"/>
      <c r="Y36" s="536"/>
      <c r="Z36" s="536"/>
      <c r="AA36" s="536"/>
      <c r="AB36" s="536"/>
      <c r="AC36" s="536"/>
      <c r="AD36" s="536"/>
      <c r="AE36" s="536"/>
      <c r="AF36" s="536"/>
      <c r="AG36" s="536"/>
      <c r="AH36" s="537"/>
      <c r="AI36" s="361"/>
      <c r="AJ36" s="362"/>
      <c r="AK36" s="362"/>
      <c r="AL36" s="362"/>
      <c r="AM36" s="362"/>
      <c r="AN36" s="362"/>
      <c r="AO36" s="362"/>
      <c r="AP36" s="362"/>
      <c r="AQ36" s="362"/>
      <c r="AR36" s="362"/>
      <c r="AS36" s="362"/>
      <c r="AT36" s="362"/>
      <c r="AU36" s="377"/>
      <c r="AV36" s="378"/>
      <c r="AW36" s="378"/>
      <c r="AX36" s="378"/>
      <c r="AY36" s="378"/>
      <c r="AZ36" s="378"/>
      <c r="BA36" s="378"/>
      <c r="BB36" s="378"/>
      <c r="BC36" s="378"/>
      <c r="BD36" s="378"/>
      <c r="BE36" s="378"/>
      <c r="BF36" s="378"/>
      <c r="BG36" s="378"/>
      <c r="BH36" s="378"/>
      <c r="BI36" s="378"/>
      <c r="BJ36" s="378"/>
      <c r="BK36" s="378"/>
      <c r="BL36" s="378"/>
      <c r="BM36" s="378"/>
      <c r="BN36" s="378"/>
      <c r="BO36" s="378"/>
      <c r="BP36" s="378"/>
      <c r="BQ36" s="378"/>
      <c r="BR36" s="379"/>
      <c r="BS36" s="386"/>
      <c r="BT36" s="387"/>
      <c r="BU36" s="387"/>
      <c r="BV36" s="387"/>
      <c r="BW36" s="387"/>
      <c r="BX36" s="387"/>
      <c r="BY36" s="388"/>
      <c r="BZ36" s="361"/>
      <c r="CA36" s="362"/>
      <c r="CB36" s="362"/>
      <c r="CC36" s="362"/>
      <c r="CD36" s="362"/>
      <c r="CE36" s="362"/>
      <c r="CF36" s="362"/>
      <c r="CG36" s="362"/>
      <c r="CH36" s="362"/>
      <c r="CI36" s="362"/>
      <c r="CJ36" s="362"/>
      <c r="CK36" s="363"/>
      <c r="DU36" s="183"/>
      <c r="DV36" s="183"/>
      <c r="DW36" s="183"/>
      <c r="DX36" s="183"/>
      <c r="DY36" s="183"/>
      <c r="DZ36" s="183"/>
      <c r="EA36" s="183"/>
      <c r="EB36" s="183"/>
      <c r="EC36" s="183"/>
      <c r="ED36" s="183"/>
      <c r="EE36" s="183"/>
      <c r="EF36" s="183"/>
      <c r="EG36" s="183"/>
      <c r="EH36" s="183"/>
      <c r="EI36" s="183"/>
      <c r="EJ36" s="183"/>
      <c r="EK36" s="183"/>
    </row>
    <row r="37" spans="2:141" ht="5.25" customHeight="1">
      <c r="B37" s="744"/>
      <c r="C37" s="831"/>
      <c r="D37" s="535" t="s">
        <v>642</v>
      </c>
      <c r="E37" s="536"/>
      <c r="F37" s="536"/>
      <c r="G37" s="536"/>
      <c r="H37" s="536"/>
      <c r="I37" s="536"/>
      <c r="J37" s="536"/>
      <c r="K37" s="536"/>
      <c r="L37" s="536"/>
      <c r="M37" s="536"/>
      <c r="N37" s="536"/>
      <c r="O37" s="536"/>
      <c r="P37" s="536"/>
      <c r="Q37" s="536"/>
      <c r="R37" s="536"/>
      <c r="S37" s="536"/>
      <c r="T37" s="536"/>
      <c r="U37" s="536"/>
      <c r="V37" s="536"/>
      <c r="W37" s="536"/>
      <c r="X37" s="536"/>
      <c r="Y37" s="536"/>
      <c r="Z37" s="536"/>
      <c r="AA37" s="536"/>
      <c r="AB37" s="536"/>
      <c r="AC37" s="536"/>
      <c r="AD37" s="536"/>
      <c r="AE37" s="536"/>
      <c r="AF37" s="536"/>
      <c r="AG37" s="536"/>
      <c r="AH37" s="537"/>
      <c r="AI37" s="355" t="e">
        <f ca="1">集計【幼稚園】!O4</f>
        <v>#N/A</v>
      </c>
      <c r="AJ37" s="356"/>
      <c r="AK37" s="356"/>
      <c r="AL37" s="356"/>
      <c r="AM37" s="356"/>
      <c r="AN37" s="356"/>
      <c r="AO37" s="356"/>
      <c r="AP37" s="356"/>
      <c r="AQ37" s="356"/>
      <c r="AR37" s="356"/>
      <c r="AS37" s="356"/>
      <c r="AT37" s="356"/>
      <c r="AU37" s="371" t="s">
        <v>716</v>
      </c>
      <c r="AV37" s="372"/>
      <c r="AW37" s="372"/>
      <c r="AX37" s="372"/>
      <c r="AY37" s="372"/>
      <c r="AZ37" s="372"/>
      <c r="BA37" s="372"/>
      <c r="BB37" s="372"/>
      <c r="BC37" s="372"/>
      <c r="BD37" s="372"/>
      <c r="BE37" s="372"/>
      <c r="BF37" s="372"/>
      <c r="BG37" s="372"/>
      <c r="BH37" s="372"/>
      <c r="BI37" s="372"/>
      <c r="BJ37" s="372"/>
      <c r="BK37" s="372"/>
      <c r="BL37" s="372"/>
      <c r="BM37" s="372"/>
      <c r="BN37" s="372"/>
      <c r="BO37" s="372"/>
      <c r="BP37" s="372"/>
      <c r="BQ37" s="372"/>
      <c r="BR37" s="373"/>
      <c r="BS37" s="380" t="str">
        <f>施設情報!C37&amp;""</f>
        <v/>
      </c>
      <c r="BT37" s="381"/>
      <c r="BU37" s="381"/>
      <c r="BV37" s="381"/>
      <c r="BW37" s="381"/>
      <c r="BX37" s="381"/>
      <c r="BY37" s="382"/>
      <c r="BZ37" s="355">
        <f ca="1">集計【幼稚園】!O19</f>
        <v>0</v>
      </c>
      <c r="CA37" s="356"/>
      <c r="CB37" s="356"/>
      <c r="CC37" s="356"/>
      <c r="CD37" s="356"/>
      <c r="CE37" s="356"/>
      <c r="CF37" s="356"/>
      <c r="CG37" s="356"/>
      <c r="CH37" s="356"/>
      <c r="CI37" s="356"/>
      <c r="CJ37" s="356"/>
      <c r="CK37" s="357"/>
    </row>
    <row r="38" spans="2:141" ht="5.25" customHeight="1">
      <c r="B38" s="744"/>
      <c r="C38" s="831"/>
      <c r="D38" s="535"/>
      <c r="E38" s="536"/>
      <c r="F38" s="536"/>
      <c r="G38" s="536"/>
      <c r="H38" s="536"/>
      <c r="I38" s="536"/>
      <c r="J38" s="536"/>
      <c r="K38" s="536"/>
      <c r="L38" s="536"/>
      <c r="M38" s="536"/>
      <c r="N38" s="536"/>
      <c r="O38" s="536"/>
      <c r="P38" s="536"/>
      <c r="Q38" s="536"/>
      <c r="R38" s="536"/>
      <c r="S38" s="536"/>
      <c r="T38" s="536"/>
      <c r="U38" s="536"/>
      <c r="V38" s="536"/>
      <c r="W38" s="536"/>
      <c r="X38" s="536"/>
      <c r="Y38" s="536"/>
      <c r="Z38" s="536"/>
      <c r="AA38" s="536"/>
      <c r="AB38" s="536"/>
      <c r="AC38" s="536"/>
      <c r="AD38" s="536"/>
      <c r="AE38" s="536"/>
      <c r="AF38" s="536"/>
      <c r="AG38" s="536"/>
      <c r="AH38" s="537"/>
      <c r="AI38" s="358"/>
      <c r="AJ38" s="359"/>
      <c r="AK38" s="359"/>
      <c r="AL38" s="359"/>
      <c r="AM38" s="359"/>
      <c r="AN38" s="359"/>
      <c r="AO38" s="359"/>
      <c r="AP38" s="359"/>
      <c r="AQ38" s="359"/>
      <c r="AR38" s="359"/>
      <c r="AS38" s="359"/>
      <c r="AT38" s="359"/>
      <c r="AU38" s="374"/>
      <c r="AV38" s="375"/>
      <c r="AW38" s="375"/>
      <c r="AX38" s="375"/>
      <c r="AY38" s="375"/>
      <c r="AZ38" s="375"/>
      <c r="BA38" s="375"/>
      <c r="BB38" s="375"/>
      <c r="BC38" s="375"/>
      <c r="BD38" s="375"/>
      <c r="BE38" s="375"/>
      <c r="BF38" s="375"/>
      <c r="BG38" s="375"/>
      <c r="BH38" s="375"/>
      <c r="BI38" s="375"/>
      <c r="BJ38" s="375"/>
      <c r="BK38" s="375"/>
      <c r="BL38" s="375"/>
      <c r="BM38" s="375"/>
      <c r="BN38" s="375"/>
      <c r="BO38" s="375"/>
      <c r="BP38" s="375"/>
      <c r="BQ38" s="375"/>
      <c r="BR38" s="376"/>
      <c r="BS38" s="383"/>
      <c r="BT38" s="384"/>
      <c r="BU38" s="384"/>
      <c r="BV38" s="384"/>
      <c r="BW38" s="384"/>
      <c r="BX38" s="384"/>
      <c r="BY38" s="385"/>
      <c r="BZ38" s="358"/>
      <c r="CA38" s="359"/>
      <c r="CB38" s="359"/>
      <c r="CC38" s="359"/>
      <c r="CD38" s="359"/>
      <c r="CE38" s="359"/>
      <c r="CF38" s="359"/>
      <c r="CG38" s="359"/>
      <c r="CH38" s="359"/>
      <c r="CI38" s="359"/>
      <c r="CJ38" s="359"/>
      <c r="CK38" s="360"/>
    </row>
    <row r="39" spans="2:141" ht="5.25" customHeight="1">
      <c r="B39" s="744"/>
      <c r="C39" s="831"/>
      <c r="D39" s="535"/>
      <c r="E39" s="536"/>
      <c r="F39" s="536"/>
      <c r="G39" s="536"/>
      <c r="H39" s="536"/>
      <c r="I39" s="536"/>
      <c r="J39" s="536"/>
      <c r="K39" s="536"/>
      <c r="L39" s="536"/>
      <c r="M39" s="536"/>
      <c r="N39" s="536"/>
      <c r="O39" s="536"/>
      <c r="P39" s="536"/>
      <c r="Q39" s="536"/>
      <c r="R39" s="536"/>
      <c r="S39" s="536"/>
      <c r="T39" s="536"/>
      <c r="U39" s="536"/>
      <c r="V39" s="536"/>
      <c r="W39" s="536"/>
      <c r="X39" s="536"/>
      <c r="Y39" s="536"/>
      <c r="Z39" s="536"/>
      <c r="AA39" s="536"/>
      <c r="AB39" s="536"/>
      <c r="AC39" s="536"/>
      <c r="AD39" s="536"/>
      <c r="AE39" s="536"/>
      <c r="AF39" s="536"/>
      <c r="AG39" s="536"/>
      <c r="AH39" s="537"/>
      <c r="AI39" s="358"/>
      <c r="AJ39" s="359"/>
      <c r="AK39" s="359"/>
      <c r="AL39" s="359"/>
      <c r="AM39" s="359"/>
      <c r="AN39" s="359"/>
      <c r="AO39" s="359"/>
      <c r="AP39" s="359"/>
      <c r="AQ39" s="359"/>
      <c r="AR39" s="359"/>
      <c r="AS39" s="359"/>
      <c r="AT39" s="359"/>
      <c r="AU39" s="374"/>
      <c r="AV39" s="375"/>
      <c r="AW39" s="375"/>
      <c r="AX39" s="375"/>
      <c r="AY39" s="375"/>
      <c r="AZ39" s="375"/>
      <c r="BA39" s="375"/>
      <c r="BB39" s="375"/>
      <c r="BC39" s="375"/>
      <c r="BD39" s="375"/>
      <c r="BE39" s="375"/>
      <c r="BF39" s="375"/>
      <c r="BG39" s="375"/>
      <c r="BH39" s="375"/>
      <c r="BI39" s="375"/>
      <c r="BJ39" s="375"/>
      <c r="BK39" s="375"/>
      <c r="BL39" s="375"/>
      <c r="BM39" s="375"/>
      <c r="BN39" s="375"/>
      <c r="BO39" s="375"/>
      <c r="BP39" s="375"/>
      <c r="BQ39" s="375"/>
      <c r="BR39" s="376"/>
      <c r="BS39" s="383"/>
      <c r="BT39" s="384"/>
      <c r="BU39" s="384"/>
      <c r="BV39" s="384"/>
      <c r="BW39" s="384"/>
      <c r="BX39" s="384"/>
      <c r="BY39" s="385"/>
      <c r="BZ39" s="358"/>
      <c r="CA39" s="359"/>
      <c r="CB39" s="359"/>
      <c r="CC39" s="359"/>
      <c r="CD39" s="359"/>
      <c r="CE39" s="359"/>
      <c r="CF39" s="359"/>
      <c r="CG39" s="359"/>
      <c r="CH39" s="359"/>
      <c r="CI39" s="359"/>
      <c r="CJ39" s="359"/>
      <c r="CK39" s="360"/>
    </row>
    <row r="40" spans="2:141" ht="5.25" customHeight="1">
      <c r="B40" s="744"/>
      <c r="C40" s="831"/>
      <c r="D40" s="535"/>
      <c r="E40" s="536"/>
      <c r="F40" s="536"/>
      <c r="G40" s="536"/>
      <c r="H40" s="536"/>
      <c r="I40" s="536"/>
      <c r="J40" s="536"/>
      <c r="K40" s="536"/>
      <c r="L40" s="536"/>
      <c r="M40" s="536"/>
      <c r="N40" s="536"/>
      <c r="O40" s="536"/>
      <c r="P40" s="536"/>
      <c r="Q40" s="536"/>
      <c r="R40" s="536"/>
      <c r="S40" s="536"/>
      <c r="T40" s="536"/>
      <c r="U40" s="536"/>
      <c r="V40" s="536"/>
      <c r="W40" s="536"/>
      <c r="X40" s="536"/>
      <c r="Y40" s="536"/>
      <c r="Z40" s="536"/>
      <c r="AA40" s="536"/>
      <c r="AB40" s="536"/>
      <c r="AC40" s="536"/>
      <c r="AD40" s="536"/>
      <c r="AE40" s="536"/>
      <c r="AF40" s="536"/>
      <c r="AG40" s="536"/>
      <c r="AH40" s="537"/>
      <c r="AI40" s="358"/>
      <c r="AJ40" s="359"/>
      <c r="AK40" s="359"/>
      <c r="AL40" s="359"/>
      <c r="AM40" s="359"/>
      <c r="AN40" s="359"/>
      <c r="AO40" s="359"/>
      <c r="AP40" s="359"/>
      <c r="AQ40" s="359"/>
      <c r="AR40" s="359"/>
      <c r="AS40" s="359"/>
      <c r="AT40" s="359"/>
      <c r="AU40" s="374"/>
      <c r="AV40" s="375"/>
      <c r="AW40" s="375"/>
      <c r="AX40" s="375"/>
      <c r="AY40" s="375"/>
      <c r="AZ40" s="375"/>
      <c r="BA40" s="375"/>
      <c r="BB40" s="375"/>
      <c r="BC40" s="375"/>
      <c r="BD40" s="375"/>
      <c r="BE40" s="375"/>
      <c r="BF40" s="375"/>
      <c r="BG40" s="375"/>
      <c r="BH40" s="375"/>
      <c r="BI40" s="375"/>
      <c r="BJ40" s="375"/>
      <c r="BK40" s="375"/>
      <c r="BL40" s="375"/>
      <c r="BM40" s="375"/>
      <c r="BN40" s="375"/>
      <c r="BO40" s="375"/>
      <c r="BP40" s="375"/>
      <c r="BQ40" s="375"/>
      <c r="BR40" s="376"/>
      <c r="BS40" s="383"/>
      <c r="BT40" s="384"/>
      <c r="BU40" s="384"/>
      <c r="BV40" s="384"/>
      <c r="BW40" s="384"/>
      <c r="BX40" s="384"/>
      <c r="BY40" s="385"/>
      <c r="BZ40" s="358"/>
      <c r="CA40" s="359"/>
      <c r="CB40" s="359"/>
      <c r="CC40" s="359"/>
      <c r="CD40" s="359"/>
      <c r="CE40" s="359"/>
      <c r="CF40" s="359"/>
      <c r="CG40" s="359"/>
      <c r="CH40" s="359"/>
      <c r="CI40" s="359"/>
      <c r="CJ40" s="359"/>
      <c r="CK40" s="360"/>
    </row>
    <row r="41" spans="2:141" ht="5.25" customHeight="1">
      <c r="B41" s="744"/>
      <c r="C41" s="831"/>
      <c r="D41" s="535"/>
      <c r="E41" s="536"/>
      <c r="F41" s="536"/>
      <c r="G41" s="536"/>
      <c r="H41" s="536"/>
      <c r="I41" s="536"/>
      <c r="J41" s="536"/>
      <c r="K41" s="536"/>
      <c r="L41" s="536"/>
      <c r="M41" s="536"/>
      <c r="N41" s="536"/>
      <c r="O41" s="536"/>
      <c r="P41" s="536"/>
      <c r="Q41" s="536"/>
      <c r="R41" s="536"/>
      <c r="S41" s="536"/>
      <c r="T41" s="536"/>
      <c r="U41" s="536"/>
      <c r="V41" s="536"/>
      <c r="W41" s="536"/>
      <c r="X41" s="536"/>
      <c r="Y41" s="536"/>
      <c r="Z41" s="536"/>
      <c r="AA41" s="536"/>
      <c r="AB41" s="536"/>
      <c r="AC41" s="536"/>
      <c r="AD41" s="536"/>
      <c r="AE41" s="536"/>
      <c r="AF41" s="536"/>
      <c r="AG41" s="536"/>
      <c r="AH41" s="537"/>
      <c r="AI41" s="361"/>
      <c r="AJ41" s="362"/>
      <c r="AK41" s="362"/>
      <c r="AL41" s="362"/>
      <c r="AM41" s="362"/>
      <c r="AN41" s="362"/>
      <c r="AO41" s="362"/>
      <c r="AP41" s="362"/>
      <c r="AQ41" s="362"/>
      <c r="AR41" s="362"/>
      <c r="AS41" s="362"/>
      <c r="AT41" s="362"/>
      <c r="AU41" s="377"/>
      <c r="AV41" s="378"/>
      <c r="AW41" s="378"/>
      <c r="AX41" s="378"/>
      <c r="AY41" s="378"/>
      <c r="AZ41" s="378"/>
      <c r="BA41" s="378"/>
      <c r="BB41" s="378"/>
      <c r="BC41" s="378"/>
      <c r="BD41" s="378"/>
      <c r="BE41" s="378"/>
      <c r="BF41" s="378"/>
      <c r="BG41" s="378"/>
      <c r="BH41" s="378"/>
      <c r="BI41" s="378"/>
      <c r="BJ41" s="378"/>
      <c r="BK41" s="378"/>
      <c r="BL41" s="378"/>
      <c r="BM41" s="378"/>
      <c r="BN41" s="378"/>
      <c r="BO41" s="378"/>
      <c r="BP41" s="378"/>
      <c r="BQ41" s="378"/>
      <c r="BR41" s="379"/>
      <c r="BS41" s="386"/>
      <c r="BT41" s="387"/>
      <c r="BU41" s="387"/>
      <c r="BV41" s="387"/>
      <c r="BW41" s="387"/>
      <c r="BX41" s="387"/>
      <c r="BY41" s="388"/>
      <c r="BZ41" s="361"/>
      <c r="CA41" s="362"/>
      <c r="CB41" s="362"/>
      <c r="CC41" s="362"/>
      <c r="CD41" s="362"/>
      <c r="CE41" s="362"/>
      <c r="CF41" s="362"/>
      <c r="CG41" s="362"/>
      <c r="CH41" s="362"/>
      <c r="CI41" s="362"/>
      <c r="CJ41" s="362"/>
      <c r="CK41" s="363"/>
    </row>
    <row r="42" spans="2:141" ht="5.25" customHeight="1">
      <c r="B42" s="744"/>
      <c r="C42" s="831"/>
      <c r="D42" s="371" t="s">
        <v>643</v>
      </c>
      <c r="E42" s="372"/>
      <c r="F42" s="372"/>
      <c r="G42" s="372"/>
      <c r="H42" s="372"/>
      <c r="I42" s="372"/>
      <c r="J42" s="372"/>
      <c r="K42" s="372"/>
      <c r="L42" s="372"/>
      <c r="M42" s="372"/>
      <c r="N42" s="372"/>
      <c r="O42" s="372"/>
      <c r="P42" s="372"/>
      <c r="Q42" s="372"/>
      <c r="R42" s="372"/>
      <c r="S42" s="372"/>
      <c r="T42" s="372"/>
      <c r="U42" s="372"/>
      <c r="V42" s="372"/>
      <c r="W42" s="372"/>
      <c r="X42" s="372"/>
      <c r="Y42" s="372"/>
      <c r="Z42" s="372"/>
      <c r="AA42" s="372"/>
      <c r="AB42" s="372"/>
      <c r="AC42" s="372"/>
      <c r="AD42" s="372"/>
      <c r="AE42" s="372"/>
      <c r="AF42" s="372"/>
      <c r="AG42" s="372"/>
      <c r="AH42" s="538"/>
      <c r="AI42" s="618" t="e">
        <f ca="1">集計【幼稚園】!O5</f>
        <v>#DIV/0!</v>
      </c>
      <c r="AJ42" s="619"/>
      <c r="AK42" s="619"/>
      <c r="AL42" s="619"/>
      <c r="AM42" s="619"/>
      <c r="AN42" s="619"/>
      <c r="AO42" s="619"/>
      <c r="AP42" s="619"/>
      <c r="AQ42" s="619"/>
      <c r="AR42" s="619"/>
      <c r="AS42" s="619"/>
      <c r="AT42" s="620"/>
      <c r="AU42" s="371" t="s">
        <v>142</v>
      </c>
      <c r="AV42" s="372"/>
      <c r="AW42" s="372"/>
      <c r="AX42" s="372"/>
      <c r="AY42" s="372"/>
      <c r="AZ42" s="372"/>
      <c r="BA42" s="372"/>
      <c r="BB42" s="372"/>
      <c r="BC42" s="372"/>
      <c r="BD42" s="372"/>
      <c r="BE42" s="372"/>
      <c r="BF42" s="372"/>
      <c r="BG42" s="372"/>
      <c r="BH42" s="372"/>
      <c r="BI42" s="372"/>
      <c r="BJ42" s="372"/>
      <c r="BK42" s="372"/>
      <c r="BL42" s="372"/>
      <c r="BM42" s="372"/>
      <c r="BN42" s="372"/>
      <c r="BO42" s="372"/>
      <c r="BP42" s="372"/>
      <c r="BQ42" s="372"/>
      <c r="BR42" s="373"/>
      <c r="BS42" s="380" t="str">
        <f>施設情報!C38&amp;""</f>
        <v/>
      </c>
      <c r="BT42" s="381"/>
      <c r="BU42" s="381"/>
      <c r="BV42" s="381"/>
      <c r="BW42" s="381"/>
      <c r="BX42" s="381"/>
      <c r="BY42" s="382"/>
      <c r="BZ42" s="355">
        <f ca="1">集計【幼稚園】!O20</f>
        <v>0</v>
      </c>
      <c r="CA42" s="356"/>
      <c r="CB42" s="356"/>
      <c r="CC42" s="356"/>
      <c r="CD42" s="356"/>
      <c r="CE42" s="356"/>
      <c r="CF42" s="356"/>
      <c r="CG42" s="356"/>
      <c r="CH42" s="356"/>
      <c r="CI42" s="356"/>
      <c r="CJ42" s="356"/>
      <c r="CK42" s="357"/>
    </row>
    <row r="43" spans="2:141" ht="5.25" customHeight="1">
      <c r="B43" s="744"/>
      <c r="C43" s="831"/>
      <c r="D43" s="374"/>
      <c r="E43" s="375"/>
      <c r="F43" s="375"/>
      <c r="G43" s="375"/>
      <c r="H43" s="375"/>
      <c r="I43" s="375"/>
      <c r="J43" s="375"/>
      <c r="K43" s="375"/>
      <c r="L43" s="375"/>
      <c r="M43" s="375"/>
      <c r="N43" s="375"/>
      <c r="O43" s="375"/>
      <c r="P43" s="375"/>
      <c r="Q43" s="375"/>
      <c r="R43" s="375"/>
      <c r="S43" s="375"/>
      <c r="T43" s="375"/>
      <c r="U43" s="375"/>
      <c r="V43" s="375"/>
      <c r="W43" s="375"/>
      <c r="X43" s="375"/>
      <c r="Y43" s="375"/>
      <c r="Z43" s="375"/>
      <c r="AA43" s="375"/>
      <c r="AB43" s="375"/>
      <c r="AC43" s="375"/>
      <c r="AD43" s="375"/>
      <c r="AE43" s="375"/>
      <c r="AF43" s="375"/>
      <c r="AG43" s="375"/>
      <c r="AH43" s="539"/>
      <c r="AI43" s="618"/>
      <c r="AJ43" s="619"/>
      <c r="AK43" s="619"/>
      <c r="AL43" s="619"/>
      <c r="AM43" s="619"/>
      <c r="AN43" s="619"/>
      <c r="AO43" s="619"/>
      <c r="AP43" s="619"/>
      <c r="AQ43" s="619"/>
      <c r="AR43" s="619"/>
      <c r="AS43" s="619"/>
      <c r="AT43" s="620"/>
      <c r="AU43" s="374"/>
      <c r="AV43" s="375"/>
      <c r="AW43" s="375"/>
      <c r="AX43" s="375"/>
      <c r="AY43" s="375"/>
      <c r="AZ43" s="375"/>
      <c r="BA43" s="375"/>
      <c r="BB43" s="375"/>
      <c r="BC43" s="375"/>
      <c r="BD43" s="375"/>
      <c r="BE43" s="375"/>
      <c r="BF43" s="375"/>
      <c r="BG43" s="375"/>
      <c r="BH43" s="375"/>
      <c r="BI43" s="375"/>
      <c r="BJ43" s="375"/>
      <c r="BK43" s="375"/>
      <c r="BL43" s="375"/>
      <c r="BM43" s="375"/>
      <c r="BN43" s="375"/>
      <c r="BO43" s="375"/>
      <c r="BP43" s="375"/>
      <c r="BQ43" s="375"/>
      <c r="BR43" s="376"/>
      <c r="BS43" s="383"/>
      <c r="BT43" s="384"/>
      <c r="BU43" s="384"/>
      <c r="BV43" s="384"/>
      <c r="BW43" s="384"/>
      <c r="BX43" s="384"/>
      <c r="BY43" s="385"/>
      <c r="BZ43" s="358"/>
      <c r="CA43" s="359"/>
      <c r="CB43" s="359"/>
      <c r="CC43" s="359"/>
      <c r="CD43" s="359"/>
      <c r="CE43" s="359"/>
      <c r="CF43" s="359"/>
      <c r="CG43" s="359"/>
      <c r="CH43" s="359"/>
      <c r="CI43" s="359"/>
      <c r="CJ43" s="359"/>
      <c r="CK43" s="360"/>
    </row>
    <row r="44" spans="2:141" ht="5.25" customHeight="1">
      <c r="B44" s="744"/>
      <c r="C44" s="831"/>
      <c r="D44" s="374"/>
      <c r="E44" s="375"/>
      <c r="F44" s="375"/>
      <c r="G44" s="375"/>
      <c r="H44" s="375"/>
      <c r="I44" s="375"/>
      <c r="J44" s="375"/>
      <c r="K44" s="375"/>
      <c r="L44" s="375"/>
      <c r="M44" s="375"/>
      <c r="N44" s="375"/>
      <c r="O44" s="375"/>
      <c r="P44" s="375"/>
      <c r="Q44" s="375"/>
      <c r="R44" s="375"/>
      <c r="S44" s="375"/>
      <c r="T44" s="375"/>
      <c r="U44" s="375"/>
      <c r="V44" s="375"/>
      <c r="W44" s="375"/>
      <c r="X44" s="375"/>
      <c r="Y44" s="375"/>
      <c r="Z44" s="375"/>
      <c r="AA44" s="375"/>
      <c r="AB44" s="375"/>
      <c r="AC44" s="375"/>
      <c r="AD44" s="375"/>
      <c r="AE44" s="375"/>
      <c r="AF44" s="375"/>
      <c r="AG44" s="375"/>
      <c r="AH44" s="539"/>
      <c r="AI44" s="618"/>
      <c r="AJ44" s="619"/>
      <c r="AK44" s="619"/>
      <c r="AL44" s="619"/>
      <c r="AM44" s="619"/>
      <c r="AN44" s="619"/>
      <c r="AO44" s="619"/>
      <c r="AP44" s="619"/>
      <c r="AQ44" s="619"/>
      <c r="AR44" s="619"/>
      <c r="AS44" s="619"/>
      <c r="AT44" s="620"/>
      <c r="AU44" s="374"/>
      <c r="AV44" s="375"/>
      <c r="AW44" s="375"/>
      <c r="AX44" s="375"/>
      <c r="AY44" s="375"/>
      <c r="AZ44" s="375"/>
      <c r="BA44" s="375"/>
      <c r="BB44" s="375"/>
      <c r="BC44" s="375"/>
      <c r="BD44" s="375"/>
      <c r="BE44" s="375"/>
      <c r="BF44" s="375"/>
      <c r="BG44" s="375"/>
      <c r="BH44" s="375"/>
      <c r="BI44" s="375"/>
      <c r="BJ44" s="375"/>
      <c r="BK44" s="375"/>
      <c r="BL44" s="375"/>
      <c r="BM44" s="375"/>
      <c r="BN44" s="375"/>
      <c r="BO44" s="375"/>
      <c r="BP44" s="375"/>
      <c r="BQ44" s="375"/>
      <c r="BR44" s="376"/>
      <c r="BS44" s="383"/>
      <c r="BT44" s="384"/>
      <c r="BU44" s="384"/>
      <c r="BV44" s="384"/>
      <c r="BW44" s="384"/>
      <c r="BX44" s="384"/>
      <c r="BY44" s="385"/>
      <c r="BZ44" s="358"/>
      <c r="CA44" s="359"/>
      <c r="CB44" s="359"/>
      <c r="CC44" s="359"/>
      <c r="CD44" s="359"/>
      <c r="CE44" s="359"/>
      <c r="CF44" s="359"/>
      <c r="CG44" s="359"/>
      <c r="CH44" s="359"/>
      <c r="CI44" s="359"/>
      <c r="CJ44" s="359"/>
      <c r="CK44" s="360"/>
    </row>
    <row r="45" spans="2:141" ht="5.25" customHeight="1">
      <c r="B45" s="744"/>
      <c r="C45" s="831"/>
      <c r="D45" s="374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75"/>
      <c r="V45" s="375"/>
      <c r="W45" s="375"/>
      <c r="X45" s="375"/>
      <c r="Y45" s="375"/>
      <c r="Z45" s="375"/>
      <c r="AA45" s="375"/>
      <c r="AB45" s="375"/>
      <c r="AC45" s="375"/>
      <c r="AD45" s="375"/>
      <c r="AE45" s="375"/>
      <c r="AF45" s="375"/>
      <c r="AG45" s="375"/>
      <c r="AH45" s="539"/>
      <c r="AI45" s="618"/>
      <c r="AJ45" s="619"/>
      <c r="AK45" s="619"/>
      <c r="AL45" s="619"/>
      <c r="AM45" s="619"/>
      <c r="AN45" s="619"/>
      <c r="AO45" s="619"/>
      <c r="AP45" s="619"/>
      <c r="AQ45" s="619"/>
      <c r="AR45" s="619"/>
      <c r="AS45" s="619"/>
      <c r="AT45" s="620"/>
      <c r="AU45" s="374"/>
      <c r="AV45" s="375"/>
      <c r="AW45" s="375"/>
      <c r="AX45" s="375"/>
      <c r="AY45" s="375"/>
      <c r="AZ45" s="375"/>
      <c r="BA45" s="375"/>
      <c r="BB45" s="375"/>
      <c r="BC45" s="375"/>
      <c r="BD45" s="375"/>
      <c r="BE45" s="375"/>
      <c r="BF45" s="375"/>
      <c r="BG45" s="375"/>
      <c r="BH45" s="375"/>
      <c r="BI45" s="375"/>
      <c r="BJ45" s="375"/>
      <c r="BK45" s="375"/>
      <c r="BL45" s="375"/>
      <c r="BM45" s="375"/>
      <c r="BN45" s="375"/>
      <c r="BO45" s="375"/>
      <c r="BP45" s="375"/>
      <c r="BQ45" s="375"/>
      <c r="BR45" s="376"/>
      <c r="BS45" s="383"/>
      <c r="BT45" s="384"/>
      <c r="BU45" s="384"/>
      <c r="BV45" s="384"/>
      <c r="BW45" s="384"/>
      <c r="BX45" s="384"/>
      <c r="BY45" s="385"/>
      <c r="BZ45" s="358"/>
      <c r="CA45" s="359"/>
      <c r="CB45" s="359"/>
      <c r="CC45" s="359"/>
      <c r="CD45" s="359"/>
      <c r="CE45" s="359"/>
      <c r="CF45" s="359"/>
      <c r="CG45" s="359"/>
      <c r="CH45" s="359"/>
      <c r="CI45" s="359"/>
      <c r="CJ45" s="359"/>
      <c r="CK45" s="360"/>
    </row>
    <row r="46" spans="2:141" ht="5.25" customHeight="1">
      <c r="B46" s="744"/>
      <c r="C46" s="831"/>
      <c r="D46" s="377"/>
      <c r="E46" s="378"/>
      <c r="F46" s="378"/>
      <c r="G46" s="378"/>
      <c r="H46" s="378"/>
      <c r="I46" s="378"/>
      <c r="J46" s="378"/>
      <c r="K46" s="378"/>
      <c r="L46" s="378"/>
      <c r="M46" s="378"/>
      <c r="N46" s="378"/>
      <c r="O46" s="378"/>
      <c r="P46" s="378"/>
      <c r="Q46" s="378"/>
      <c r="R46" s="378"/>
      <c r="S46" s="378"/>
      <c r="T46" s="378"/>
      <c r="U46" s="378"/>
      <c r="V46" s="378"/>
      <c r="W46" s="378"/>
      <c r="X46" s="378"/>
      <c r="Y46" s="378"/>
      <c r="Z46" s="378"/>
      <c r="AA46" s="378"/>
      <c r="AB46" s="378"/>
      <c r="AC46" s="378"/>
      <c r="AD46" s="378"/>
      <c r="AE46" s="378"/>
      <c r="AF46" s="378"/>
      <c r="AG46" s="378"/>
      <c r="AH46" s="540"/>
      <c r="AI46" s="618"/>
      <c r="AJ46" s="619"/>
      <c r="AK46" s="619"/>
      <c r="AL46" s="619"/>
      <c r="AM46" s="619"/>
      <c r="AN46" s="619"/>
      <c r="AO46" s="619"/>
      <c r="AP46" s="619"/>
      <c r="AQ46" s="619"/>
      <c r="AR46" s="619"/>
      <c r="AS46" s="619"/>
      <c r="AT46" s="620"/>
      <c r="AU46" s="377"/>
      <c r="AV46" s="378"/>
      <c r="AW46" s="378"/>
      <c r="AX46" s="378"/>
      <c r="AY46" s="378"/>
      <c r="AZ46" s="378"/>
      <c r="BA46" s="378"/>
      <c r="BB46" s="378"/>
      <c r="BC46" s="378"/>
      <c r="BD46" s="378"/>
      <c r="BE46" s="378"/>
      <c r="BF46" s="378"/>
      <c r="BG46" s="378"/>
      <c r="BH46" s="378"/>
      <c r="BI46" s="378"/>
      <c r="BJ46" s="378"/>
      <c r="BK46" s="378"/>
      <c r="BL46" s="378"/>
      <c r="BM46" s="378"/>
      <c r="BN46" s="378"/>
      <c r="BO46" s="378"/>
      <c r="BP46" s="378"/>
      <c r="BQ46" s="378"/>
      <c r="BR46" s="379"/>
      <c r="BS46" s="386"/>
      <c r="BT46" s="387"/>
      <c r="BU46" s="387"/>
      <c r="BV46" s="387"/>
      <c r="BW46" s="387"/>
      <c r="BX46" s="387"/>
      <c r="BY46" s="388"/>
      <c r="BZ46" s="361"/>
      <c r="CA46" s="362"/>
      <c r="CB46" s="362"/>
      <c r="CC46" s="362"/>
      <c r="CD46" s="362"/>
      <c r="CE46" s="362"/>
      <c r="CF46" s="362"/>
      <c r="CG46" s="362"/>
      <c r="CH46" s="362"/>
      <c r="CI46" s="362"/>
      <c r="CJ46" s="362"/>
      <c r="CK46" s="363"/>
    </row>
    <row r="47" spans="2:141" ht="5.25" customHeight="1">
      <c r="B47" s="744"/>
      <c r="C47" s="831"/>
      <c r="D47" s="460" t="s">
        <v>644</v>
      </c>
      <c r="E47" s="461"/>
      <c r="F47" s="461"/>
      <c r="G47" s="461"/>
      <c r="H47" s="461"/>
      <c r="I47" s="461"/>
      <c r="J47" s="461"/>
      <c r="K47" s="461"/>
      <c r="L47" s="461"/>
      <c r="M47" s="461"/>
      <c r="N47" s="461"/>
      <c r="O47" s="461"/>
      <c r="P47" s="461"/>
      <c r="Q47" s="461"/>
      <c r="R47" s="461"/>
      <c r="S47" s="461"/>
      <c r="T47" s="461"/>
      <c r="U47" s="461"/>
      <c r="V47" s="461"/>
      <c r="W47" s="461"/>
      <c r="X47" s="461"/>
      <c r="Y47" s="461"/>
      <c r="Z47" s="461"/>
      <c r="AA47" s="462"/>
      <c r="AB47" s="380" t="str">
        <f>施設情報!C22&amp;""</f>
        <v/>
      </c>
      <c r="AC47" s="381"/>
      <c r="AD47" s="381"/>
      <c r="AE47" s="381"/>
      <c r="AF47" s="381"/>
      <c r="AG47" s="381"/>
      <c r="AH47" s="382"/>
      <c r="AI47" s="358">
        <f ca="1">集計【幼稚園】!O6</f>
        <v>0</v>
      </c>
      <c r="AJ47" s="359"/>
      <c r="AK47" s="359"/>
      <c r="AL47" s="359"/>
      <c r="AM47" s="359"/>
      <c r="AN47" s="359"/>
      <c r="AO47" s="359"/>
      <c r="AP47" s="359"/>
      <c r="AQ47" s="359"/>
      <c r="AR47" s="359"/>
      <c r="AS47" s="359"/>
      <c r="AT47" s="359"/>
      <c r="AU47" s="371" t="s">
        <v>90</v>
      </c>
      <c r="AV47" s="372"/>
      <c r="AW47" s="372"/>
      <c r="AX47" s="372"/>
      <c r="AY47" s="372"/>
      <c r="AZ47" s="372"/>
      <c r="BA47" s="372"/>
      <c r="BB47" s="372"/>
      <c r="BC47" s="372"/>
      <c r="BD47" s="372"/>
      <c r="BE47" s="372"/>
      <c r="BF47" s="372"/>
      <c r="BG47" s="372"/>
      <c r="BH47" s="372"/>
      <c r="BI47" s="372"/>
      <c r="BJ47" s="372"/>
      <c r="BK47" s="372"/>
      <c r="BL47" s="372"/>
      <c r="BM47" s="372"/>
      <c r="BN47" s="372"/>
      <c r="BO47" s="372"/>
      <c r="BP47" s="372"/>
      <c r="BQ47" s="372"/>
      <c r="BR47" s="373"/>
      <c r="BS47" s="380" t="str">
        <f>施設情報!C39&amp;""</f>
        <v/>
      </c>
      <c r="BT47" s="381"/>
      <c r="BU47" s="381"/>
      <c r="BV47" s="381"/>
      <c r="BW47" s="381"/>
      <c r="BX47" s="381"/>
      <c r="BY47" s="382"/>
      <c r="BZ47" s="355">
        <f ca="1">集計【幼稚園】!O21</f>
        <v>0</v>
      </c>
      <c r="CA47" s="356"/>
      <c r="CB47" s="356"/>
      <c r="CC47" s="356"/>
      <c r="CD47" s="356"/>
      <c r="CE47" s="356"/>
      <c r="CF47" s="356"/>
      <c r="CG47" s="356"/>
      <c r="CH47" s="356"/>
      <c r="CI47" s="356"/>
      <c r="CJ47" s="356"/>
      <c r="CK47" s="357"/>
    </row>
    <row r="48" spans="2:141" ht="5.25" customHeight="1">
      <c r="B48" s="744"/>
      <c r="C48" s="831"/>
      <c r="D48" s="463"/>
      <c r="E48" s="464"/>
      <c r="F48" s="464"/>
      <c r="G48" s="464"/>
      <c r="H48" s="464"/>
      <c r="I48" s="464"/>
      <c r="J48" s="464"/>
      <c r="K48" s="464"/>
      <c r="L48" s="464"/>
      <c r="M48" s="464"/>
      <c r="N48" s="464"/>
      <c r="O48" s="464"/>
      <c r="P48" s="464"/>
      <c r="Q48" s="464"/>
      <c r="R48" s="464"/>
      <c r="S48" s="464"/>
      <c r="T48" s="464"/>
      <c r="U48" s="464"/>
      <c r="V48" s="464"/>
      <c r="W48" s="464"/>
      <c r="X48" s="464"/>
      <c r="Y48" s="464"/>
      <c r="Z48" s="464"/>
      <c r="AA48" s="465"/>
      <c r="AB48" s="383"/>
      <c r="AC48" s="384"/>
      <c r="AD48" s="384"/>
      <c r="AE48" s="384"/>
      <c r="AF48" s="384"/>
      <c r="AG48" s="384"/>
      <c r="AH48" s="385"/>
      <c r="AI48" s="358"/>
      <c r="AJ48" s="359"/>
      <c r="AK48" s="359"/>
      <c r="AL48" s="359"/>
      <c r="AM48" s="359"/>
      <c r="AN48" s="359"/>
      <c r="AO48" s="359"/>
      <c r="AP48" s="359"/>
      <c r="AQ48" s="359"/>
      <c r="AR48" s="359"/>
      <c r="AS48" s="359"/>
      <c r="AT48" s="359"/>
      <c r="AU48" s="374"/>
      <c r="AV48" s="375"/>
      <c r="AW48" s="375"/>
      <c r="AX48" s="375"/>
      <c r="AY48" s="375"/>
      <c r="AZ48" s="375"/>
      <c r="BA48" s="375"/>
      <c r="BB48" s="375"/>
      <c r="BC48" s="375"/>
      <c r="BD48" s="375"/>
      <c r="BE48" s="375"/>
      <c r="BF48" s="375"/>
      <c r="BG48" s="375"/>
      <c r="BH48" s="375"/>
      <c r="BI48" s="375"/>
      <c r="BJ48" s="375"/>
      <c r="BK48" s="375"/>
      <c r="BL48" s="375"/>
      <c r="BM48" s="375"/>
      <c r="BN48" s="375"/>
      <c r="BO48" s="375"/>
      <c r="BP48" s="375"/>
      <c r="BQ48" s="375"/>
      <c r="BR48" s="376"/>
      <c r="BS48" s="383"/>
      <c r="BT48" s="384"/>
      <c r="BU48" s="384"/>
      <c r="BV48" s="384"/>
      <c r="BW48" s="384"/>
      <c r="BX48" s="384"/>
      <c r="BY48" s="385"/>
      <c r="BZ48" s="358"/>
      <c r="CA48" s="359"/>
      <c r="CB48" s="359"/>
      <c r="CC48" s="359"/>
      <c r="CD48" s="359"/>
      <c r="CE48" s="359"/>
      <c r="CF48" s="359"/>
      <c r="CG48" s="359"/>
      <c r="CH48" s="359"/>
      <c r="CI48" s="359"/>
      <c r="CJ48" s="359"/>
      <c r="CK48" s="360"/>
    </row>
    <row r="49" spans="2:172" ht="5.25" customHeight="1">
      <c r="B49" s="744"/>
      <c r="C49" s="831"/>
      <c r="D49" s="463"/>
      <c r="E49" s="464"/>
      <c r="F49" s="464"/>
      <c r="G49" s="464"/>
      <c r="H49" s="464"/>
      <c r="I49" s="464"/>
      <c r="J49" s="464"/>
      <c r="K49" s="464"/>
      <c r="L49" s="464"/>
      <c r="M49" s="464"/>
      <c r="N49" s="464"/>
      <c r="O49" s="464"/>
      <c r="P49" s="464"/>
      <c r="Q49" s="464"/>
      <c r="R49" s="464"/>
      <c r="S49" s="464"/>
      <c r="T49" s="464"/>
      <c r="U49" s="464"/>
      <c r="V49" s="464"/>
      <c r="W49" s="464"/>
      <c r="X49" s="464"/>
      <c r="Y49" s="464"/>
      <c r="Z49" s="464"/>
      <c r="AA49" s="465"/>
      <c r="AB49" s="383"/>
      <c r="AC49" s="384"/>
      <c r="AD49" s="384"/>
      <c r="AE49" s="384"/>
      <c r="AF49" s="384"/>
      <c r="AG49" s="384"/>
      <c r="AH49" s="385"/>
      <c r="AI49" s="358"/>
      <c r="AJ49" s="359"/>
      <c r="AK49" s="359"/>
      <c r="AL49" s="359"/>
      <c r="AM49" s="359"/>
      <c r="AN49" s="359"/>
      <c r="AO49" s="359"/>
      <c r="AP49" s="359"/>
      <c r="AQ49" s="359"/>
      <c r="AR49" s="359"/>
      <c r="AS49" s="359"/>
      <c r="AT49" s="359"/>
      <c r="AU49" s="374"/>
      <c r="AV49" s="375"/>
      <c r="AW49" s="375"/>
      <c r="AX49" s="375"/>
      <c r="AY49" s="375"/>
      <c r="AZ49" s="375"/>
      <c r="BA49" s="375"/>
      <c r="BB49" s="375"/>
      <c r="BC49" s="375"/>
      <c r="BD49" s="375"/>
      <c r="BE49" s="375"/>
      <c r="BF49" s="375"/>
      <c r="BG49" s="375"/>
      <c r="BH49" s="375"/>
      <c r="BI49" s="375"/>
      <c r="BJ49" s="375"/>
      <c r="BK49" s="375"/>
      <c r="BL49" s="375"/>
      <c r="BM49" s="375"/>
      <c r="BN49" s="375"/>
      <c r="BO49" s="375"/>
      <c r="BP49" s="375"/>
      <c r="BQ49" s="375"/>
      <c r="BR49" s="376"/>
      <c r="BS49" s="383"/>
      <c r="BT49" s="384"/>
      <c r="BU49" s="384"/>
      <c r="BV49" s="384"/>
      <c r="BW49" s="384"/>
      <c r="BX49" s="384"/>
      <c r="BY49" s="385"/>
      <c r="BZ49" s="358"/>
      <c r="CA49" s="359"/>
      <c r="CB49" s="359"/>
      <c r="CC49" s="359"/>
      <c r="CD49" s="359"/>
      <c r="CE49" s="359"/>
      <c r="CF49" s="359"/>
      <c r="CG49" s="359"/>
      <c r="CH49" s="359"/>
      <c r="CI49" s="359"/>
      <c r="CJ49" s="359"/>
      <c r="CK49" s="360"/>
    </row>
    <row r="50" spans="2:172" ht="5.25" customHeight="1">
      <c r="B50" s="744"/>
      <c r="C50" s="831"/>
      <c r="D50" s="463"/>
      <c r="E50" s="464"/>
      <c r="F50" s="464"/>
      <c r="G50" s="464"/>
      <c r="H50" s="464"/>
      <c r="I50" s="464"/>
      <c r="J50" s="464"/>
      <c r="K50" s="464"/>
      <c r="L50" s="464"/>
      <c r="M50" s="464"/>
      <c r="N50" s="464"/>
      <c r="O50" s="464"/>
      <c r="P50" s="464"/>
      <c r="Q50" s="464"/>
      <c r="R50" s="464"/>
      <c r="S50" s="464"/>
      <c r="T50" s="464"/>
      <c r="U50" s="464"/>
      <c r="V50" s="464"/>
      <c r="W50" s="464"/>
      <c r="X50" s="464"/>
      <c r="Y50" s="464"/>
      <c r="Z50" s="464"/>
      <c r="AA50" s="465"/>
      <c r="AB50" s="383"/>
      <c r="AC50" s="384"/>
      <c r="AD50" s="384"/>
      <c r="AE50" s="384"/>
      <c r="AF50" s="384"/>
      <c r="AG50" s="384"/>
      <c r="AH50" s="385"/>
      <c r="AI50" s="358"/>
      <c r="AJ50" s="359"/>
      <c r="AK50" s="359"/>
      <c r="AL50" s="359"/>
      <c r="AM50" s="359"/>
      <c r="AN50" s="359"/>
      <c r="AO50" s="359"/>
      <c r="AP50" s="359"/>
      <c r="AQ50" s="359"/>
      <c r="AR50" s="359"/>
      <c r="AS50" s="359"/>
      <c r="AT50" s="359"/>
      <c r="AU50" s="374"/>
      <c r="AV50" s="375"/>
      <c r="AW50" s="375"/>
      <c r="AX50" s="375"/>
      <c r="AY50" s="375"/>
      <c r="AZ50" s="375"/>
      <c r="BA50" s="375"/>
      <c r="BB50" s="375"/>
      <c r="BC50" s="375"/>
      <c r="BD50" s="375"/>
      <c r="BE50" s="375"/>
      <c r="BF50" s="375"/>
      <c r="BG50" s="375"/>
      <c r="BH50" s="375"/>
      <c r="BI50" s="375"/>
      <c r="BJ50" s="375"/>
      <c r="BK50" s="375"/>
      <c r="BL50" s="375"/>
      <c r="BM50" s="375"/>
      <c r="BN50" s="375"/>
      <c r="BO50" s="375"/>
      <c r="BP50" s="375"/>
      <c r="BQ50" s="375"/>
      <c r="BR50" s="376"/>
      <c r="BS50" s="383"/>
      <c r="BT50" s="384"/>
      <c r="BU50" s="384"/>
      <c r="BV50" s="384"/>
      <c r="BW50" s="384"/>
      <c r="BX50" s="384"/>
      <c r="BY50" s="385"/>
      <c r="BZ50" s="358"/>
      <c r="CA50" s="359"/>
      <c r="CB50" s="359"/>
      <c r="CC50" s="359"/>
      <c r="CD50" s="359"/>
      <c r="CE50" s="359"/>
      <c r="CF50" s="359"/>
      <c r="CG50" s="359"/>
      <c r="CH50" s="359"/>
      <c r="CI50" s="359"/>
      <c r="CJ50" s="359"/>
      <c r="CK50" s="360"/>
      <c r="FL50" s="189"/>
      <c r="FM50" s="189"/>
      <c r="FN50" s="189"/>
      <c r="FO50" s="189"/>
      <c r="FP50" s="189"/>
    </row>
    <row r="51" spans="2:172" ht="5.25" customHeight="1">
      <c r="B51" s="744"/>
      <c r="C51" s="831"/>
      <c r="D51" s="466"/>
      <c r="E51" s="467"/>
      <c r="F51" s="467"/>
      <c r="G51" s="467"/>
      <c r="H51" s="467"/>
      <c r="I51" s="467"/>
      <c r="J51" s="467"/>
      <c r="K51" s="467"/>
      <c r="L51" s="467"/>
      <c r="M51" s="467"/>
      <c r="N51" s="467"/>
      <c r="O51" s="467"/>
      <c r="P51" s="467"/>
      <c r="Q51" s="467"/>
      <c r="R51" s="467"/>
      <c r="S51" s="467"/>
      <c r="T51" s="467"/>
      <c r="U51" s="467"/>
      <c r="V51" s="467"/>
      <c r="W51" s="467"/>
      <c r="X51" s="467"/>
      <c r="Y51" s="467"/>
      <c r="Z51" s="467"/>
      <c r="AA51" s="468"/>
      <c r="AB51" s="386"/>
      <c r="AC51" s="387"/>
      <c r="AD51" s="387"/>
      <c r="AE51" s="387"/>
      <c r="AF51" s="387"/>
      <c r="AG51" s="387"/>
      <c r="AH51" s="388"/>
      <c r="AI51" s="361"/>
      <c r="AJ51" s="362"/>
      <c r="AK51" s="362"/>
      <c r="AL51" s="362"/>
      <c r="AM51" s="362"/>
      <c r="AN51" s="362"/>
      <c r="AO51" s="362"/>
      <c r="AP51" s="362"/>
      <c r="AQ51" s="362"/>
      <c r="AR51" s="362"/>
      <c r="AS51" s="362"/>
      <c r="AT51" s="362"/>
      <c r="AU51" s="377"/>
      <c r="AV51" s="378"/>
      <c r="AW51" s="378"/>
      <c r="AX51" s="378"/>
      <c r="AY51" s="378"/>
      <c r="AZ51" s="378"/>
      <c r="BA51" s="378"/>
      <c r="BB51" s="378"/>
      <c r="BC51" s="378"/>
      <c r="BD51" s="378"/>
      <c r="BE51" s="378"/>
      <c r="BF51" s="378"/>
      <c r="BG51" s="378"/>
      <c r="BH51" s="378"/>
      <c r="BI51" s="378"/>
      <c r="BJ51" s="378"/>
      <c r="BK51" s="378"/>
      <c r="BL51" s="378"/>
      <c r="BM51" s="378"/>
      <c r="BN51" s="378"/>
      <c r="BO51" s="378"/>
      <c r="BP51" s="378"/>
      <c r="BQ51" s="378"/>
      <c r="BR51" s="379"/>
      <c r="BS51" s="386"/>
      <c r="BT51" s="387"/>
      <c r="BU51" s="387"/>
      <c r="BV51" s="387"/>
      <c r="BW51" s="387"/>
      <c r="BX51" s="387"/>
      <c r="BY51" s="388"/>
      <c r="BZ51" s="361"/>
      <c r="CA51" s="362"/>
      <c r="CB51" s="362"/>
      <c r="CC51" s="362"/>
      <c r="CD51" s="362"/>
      <c r="CE51" s="362"/>
      <c r="CF51" s="362"/>
      <c r="CG51" s="362"/>
      <c r="CH51" s="362"/>
      <c r="CI51" s="362"/>
      <c r="CJ51" s="362"/>
      <c r="CK51" s="363"/>
    </row>
    <row r="52" spans="2:172" ht="5.25" customHeight="1">
      <c r="B52" s="744"/>
      <c r="C52" s="831"/>
      <c r="D52" s="460" t="s">
        <v>645</v>
      </c>
      <c r="E52" s="461"/>
      <c r="F52" s="461"/>
      <c r="G52" s="461"/>
      <c r="H52" s="461"/>
      <c r="I52" s="461"/>
      <c r="J52" s="461"/>
      <c r="K52" s="461"/>
      <c r="L52" s="461"/>
      <c r="M52" s="461"/>
      <c r="N52" s="461"/>
      <c r="O52" s="461"/>
      <c r="P52" s="461"/>
      <c r="Q52" s="461"/>
      <c r="R52" s="461"/>
      <c r="S52" s="461"/>
      <c r="T52" s="461"/>
      <c r="U52" s="461"/>
      <c r="V52" s="461"/>
      <c r="W52" s="461"/>
      <c r="X52" s="461"/>
      <c r="Y52" s="461"/>
      <c r="Z52" s="461"/>
      <c r="AA52" s="462"/>
      <c r="AB52" s="457" t="str">
        <f>施設情報!C23&amp;""</f>
        <v/>
      </c>
      <c r="AC52" s="458"/>
      <c r="AD52" s="458"/>
      <c r="AE52" s="458"/>
      <c r="AF52" s="458"/>
      <c r="AG52" s="458"/>
      <c r="AH52" s="459"/>
      <c r="AI52" s="355" t="e">
        <f ca="1">集計【幼稚園】!O7</f>
        <v>#N/A</v>
      </c>
      <c r="AJ52" s="356"/>
      <c r="AK52" s="356"/>
      <c r="AL52" s="356"/>
      <c r="AM52" s="356"/>
      <c r="AN52" s="356"/>
      <c r="AO52" s="356"/>
      <c r="AP52" s="356"/>
      <c r="AQ52" s="356"/>
      <c r="AR52" s="356"/>
      <c r="AS52" s="356"/>
      <c r="AT52" s="356"/>
      <c r="AU52" s="371" t="s">
        <v>70</v>
      </c>
      <c r="AV52" s="372"/>
      <c r="AW52" s="372"/>
      <c r="AX52" s="372"/>
      <c r="AY52" s="372"/>
      <c r="AZ52" s="372"/>
      <c r="BA52" s="372"/>
      <c r="BB52" s="372"/>
      <c r="BC52" s="372"/>
      <c r="BD52" s="372"/>
      <c r="BE52" s="372"/>
      <c r="BF52" s="372"/>
      <c r="BG52" s="372"/>
      <c r="BH52" s="372"/>
      <c r="BI52" s="372"/>
      <c r="BJ52" s="372"/>
      <c r="BK52" s="372"/>
      <c r="BL52" s="372"/>
      <c r="BM52" s="372"/>
      <c r="BN52" s="372"/>
      <c r="BO52" s="372"/>
      <c r="BP52" s="372"/>
      <c r="BQ52" s="372"/>
      <c r="BR52" s="373"/>
      <c r="BS52" s="346" t="str">
        <f>施設情報!C40&amp;""</f>
        <v/>
      </c>
      <c r="BT52" s="347"/>
      <c r="BU52" s="347"/>
      <c r="BV52" s="347"/>
      <c r="BW52" s="347"/>
      <c r="BX52" s="347"/>
      <c r="BY52" s="348"/>
      <c r="BZ52" s="355">
        <f ca="1">集計【幼稚園】!O22</f>
        <v>0</v>
      </c>
      <c r="CA52" s="356"/>
      <c r="CB52" s="356"/>
      <c r="CC52" s="356"/>
      <c r="CD52" s="356"/>
      <c r="CE52" s="356"/>
      <c r="CF52" s="356"/>
      <c r="CG52" s="356"/>
      <c r="CH52" s="356"/>
      <c r="CI52" s="356"/>
      <c r="CJ52" s="356"/>
      <c r="CK52" s="357"/>
      <c r="FL52" s="194"/>
      <c r="FM52" s="194"/>
      <c r="FN52" s="194"/>
      <c r="FO52" s="194"/>
      <c r="FP52" s="194"/>
    </row>
    <row r="53" spans="2:172" ht="5.25" customHeight="1">
      <c r="B53" s="744"/>
      <c r="C53" s="831"/>
      <c r="D53" s="463"/>
      <c r="E53" s="464"/>
      <c r="F53" s="464"/>
      <c r="G53" s="464"/>
      <c r="H53" s="464"/>
      <c r="I53" s="464"/>
      <c r="J53" s="464"/>
      <c r="K53" s="464"/>
      <c r="L53" s="464"/>
      <c r="M53" s="464"/>
      <c r="N53" s="464"/>
      <c r="O53" s="464"/>
      <c r="P53" s="464"/>
      <c r="Q53" s="464"/>
      <c r="R53" s="464"/>
      <c r="S53" s="464"/>
      <c r="T53" s="464"/>
      <c r="U53" s="464"/>
      <c r="V53" s="464"/>
      <c r="W53" s="464"/>
      <c r="X53" s="464"/>
      <c r="Y53" s="464"/>
      <c r="Z53" s="464"/>
      <c r="AA53" s="465"/>
      <c r="AB53" s="457"/>
      <c r="AC53" s="458"/>
      <c r="AD53" s="458"/>
      <c r="AE53" s="458"/>
      <c r="AF53" s="458"/>
      <c r="AG53" s="458"/>
      <c r="AH53" s="459"/>
      <c r="AI53" s="358"/>
      <c r="AJ53" s="359"/>
      <c r="AK53" s="359"/>
      <c r="AL53" s="359"/>
      <c r="AM53" s="359"/>
      <c r="AN53" s="359"/>
      <c r="AO53" s="359"/>
      <c r="AP53" s="359"/>
      <c r="AQ53" s="359"/>
      <c r="AR53" s="359"/>
      <c r="AS53" s="359"/>
      <c r="AT53" s="359"/>
      <c r="AU53" s="374"/>
      <c r="AV53" s="375"/>
      <c r="AW53" s="375"/>
      <c r="AX53" s="375"/>
      <c r="AY53" s="375"/>
      <c r="AZ53" s="375"/>
      <c r="BA53" s="375"/>
      <c r="BB53" s="375"/>
      <c r="BC53" s="375"/>
      <c r="BD53" s="375"/>
      <c r="BE53" s="375"/>
      <c r="BF53" s="375"/>
      <c r="BG53" s="375"/>
      <c r="BH53" s="375"/>
      <c r="BI53" s="375"/>
      <c r="BJ53" s="375"/>
      <c r="BK53" s="375"/>
      <c r="BL53" s="375"/>
      <c r="BM53" s="375"/>
      <c r="BN53" s="375"/>
      <c r="BO53" s="375"/>
      <c r="BP53" s="375"/>
      <c r="BQ53" s="375"/>
      <c r="BR53" s="376"/>
      <c r="BS53" s="349"/>
      <c r="BT53" s="350"/>
      <c r="BU53" s="350"/>
      <c r="BV53" s="350"/>
      <c r="BW53" s="350"/>
      <c r="BX53" s="350"/>
      <c r="BY53" s="351"/>
      <c r="BZ53" s="358"/>
      <c r="CA53" s="359"/>
      <c r="CB53" s="359"/>
      <c r="CC53" s="359"/>
      <c r="CD53" s="359"/>
      <c r="CE53" s="359"/>
      <c r="CF53" s="359"/>
      <c r="CG53" s="359"/>
      <c r="CH53" s="359"/>
      <c r="CI53" s="359"/>
      <c r="CJ53" s="359"/>
      <c r="CK53" s="360"/>
    </row>
    <row r="54" spans="2:172" ht="5.25" customHeight="1">
      <c r="B54" s="744"/>
      <c r="C54" s="831"/>
      <c r="D54" s="463"/>
      <c r="E54" s="464"/>
      <c r="F54" s="464"/>
      <c r="G54" s="464"/>
      <c r="H54" s="464"/>
      <c r="I54" s="464"/>
      <c r="J54" s="464"/>
      <c r="K54" s="464"/>
      <c r="L54" s="464"/>
      <c r="M54" s="464"/>
      <c r="N54" s="464"/>
      <c r="O54" s="464"/>
      <c r="P54" s="464"/>
      <c r="Q54" s="464"/>
      <c r="R54" s="464"/>
      <c r="S54" s="464"/>
      <c r="T54" s="464"/>
      <c r="U54" s="464"/>
      <c r="V54" s="464"/>
      <c r="W54" s="464"/>
      <c r="X54" s="464"/>
      <c r="Y54" s="464"/>
      <c r="Z54" s="464"/>
      <c r="AA54" s="465"/>
      <c r="AB54" s="457"/>
      <c r="AC54" s="458"/>
      <c r="AD54" s="458"/>
      <c r="AE54" s="458"/>
      <c r="AF54" s="458"/>
      <c r="AG54" s="458"/>
      <c r="AH54" s="459"/>
      <c r="AI54" s="358"/>
      <c r="AJ54" s="359"/>
      <c r="AK54" s="359"/>
      <c r="AL54" s="359"/>
      <c r="AM54" s="359"/>
      <c r="AN54" s="359"/>
      <c r="AO54" s="359"/>
      <c r="AP54" s="359"/>
      <c r="AQ54" s="359"/>
      <c r="AR54" s="359"/>
      <c r="AS54" s="359"/>
      <c r="AT54" s="359"/>
      <c r="AU54" s="374"/>
      <c r="AV54" s="375"/>
      <c r="AW54" s="375"/>
      <c r="AX54" s="375"/>
      <c r="AY54" s="375"/>
      <c r="AZ54" s="375"/>
      <c r="BA54" s="375"/>
      <c r="BB54" s="375"/>
      <c r="BC54" s="375"/>
      <c r="BD54" s="375"/>
      <c r="BE54" s="375"/>
      <c r="BF54" s="375"/>
      <c r="BG54" s="375"/>
      <c r="BH54" s="375"/>
      <c r="BI54" s="375"/>
      <c r="BJ54" s="375"/>
      <c r="BK54" s="375"/>
      <c r="BL54" s="375"/>
      <c r="BM54" s="375"/>
      <c r="BN54" s="375"/>
      <c r="BO54" s="375"/>
      <c r="BP54" s="375"/>
      <c r="BQ54" s="375"/>
      <c r="BR54" s="376"/>
      <c r="BS54" s="349"/>
      <c r="BT54" s="350"/>
      <c r="BU54" s="350"/>
      <c r="BV54" s="350"/>
      <c r="BW54" s="350"/>
      <c r="BX54" s="350"/>
      <c r="BY54" s="351"/>
      <c r="BZ54" s="358"/>
      <c r="CA54" s="359"/>
      <c r="CB54" s="359"/>
      <c r="CC54" s="359"/>
      <c r="CD54" s="359"/>
      <c r="CE54" s="359"/>
      <c r="CF54" s="359"/>
      <c r="CG54" s="359"/>
      <c r="CH54" s="359"/>
      <c r="CI54" s="359"/>
      <c r="CJ54" s="359"/>
      <c r="CK54" s="360"/>
    </row>
    <row r="55" spans="2:172" ht="5.25" customHeight="1">
      <c r="B55" s="744"/>
      <c r="C55" s="831"/>
      <c r="D55" s="463"/>
      <c r="E55" s="464"/>
      <c r="F55" s="464"/>
      <c r="G55" s="464"/>
      <c r="H55" s="464"/>
      <c r="I55" s="464"/>
      <c r="J55" s="464"/>
      <c r="K55" s="464"/>
      <c r="L55" s="464"/>
      <c r="M55" s="464"/>
      <c r="N55" s="464"/>
      <c r="O55" s="464"/>
      <c r="P55" s="464"/>
      <c r="Q55" s="464"/>
      <c r="R55" s="464"/>
      <c r="S55" s="464"/>
      <c r="T55" s="464"/>
      <c r="U55" s="464"/>
      <c r="V55" s="464"/>
      <c r="W55" s="464"/>
      <c r="X55" s="464"/>
      <c r="Y55" s="464"/>
      <c r="Z55" s="464"/>
      <c r="AA55" s="465"/>
      <c r="AB55" s="457"/>
      <c r="AC55" s="458"/>
      <c r="AD55" s="458"/>
      <c r="AE55" s="458"/>
      <c r="AF55" s="458"/>
      <c r="AG55" s="458"/>
      <c r="AH55" s="459"/>
      <c r="AI55" s="358"/>
      <c r="AJ55" s="359"/>
      <c r="AK55" s="359"/>
      <c r="AL55" s="359"/>
      <c r="AM55" s="359"/>
      <c r="AN55" s="359"/>
      <c r="AO55" s="359"/>
      <c r="AP55" s="359"/>
      <c r="AQ55" s="359"/>
      <c r="AR55" s="359"/>
      <c r="AS55" s="359"/>
      <c r="AT55" s="359"/>
      <c r="AU55" s="374"/>
      <c r="AV55" s="375"/>
      <c r="AW55" s="375"/>
      <c r="AX55" s="375"/>
      <c r="AY55" s="375"/>
      <c r="AZ55" s="375"/>
      <c r="BA55" s="375"/>
      <c r="BB55" s="375"/>
      <c r="BC55" s="375"/>
      <c r="BD55" s="375"/>
      <c r="BE55" s="375"/>
      <c r="BF55" s="375"/>
      <c r="BG55" s="375"/>
      <c r="BH55" s="375"/>
      <c r="BI55" s="375"/>
      <c r="BJ55" s="375"/>
      <c r="BK55" s="375"/>
      <c r="BL55" s="375"/>
      <c r="BM55" s="375"/>
      <c r="BN55" s="375"/>
      <c r="BO55" s="375"/>
      <c r="BP55" s="375"/>
      <c r="BQ55" s="375"/>
      <c r="BR55" s="376"/>
      <c r="BS55" s="349"/>
      <c r="BT55" s="350"/>
      <c r="BU55" s="350"/>
      <c r="BV55" s="350"/>
      <c r="BW55" s="350"/>
      <c r="BX55" s="350"/>
      <c r="BY55" s="351"/>
      <c r="BZ55" s="358"/>
      <c r="CA55" s="359"/>
      <c r="CB55" s="359"/>
      <c r="CC55" s="359"/>
      <c r="CD55" s="359"/>
      <c r="CE55" s="359"/>
      <c r="CF55" s="359"/>
      <c r="CG55" s="359"/>
      <c r="CH55" s="359"/>
      <c r="CI55" s="359"/>
      <c r="CJ55" s="359"/>
      <c r="CK55" s="360"/>
      <c r="ES55" s="183"/>
      <c r="ET55" s="183"/>
      <c r="EU55" s="183"/>
      <c r="EV55" s="183"/>
      <c r="EW55" s="183"/>
      <c r="EX55" s="183"/>
      <c r="EY55" s="183"/>
      <c r="EZ55" s="183"/>
      <c r="FA55" s="183"/>
      <c r="FB55" s="183"/>
      <c r="FC55" s="183"/>
      <c r="FD55" s="183"/>
      <c r="FE55" s="183"/>
      <c r="FF55" s="183"/>
      <c r="FG55" s="183"/>
      <c r="FH55" s="183"/>
      <c r="FI55" s="183"/>
      <c r="FJ55" s="183"/>
      <c r="FK55" s="183"/>
      <c r="FL55" s="183"/>
      <c r="FM55" s="183"/>
    </row>
    <row r="56" spans="2:172" ht="5.25" customHeight="1">
      <c r="B56" s="744"/>
      <c r="C56" s="831"/>
      <c r="D56" s="466"/>
      <c r="E56" s="467"/>
      <c r="F56" s="467"/>
      <c r="G56" s="467"/>
      <c r="H56" s="467"/>
      <c r="I56" s="467"/>
      <c r="J56" s="467"/>
      <c r="K56" s="467"/>
      <c r="L56" s="467"/>
      <c r="M56" s="467"/>
      <c r="N56" s="467"/>
      <c r="O56" s="467"/>
      <c r="P56" s="467"/>
      <c r="Q56" s="467"/>
      <c r="R56" s="467"/>
      <c r="S56" s="467"/>
      <c r="T56" s="467"/>
      <c r="U56" s="467"/>
      <c r="V56" s="467"/>
      <c r="W56" s="467"/>
      <c r="X56" s="467"/>
      <c r="Y56" s="467"/>
      <c r="Z56" s="467"/>
      <c r="AA56" s="468"/>
      <c r="AB56" s="457"/>
      <c r="AC56" s="458"/>
      <c r="AD56" s="458"/>
      <c r="AE56" s="458"/>
      <c r="AF56" s="458"/>
      <c r="AG56" s="458"/>
      <c r="AH56" s="459"/>
      <c r="AI56" s="361"/>
      <c r="AJ56" s="362"/>
      <c r="AK56" s="362"/>
      <c r="AL56" s="362"/>
      <c r="AM56" s="362"/>
      <c r="AN56" s="362"/>
      <c r="AO56" s="362"/>
      <c r="AP56" s="362"/>
      <c r="AQ56" s="362"/>
      <c r="AR56" s="362"/>
      <c r="AS56" s="362"/>
      <c r="AT56" s="362"/>
      <c r="AU56" s="377"/>
      <c r="AV56" s="378"/>
      <c r="AW56" s="378"/>
      <c r="AX56" s="378"/>
      <c r="AY56" s="378"/>
      <c r="AZ56" s="378"/>
      <c r="BA56" s="378"/>
      <c r="BB56" s="378"/>
      <c r="BC56" s="378"/>
      <c r="BD56" s="378"/>
      <c r="BE56" s="378"/>
      <c r="BF56" s="378"/>
      <c r="BG56" s="378"/>
      <c r="BH56" s="378"/>
      <c r="BI56" s="378"/>
      <c r="BJ56" s="378"/>
      <c r="BK56" s="378"/>
      <c r="BL56" s="378"/>
      <c r="BM56" s="378"/>
      <c r="BN56" s="378"/>
      <c r="BO56" s="378"/>
      <c r="BP56" s="378"/>
      <c r="BQ56" s="378"/>
      <c r="BR56" s="379"/>
      <c r="BS56" s="352"/>
      <c r="BT56" s="353"/>
      <c r="BU56" s="353"/>
      <c r="BV56" s="353"/>
      <c r="BW56" s="353"/>
      <c r="BX56" s="353"/>
      <c r="BY56" s="354"/>
      <c r="BZ56" s="361"/>
      <c r="CA56" s="362"/>
      <c r="CB56" s="362"/>
      <c r="CC56" s="362"/>
      <c r="CD56" s="362"/>
      <c r="CE56" s="362"/>
      <c r="CF56" s="362"/>
      <c r="CG56" s="362"/>
      <c r="CH56" s="362"/>
      <c r="CI56" s="362"/>
      <c r="CJ56" s="362"/>
      <c r="CK56" s="363"/>
      <c r="ES56" s="183"/>
      <c r="ET56" s="183"/>
      <c r="EU56" s="183"/>
      <c r="EV56" s="183"/>
      <c r="EW56" s="183"/>
      <c r="EX56" s="183"/>
      <c r="EY56" s="183"/>
      <c r="EZ56" s="183"/>
      <c r="FA56" s="183"/>
      <c r="FB56" s="183"/>
      <c r="FC56" s="183"/>
      <c r="FD56" s="183"/>
      <c r="FE56" s="183"/>
      <c r="FF56" s="183"/>
      <c r="FG56" s="183"/>
      <c r="FH56" s="183"/>
      <c r="FI56" s="183"/>
      <c r="FJ56" s="183"/>
      <c r="FK56" s="183"/>
      <c r="FL56" s="183"/>
      <c r="FM56" s="183"/>
    </row>
    <row r="57" spans="2:172" ht="5.25" customHeight="1">
      <c r="B57" s="744"/>
      <c r="C57" s="831"/>
      <c r="D57" s="460" t="s">
        <v>646</v>
      </c>
      <c r="E57" s="541"/>
      <c r="F57" s="541"/>
      <c r="G57" s="541"/>
      <c r="H57" s="541"/>
      <c r="I57" s="541"/>
      <c r="J57" s="541"/>
      <c r="K57" s="541"/>
      <c r="L57" s="541"/>
      <c r="M57" s="541"/>
      <c r="N57" s="541"/>
      <c r="O57" s="541"/>
      <c r="P57" s="541"/>
      <c r="Q57" s="541"/>
      <c r="R57" s="541"/>
      <c r="S57" s="541"/>
      <c r="T57" s="541"/>
      <c r="U57" s="541"/>
      <c r="V57" s="541"/>
      <c r="W57" s="541"/>
      <c r="X57" s="541"/>
      <c r="Y57" s="541"/>
      <c r="Z57" s="541"/>
      <c r="AA57" s="541"/>
      <c r="AB57" s="457" t="str">
        <f>施設情報!C24&amp;""</f>
        <v/>
      </c>
      <c r="AC57" s="458"/>
      <c r="AD57" s="458"/>
      <c r="AE57" s="458"/>
      <c r="AF57" s="458"/>
      <c r="AG57" s="458"/>
      <c r="AH57" s="459"/>
      <c r="AI57" s="355">
        <f ca="1">集計【幼稚園】!O8</f>
        <v>0</v>
      </c>
      <c r="AJ57" s="356"/>
      <c r="AK57" s="356"/>
      <c r="AL57" s="356"/>
      <c r="AM57" s="356"/>
      <c r="AN57" s="356"/>
      <c r="AO57" s="356"/>
      <c r="AP57" s="356"/>
      <c r="AQ57" s="356"/>
      <c r="AR57" s="356"/>
      <c r="AS57" s="356"/>
      <c r="AT57" s="356"/>
      <c r="AU57" s="371" t="s">
        <v>767</v>
      </c>
      <c r="AV57" s="372"/>
      <c r="AW57" s="372"/>
      <c r="AX57" s="372"/>
      <c r="AY57" s="372"/>
      <c r="AZ57" s="372"/>
      <c r="BA57" s="372"/>
      <c r="BB57" s="372"/>
      <c r="BC57" s="372"/>
      <c r="BD57" s="372"/>
      <c r="BE57" s="372"/>
      <c r="BF57" s="372"/>
      <c r="BG57" s="372"/>
      <c r="BH57" s="372"/>
      <c r="BI57" s="372"/>
      <c r="BJ57" s="372"/>
      <c r="BK57" s="372"/>
      <c r="BL57" s="372"/>
      <c r="BM57" s="372"/>
      <c r="BN57" s="372"/>
      <c r="BO57" s="372"/>
      <c r="BP57" s="372"/>
      <c r="BQ57" s="372"/>
      <c r="BR57" s="373"/>
      <c r="BS57" s="346" t="str">
        <f>施設情報!C41&amp;""</f>
        <v/>
      </c>
      <c r="BT57" s="347"/>
      <c r="BU57" s="347"/>
      <c r="BV57" s="347"/>
      <c r="BW57" s="347"/>
      <c r="BX57" s="347"/>
      <c r="BY57" s="348"/>
      <c r="BZ57" s="355">
        <f ca="1">集計【幼稚園】!O23</f>
        <v>0</v>
      </c>
      <c r="CA57" s="356"/>
      <c r="CB57" s="356"/>
      <c r="CC57" s="356"/>
      <c r="CD57" s="356"/>
      <c r="CE57" s="356"/>
      <c r="CF57" s="356"/>
      <c r="CG57" s="356"/>
      <c r="CH57" s="356"/>
      <c r="CI57" s="356"/>
      <c r="CJ57" s="356"/>
      <c r="CK57" s="357"/>
      <c r="ES57" s="183"/>
      <c r="ET57" s="183"/>
      <c r="EU57" s="183"/>
      <c r="EV57" s="183"/>
      <c r="EW57" s="183"/>
      <c r="EX57" s="183"/>
      <c r="EY57" s="183"/>
      <c r="EZ57" s="183"/>
      <c r="FA57" s="183"/>
      <c r="FB57" s="183"/>
      <c r="FC57" s="183"/>
      <c r="FD57" s="183"/>
      <c r="FE57" s="183"/>
      <c r="FF57" s="183"/>
      <c r="FG57" s="183"/>
      <c r="FH57" s="183"/>
      <c r="FI57" s="183"/>
      <c r="FJ57" s="183"/>
      <c r="FK57" s="183"/>
      <c r="FL57" s="183"/>
      <c r="FM57" s="183"/>
    </row>
    <row r="58" spans="2:172" ht="5.25" customHeight="1">
      <c r="B58" s="744"/>
      <c r="C58" s="831"/>
      <c r="D58" s="542"/>
      <c r="E58" s="543"/>
      <c r="F58" s="543"/>
      <c r="G58" s="543"/>
      <c r="H58" s="543"/>
      <c r="I58" s="543"/>
      <c r="J58" s="543"/>
      <c r="K58" s="543"/>
      <c r="L58" s="543"/>
      <c r="M58" s="543"/>
      <c r="N58" s="543"/>
      <c r="O58" s="543"/>
      <c r="P58" s="543"/>
      <c r="Q58" s="543"/>
      <c r="R58" s="543"/>
      <c r="S58" s="543"/>
      <c r="T58" s="543"/>
      <c r="U58" s="543"/>
      <c r="V58" s="543"/>
      <c r="W58" s="543"/>
      <c r="X58" s="543"/>
      <c r="Y58" s="543"/>
      <c r="Z58" s="543"/>
      <c r="AA58" s="543"/>
      <c r="AB58" s="457"/>
      <c r="AC58" s="458"/>
      <c r="AD58" s="458"/>
      <c r="AE58" s="458"/>
      <c r="AF58" s="458"/>
      <c r="AG58" s="458"/>
      <c r="AH58" s="459"/>
      <c r="AI58" s="358"/>
      <c r="AJ58" s="359"/>
      <c r="AK58" s="359"/>
      <c r="AL58" s="359"/>
      <c r="AM58" s="359"/>
      <c r="AN58" s="359"/>
      <c r="AO58" s="359"/>
      <c r="AP58" s="359"/>
      <c r="AQ58" s="359"/>
      <c r="AR58" s="359"/>
      <c r="AS58" s="359"/>
      <c r="AT58" s="359"/>
      <c r="AU58" s="374"/>
      <c r="AV58" s="375"/>
      <c r="AW58" s="375"/>
      <c r="AX58" s="375"/>
      <c r="AY58" s="375"/>
      <c r="AZ58" s="375"/>
      <c r="BA58" s="375"/>
      <c r="BB58" s="375"/>
      <c r="BC58" s="375"/>
      <c r="BD58" s="375"/>
      <c r="BE58" s="375"/>
      <c r="BF58" s="375"/>
      <c r="BG58" s="375"/>
      <c r="BH58" s="375"/>
      <c r="BI58" s="375"/>
      <c r="BJ58" s="375"/>
      <c r="BK58" s="375"/>
      <c r="BL58" s="375"/>
      <c r="BM58" s="375"/>
      <c r="BN58" s="375"/>
      <c r="BO58" s="375"/>
      <c r="BP58" s="375"/>
      <c r="BQ58" s="375"/>
      <c r="BR58" s="376"/>
      <c r="BS58" s="349"/>
      <c r="BT58" s="350"/>
      <c r="BU58" s="350"/>
      <c r="BV58" s="350"/>
      <c r="BW58" s="350"/>
      <c r="BX58" s="350"/>
      <c r="BY58" s="351"/>
      <c r="BZ58" s="358"/>
      <c r="CA58" s="359"/>
      <c r="CB58" s="359"/>
      <c r="CC58" s="359"/>
      <c r="CD58" s="359"/>
      <c r="CE58" s="359"/>
      <c r="CF58" s="359"/>
      <c r="CG58" s="359"/>
      <c r="CH58" s="359"/>
      <c r="CI58" s="359"/>
      <c r="CJ58" s="359"/>
      <c r="CK58" s="360"/>
      <c r="CL58" s="188"/>
      <c r="DU58" s="183"/>
      <c r="DV58" s="183"/>
      <c r="DW58" s="183"/>
      <c r="DX58" s="183"/>
      <c r="DY58" s="183"/>
      <c r="DZ58" s="183"/>
      <c r="EA58" s="183"/>
      <c r="EB58" s="183"/>
      <c r="EC58" s="183"/>
      <c r="ED58" s="183"/>
      <c r="EE58" s="183"/>
      <c r="EF58" s="183"/>
      <c r="EG58" s="183"/>
      <c r="EH58" s="183"/>
      <c r="EI58" s="183"/>
      <c r="EJ58" s="183"/>
      <c r="EK58" s="183"/>
      <c r="EL58" s="183"/>
      <c r="EM58" s="183"/>
      <c r="EN58" s="183"/>
      <c r="EO58" s="183"/>
      <c r="EP58" s="183"/>
      <c r="EQ58" s="183"/>
      <c r="ER58" s="183"/>
      <c r="ES58" s="183"/>
      <c r="ET58" s="195"/>
      <c r="EU58" s="195"/>
      <c r="EV58" s="195"/>
      <c r="EW58" s="195"/>
      <c r="EX58" s="183"/>
      <c r="EY58" s="183"/>
      <c r="EZ58" s="183"/>
      <c r="FA58" s="183"/>
      <c r="FB58" s="183"/>
      <c r="FC58" s="183"/>
      <c r="FD58" s="183"/>
      <c r="FE58" s="183"/>
      <c r="FF58" s="183"/>
      <c r="FG58" s="183"/>
      <c r="FH58" s="183"/>
      <c r="FI58" s="183"/>
      <c r="FJ58" s="183"/>
      <c r="FK58" s="183"/>
      <c r="FL58" s="183"/>
      <c r="FM58" s="183"/>
    </row>
    <row r="59" spans="2:172" ht="5.25" customHeight="1">
      <c r="B59" s="744"/>
      <c r="C59" s="831"/>
      <c r="D59" s="542"/>
      <c r="E59" s="543"/>
      <c r="F59" s="543"/>
      <c r="G59" s="543"/>
      <c r="H59" s="543"/>
      <c r="I59" s="543"/>
      <c r="J59" s="543"/>
      <c r="K59" s="543"/>
      <c r="L59" s="543"/>
      <c r="M59" s="543"/>
      <c r="N59" s="543"/>
      <c r="O59" s="543"/>
      <c r="P59" s="543"/>
      <c r="Q59" s="543"/>
      <c r="R59" s="543"/>
      <c r="S59" s="543"/>
      <c r="T59" s="543"/>
      <c r="U59" s="543"/>
      <c r="V59" s="543"/>
      <c r="W59" s="543"/>
      <c r="X59" s="543"/>
      <c r="Y59" s="543"/>
      <c r="Z59" s="543"/>
      <c r="AA59" s="543"/>
      <c r="AB59" s="457"/>
      <c r="AC59" s="458"/>
      <c r="AD59" s="458"/>
      <c r="AE59" s="458"/>
      <c r="AF59" s="458"/>
      <c r="AG59" s="458"/>
      <c r="AH59" s="459"/>
      <c r="AI59" s="358"/>
      <c r="AJ59" s="359"/>
      <c r="AK59" s="359"/>
      <c r="AL59" s="359"/>
      <c r="AM59" s="359"/>
      <c r="AN59" s="359"/>
      <c r="AO59" s="359"/>
      <c r="AP59" s="359"/>
      <c r="AQ59" s="359"/>
      <c r="AR59" s="359"/>
      <c r="AS59" s="359"/>
      <c r="AT59" s="359"/>
      <c r="AU59" s="374"/>
      <c r="AV59" s="375"/>
      <c r="AW59" s="375"/>
      <c r="AX59" s="375"/>
      <c r="AY59" s="375"/>
      <c r="AZ59" s="375"/>
      <c r="BA59" s="375"/>
      <c r="BB59" s="375"/>
      <c r="BC59" s="375"/>
      <c r="BD59" s="375"/>
      <c r="BE59" s="375"/>
      <c r="BF59" s="375"/>
      <c r="BG59" s="375"/>
      <c r="BH59" s="375"/>
      <c r="BI59" s="375"/>
      <c r="BJ59" s="375"/>
      <c r="BK59" s="375"/>
      <c r="BL59" s="375"/>
      <c r="BM59" s="375"/>
      <c r="BN59" s="375"/>
      <c r="BO59" s="375"/>
      <c r="BP59" s="375"/>
      <c r="BQ59" s="375"/>
      <c r="BR59" s="376"/>
      <c r="BS59" s="349"/>
      <c r="BT59" s="350"/>
      <c r="BU59" s="350"/>
      <c r="BV59" s="350"/>
      <c r="BW59" s="350"/>
      <c r="BX59" s="350"/>
      <c r="BY59" s="351"/>
      <c r="BZ59" s="358"/>
      <c r="CA59" s="359"/>
      <c r="CB59" s="359"/>
      <c r="CC59" s="359"/>
      <c r="CD59" s="359"/>
      <c r="CE59" s="359"/>
      <c r="CF59" s="359"/>
      <c r="CG59" s="359"/>
      <c r="CH59" s="359"/>
      <c r="CI59" s="359"/>
      <c r="CJ59" s="359"/>
      <c r="CK59" s="360"/>
      <c r="CL59" s="188"/>
      <c r="DU59" s="183"/>
      <c r="DV59" s="183"/>
      <c r="DW59" s="183"/>
      <c r="DX59" s="183"/>
      <c r="DY59" s="183"/>
      <c r="DZ59" s="183"/>
      <c r="EA59" s="183"/>
      <c r="EB59" s="183"/>
      <c r="EC59" s="183"/>
      <c r="ED59" s="183"/>
      <c r="EE59" s="183"/>
      <c r="EF59" s="183"/>
      <c r="EG59" s="183"/>
      <c r="EH59" s="183"/>
      <c r="EI59" s="183"/>
      <c r="EJ59" s="183"/>
      <c r="EK59" s="183"/>
      <c r="EL59" s="183"/>
      <c r="EM59" s="183"/>
      <c r="EN59" s="183"/>
      <c r="EO59" s="183"/>
      <c r="EP59" s="183"/>
      <c r="EQ59" s="183"/>
      <c r="ER59" s="183"/>
      <c r="ES59" s="183"/>
      <c r="ET59" s="195"/>
      <c r="EU59" s="195"/>
      <c r="EV59" s="195"/>
      <c r="EW59" s="195"/>
      <c r="EX59" s="183"/>
      <c r="EY59" s="183"/>
      <c r="EZ59" s="183"/>
      <c r="FA59" s="183"/>
      <c r="FB59" s="183"/>
      <c r="FC59" s="183"/>
      <c r="FD59" s="183"/>
      <c r="FE59" s="183"/>
      <c r="FF59" s="183"/>
      <c r="FG59" s="183"/>
      <c r="FH59" s="183"/>
      <c r="FI59" s="183"/>
      <c r="FJ59" s="183"/>
      <c r="FK59" s="183"/>
      <c r="FL59" s="183"/>
      <c r="FM59" s="183"/>
    </row>
    <row r="60" spans="2:172" ht="5.25" customHeight="1">
      <c r="B60" s="744"/>
      <c r="C60" s="831"/>
      <c r="D60" s="542"/>
      <c r="E60" s="543"/>
      <c r="F60" s="543"/>
      <c r="G60" s="543"/>
      <c r="H60" s="543"/>
      <c r="I60" s="543"/>
      <c r="J60" s="543"/>
      <c r="K60" s="543"/>
      <c r="L60" s="543"/>
      <c r="M60" s="543"/>
      <c r="N60" s="543"/>
      <c r="O60" s="543"/>
      <c r="P60" s="543"/>
      <c r="Q60" s="543"/>
      <c r="R60" s="543"/>
      <c r="S60" s="543"/>
      <c r="T60" s="543"/>
      <c r="U60" s="543"/>
      <c r="V60" s="543"/>
      <c r="W60" s="543"/>
      <c r="X60" s="543"/>
      <c r="Y60" s="543"/>
      <c r="Z60" s="543"/>
      <c r="AA60" s="543"/>
      <c r="AB60" s="457"/>
      <c r="AC60" s="458"/>
      <c r="AD60" s="458"/>
      <c r="AE60" s="458"/>
      <c r="AF60" s="458"/>
      <c r="AG60" s="458"/>
      <c r="AH60" s="459"/>
      <c r="AI60" s="358"/>
      <c r="AJ60" s="359"/>
      <c r="AK60" s="359"/>
      <c r="AL60" s="359"/>
      <c r="AM60" s="359"/>
      <c r="AN60" s="359"/>
      <c r="AO60" s="359"/>
      <c r="AP60" s="359"/>
      <c r="AQ60" s="359"/>
      <c r="AR60" s="359"/>
      <c r="AS60" s="359"/>
      <c r="AT60" s="359"/>
      <c r="AU60" s="374"/>
      <c r="AV60" s="375"/>
      <c r="AW60" s="375"/>
      <c r="AX60" s="375"/>
      <c r="AY60" s="375"/>
      <c r="AZ60" s="375"/>
      <c r="BA60" s="375"/>
      <c r="BB60" s="375"/>
      <c r="BC60" s="375"/>
      <c r="BD60" s="375"/>
      <c r="BE60" s="375"/>
      <c r="BF60" s="375"/>
      <c r="BG60" s="375"/>
      <c r="BH60" s="375"/>
      <c r="BI60" s="375"/>
      <c r="BJ60" s="375"/>
      <c r="BK60" s="375"/>
      <c r="BL60" s="375"/>
      <c r="BM60" s="375"/>
      <c r="BN60" s="375"/>
      <c r="BO60" s="375"/>
      <c r="BP60" s="375"/>
      <c r="BQ60" s="375"/>
      <c r="BR60" s="376"/>
      <c r="BS60" s="349"/>
      <c r="BT60" s="350"/>
      <c r="BU60" s="350"/>
      <c r="BV60" s="350"/>
      <c r="BW60" s="350"/>
      <c r="BX60" s="350"/>
      <c r="BY60" s="351"/>
      <c r="BZ60" s="358"/>
      <c r="CA60" s="359"/>
      <c r="CB60" s="359"/>
      <c r="CC60" s="359"/>
      <c r="CD60" s="359"/>
      <c r="CE60" s="359"/>
      <c r="CF60" s="359"/>
      <c r="CG60" s="359"/>
      <c r="CH60" s="359"/>
      <c r="CI60" s="359"/>
      <c r="CJ60" s="359"/>
      <c r="CK60" s="360"/>
      <c r="CL60" s="188"/>
      <c r="DU60" s="183"/>
      <c r="DV60" s="183"/>
      <c r="DW60" s="183"/>
      <c r="DX60" s="183"/>
      <c r="DY60" s="183"/>
      <c r="DZ60" s="183"/>
      <c r="EA60" s="183"/>
      <c r="EB60" s="183"/>
      <c r="EC60" s="183"/>
      <c r="ED60" s="183"/>
      <c r="EE60" s="183"/>
      <c r="EF60" s="183"/>
      <c r="EG60" s="183"/>
      <c r="EH60" s="183"/>
      <c r="EI60" s="183"/>
      <c r="EJ60" s="183"/>
      <c r="EK60" s="183"/>
      <c r="EL60" s="183"/>
      <c r="EM60" s="183"/>
      <c r="EN60" s="183"/>
      <c r="EO60" s="183"/>
      <c r="EP60" s="183"/>
      <c r="EQ60" s="183"/>
      <c r="ER60" s="183"/>
      <c r="ES60" s="183"/>
      <c r="ET60" s="195"/>
      <c r="EU60" s="195"/>
      <c r="EV60" s="195"/>
      <c r="EW60" s="195"/>
      <c r="EX60" s="183"/>
      <c r="EY60" s="183"/>
      <c r="EZ60" s="183"/>
      <c r="FA60" s="183"/>
      <c r="FB60" s="183"/>
      <c r="FC60" s="183"/>
      <c r="FD60" s="183"/>
      <c r="FE60" s="183"/>
      <c r="FF60" s="183"/>
      <c r="FG60" s="183"/>
      <c r="FH60" s="183"/>
      <c r="FI60" s="183"/>
      <c r="FJ60" s="183"/>
      <c r="FK60" s="183"/>
      <c r="FL60" s="183"/>
      <c r="FM60" s="183"/>
    </row>
    <row r="61" spans="2:172" ht="5.25" customHeight="1">
      <c r="B61" s="744"/>
      <c r="C61" s="831"/>
      <c r="D61" s="544"/>
      <c r="E61" s="545"/>
      <c r="F61" s="545"/>
      <c r="G61" s="545"/>
      <c r="H61" s="545"/>
      <c r="I61" s="545"/>
      <c r="J61" s="545"/>
      <c r="K61" s="545"/>
      <c r="L61" s="545"/>
      <c r="M61" s="545"/>
      <c r="N61" s="545"/>
      <c r="O61" s="545"/>
      <c r="P61" s="545"/>
      <c r="Q61" s="545"/>
      <c r="R61" s="545"/>
      <c r="S61" s="545"/>
      <c r="T61" s="545"/>
      <c r="U61" s="545"/>
      <c r="V61" s="545"/>
      <c r="W61" s="545"/>
      <c r="X61" s="545"/>
      <c r="Y61" s="545"/>
      <c r="Z61" s="545"/>
      <c r="AA61" s="545"/>
      <c r="AB61" s="457"/>
      <c r="AC61" s="458"/>
      <c r="AD61" s="458"/>
      <c r="AE61" s="458"/>
      <c r="AF61" s="458"/>
      <c r="AG61" s="458"/>
      <c r="AH61" s="459"/>
      <c r="AI61" s="361"/>
      <c r="AJ61" s="362"/>
      <c r="AK61" s="362"/>
      <c r="AL61" s="362"/>
      <c r="AM61" s="362"/>
      <c r="AN61" s="362"/>
      <c r="AO61" s="362"/>
      <c r="AP61" s="362"/>
      <c r="AQ61" s="362"/>
      <c r="AR61" s="362"/>
      <c r="AS61" s="362"/>
      <c r="AT61" s="362"/>
      <c r="AU61" s="377"/>
      <c r="AV61" s="378"/>
      <c r="AW61" s="378"/>
      <c r="AX61" s="378"/>
      <c r="AY61" s="378"/>
      <c r="AZ61" s="378"/>
      <c r="BA61" s="378"/>
      <c r="BB61" s="378"/>
      <c r="BC61" s="378"/>
      <c r="BD61" s="378"/>
      <c r="BE61" s="378"/>
      <c r="BF61" s="378"/>
      <c r="BG61" s="378"/>
      <c r="BH61" s="378"/>
      <c r="BI61" s="378"/>
      <c r="BJ61" s="378"/>
      <c r="BK61" s="378"/>
      <c r="BL61" s="378"/>
      <c r="BM61" s="378"/>
      <c r="BN61" s="378"/>
      <c r="BO61" s="378"/>
      <c r="BP61" s="378"/>
      <c r="BQ61" s="378"/>
      <c r="BR61" s="379"/>
      <c r="BS61" s="352"/>
      <c r="BT61" s="353"/>
      <c r="BU61" s="353"/>
      <c r="BV61" s="353"/>
      <c r="BW61" s="353"/>
      <c r="BX61" s="353"/>
      <c r="BY61" s="354"/>
      <c r="BZ61" s="361"/>
      <c r="CA61" s="362"/>
      <c r="CB61" s="362"/>
      <c r="CC61" s="362"/>
      <c r="CD61" s="362"/>
      <c r="CE61" s="362"/>
      <c r="CF61" s="362"/>
      <c r="CG61" s="362"/>
      <c r="CH61" s="362"/>
      <c r="CI61" s="362"/>
      <c r="CJ61" s="362"/>
      <c r="CK61" s="363"/>
      <c r="CL61" s="188"/>
      <c r="DU61" s="183"/>
      <c r="DV61" s="183"/>
      <c r="DW61" s="183"/>
      <c r="DX61" s="183"/>
      <c r="DY61" s="183"/>
      <c r="DZ61" s="183"/>
      <c r="EA61" s="183"/>
      <c r="EB61" s="183"/>
      <c r="EC61" s="183"/>
      <c r="ED61" s="183"/>
      <c r="EE61" s="183"/>
      <c r="EF61" s="183"/>
      <c r="EG61" s="183"/>
      <c r="EH61" s="183"/>
      <c r="EI61" s="183"/>
      <c r="EJ61" s="183"/>
      <c r="EK61" s="183"/>
      <c r="EL61" s="183"/>
      <c r="EM61" s="183"/>
      <c r="EN61" s="183"/>
      <c r="EO61" s="183"/>
      <c r="EP61" s="183"/>
      <c r="EQ61" s="183"/>
      <c r="ER61" s="183"/>
      <c r="ES61" s="183"/>
      <c r="ET61" s="195"/>
      <c r="EU61" s="195"/>
      <c r="EV61" s="195"/>
      <c r="EW61" s="195"/>
      <c r="EX61" s="183"/>
      <c r="EY61" s="183"/>
      <c r="EZ61" s="183"/>
      <c r="FA61" s="183"/>
      <c r="FB61" s="183"/>
      <c r="FC61" s="183"/>
      <c r="FD61" s="183"/>
      <c r="FE61" s="183"/>
      <c r="FF61" s="183"/>
      <c r="FG61" s="183"/>
      <c r="FH61" s="183"/>
      <c r="FI61" s="183"/>
      <c r="FJ61" s="183"/>
      <c r="FK61" s="183"/>
      <c r="FL61" s="183"/>
      <c r="FM61" s="183"/>
    </row>
    <row r="62" spans="2:172" ht="5.25" customHeight="1">
      <c r="B62" s="744"/>
      <c r="C62" s="831"/>
      <c r="D62" s="475" t="s">
        <v>717</v>
      </c>
      <c r="E62" s="476"/>
      <c r="F62" s="476"/>
      <c r="G62" s="476"/>
      <c r="H62" s="476"/>
      <c r="I62" s="476"/>
      <c r="J62" s="476"/>
      <c r="K62" s="476"/>
      <c r="L62" s="476"/>
      <c r="M62" s="476"/>
      <c r="N62" s="476"/>
      <c r="O62" s="476"/>
      <c r="P62" s="476"/>
      <c r="Q62" s="476"/>
      <c r="R62" s="476"/>
      <c r="S62" s="476"/>
      <c r="T62" s="476"/>
      <c r="U62" s="476"/>
      <c r="V62" s="476"/>
      <c r="W62" s="476"/>
      <c r="X62" s="476"/>
      <c r="Y62" s="476"/>
      <c r="Z62" s="476"/>
      <c r="AA62" s="477"/>
      <c r="AB62" s="457" t="str">
        <f>施設情報!C25&amp;""</f>
        <v/>
      </c>
      <c r="AC62" s="458"/>
      <c r="AD62" s="458"/>
      <c r="AE62" s="458"/>
      <c r="AF62" s="458"/>
      <c r="AG62" s="458"/>
      <c r="AH62" s="459"/>
      <c r="AI62" s="355">
        <f ca="1">集計【幼稚園】!O9</f>
        <v>0</v>
      </c>
      <c r="AJ62" s="356"/>
      <c r="AK62" s="356"/>
      <c r="AL62" s="356"/>
      <c r="AM62" s="356"/>
      <c r="AN62" s="356"/>
      <c r="AO62" s="356"/>
      <c r="AP62" s="356"/>
      <c r="AQ62" s="356"/>
      <c r="AR62" s="356"/>
      <c r="AS62" s="356"/>
      <c r="AT62" s="356"/>
      <c r="AU62" s="371" t="s">
        <v>753</v>
      </c>
      <c r="AV62" s="372"/>
      <c r="AW62" s="372"/>
      <c r="AX62" s="372"/>
      <c r="AY62" s="372"/>
      <c r="AZ62" s="372"/>
      <c r="BA62" s="372"/>
      <c r="BB62" s="372"/>
      <c r="BC62" s="372"/>
      <c r="BD62" s="372"/>
      <c r="BE62" s="372"/>
      <c r="BF62" s="372"/>
      <c r="BG62" s="372"/>
      <c r="BH62" s="372"/>
      <c r="BI62" s="372"/>
      <c r="BJ62" s="372"/>
      <c r="BK62" s="372"/>
      <c r="BL62" s="372"/>
      <c r="BM62" s="372"/>
      <c r="BN62" s="372"/>
      <c r="BO62" s="372"/>
      <c r="BP62" s="372"/>
      <c r="BQ62" s="372"/>
      <c r="BR62" s="373"/>
      <c r="BS62" s="346" t="str">
        <f>IF(施設情報!C42&lt;&gt;"","○","")&amp;""</f>
        <v/>
      </c>
      <c r="BT62" s="347"/>
      <c r="BU62" s="347"/>
      <c r="BV62" s="347"/>
      <c r="BW62" s="347"/>
      <c r="BX62" s="347"/>
      <c r="BY62" s="348"/>
      <c r="BZ62" s="355">
        <f ca="1">集計【幼稚園】!O24</f>
        <v>0</v>
      </c>
      <c r="CA62" s="356"/>
      <c r="CB62" s="356"/>
      <c r="CC62" s="356"/>
      <c r="CD62" s="356"/>
      <c r="CE62" s="356"/>
      <c r="CF62" s="356"/>
      <c r="CG62" s="356"/>
      <c r="CH62" s="356"/>
      <c r="CI62" s="356"/>
      <c r="CJ62" s="356"/>
      <c r="CK62" s="357"/>
      <c r="CL62" s="188"/>
      <c r="DU62" s="183"/>
      <c r="DV62" s="183"/>
      <c r="DW62" s="183"/>
      <c r="DX62" s="183"/>
      <c r="DY62" s="183"/>
      <c r="DZ62" s="183"/>
      <c r="EA62" s="183"/>
      <c r="EB62" s="183"/>
      <c r="EC62" s="183"/>
      <c r="ED62" s="183"/>
      <c r="EE62" s="183"/>
      <c r="EF62" s="183"/>
      <c r="EG62" s="183"/>
      <c r="EH62" s="183"/>
      <c r="EI62" s="183"/>
      <c r="EJ62" s="183"/>
      <c r="EK62" s="183"/>
      <c r="EL62" s="183"/>
      <c r="EM62" s="183"/>
      <c r="EN62" s="183"/>
      <c r="EO62" s="183"/>
      <c r="EP62" s="183"/>
      <c r="EQ62" s="183"/>
      <c r="ER62" s="183"/>
      <c r="ES62" s="183"/>
      <c r="ET62" s="195"/>
      <c r="EU62" s="195"/>
      <c r="EV62" s="195"/>
      <c r="EW62" s="195"/>
      <c r="EX62" s="183"/>
      <c r="EY62" s="183"/>
      <c r="EZ62" s="183"/>
      <c r="FA62" s="183"/>
      <c r="FB62" s="183"/>
      <c r="FC62" s="183"/>
      <c r="FD62" s="183"/>
      <c r="FE62" s="183"/>
      <c r="FF62" s="183"/>
      <c r="FG62" s="183"/>
      <c r="FH62" s="183"/>
      <c r="FI62" s="183"/>
      <c r="FJ62" s="183"/>
      <c r="FK62" s="183"/>
      <c r="FL62" s="183"/>
      <c r="FM62" s="183"/>
    </row>
    <row r="63" spans="2:172" ht="5.25" customHeight="1">
      <c r="B63" s="744"/>
      <c r="C63" s="831"/>
      <c r="D63" s="478"/>
      <c r="E63" s="479"/>
      <c r="F63" s="479"/>
      <c r="G63" s="479"/>
      <c r="H63" s="479"/>
      <c r="I63" s="479"/>
      <c r="J63" s="479"/>
      <c r="K63" s="479"/>
      <c r="L63" s="479"/>
      <c r="M63" s="479"/>
      <c r="N63" s="479"/>
      <c r="O63" s="479"/>
      <c r="P63" s="479"/>
      <c r="Q63" s="479"/>
      <c r="R63" s="479"/>
      <c r="S63" s="479"/>
      <c r="T63" s="479"/>
      <c r="U63" s="479"/>
      <c r="V63" s="479"/>
      <c r="W63" s="479"/>
      <c r="X63" s="479"/>
      <c r="Y63" s="479"/>
      <c r="Z63" s="479"/>
      <c r="AA63" s="480"/>
      <c r="AB63" s="457"/>
      <c r="AC63" s="458"/>
      <c r="AD63" s="458"/>
      <c r="AE63" s="458"/>
      <c r="AF63" s="458"/>
      <c r="AG63" s="458"/>
      <c r="AH63" s="459"/>
      <c r="AI63" s="358"/>
      <c r="AJ63" s="359"/>
      <c r="AK63" s="359"/>
      <c r="AL63" s="359"/>
      <c r="AM63" s="359"/>
      <c r="AN63" s="359"/>
      <c r="AO63" s="359"/>
      <c r="AP63" s="359"/>
      <c r="AQ63" s="359"/>
      <c r="AR63" s="359"/>
      <c r="AS63" s="359"/>
      <c r="AT63" s="359"/>
      <c r="AU63" s="374"/>
      <c r="AV63" s="375"/>
      <c r="AW63" s="375"/>
      <c r="AX63" s="375"/>
      <c r="AY63" s="375"/>
      <c r="AZ63" s="375"/>
      <c r="BA63" s="375"/>
      <c r="BB63" s="375"/>
      <c r="BC63" s="375"/>
      <c r="BD63" s="375"/>
      <c r="BE63" s="375"/>
      <c r="BF63" s="375"/>
      <c r="BG63" s="375"/>
      <c r="BH63" s="375"/>
      <c r="BI63" s="375"/>
      <c r="BJ63" s="375"/>
      <c r="BK63" s="375"/>
      <c r="BL63" s="375"/>
      <c r="BM63" s="375"/>
      <c r="BN63" s="375"/>
      <c r="BO63" s="375"/>
      <c r="BP63" s="375"/>
      <c r="BQ63" s="375"/>
      <c r="BR63" s="376"/>
      <c r="BS63" s="349"/>
      <c r="BT63" s="350"/>
      <c r="BU63" s="350"/>
      <c r="BV63" s="350"/>
      <c r="BW63" s="350"/>
      <c r="BX63" s="350"/>
      <c r="BY63" s="351"/>
      <c r="BZ63" s="358"/>
      <c r="CA63" s="359"/>
      <c r="CB63" s="359"/>
      <c r="CC63" s="359"/>
      <c r="CD63" s="359"/>
      <c r="CE63" s="359"/>
      <c r="CF63" s="359"/>
      <c r="CG63" s="359"/>
      <c r="CH63" s="359"/>
      <c r="CI63" s="359"/>
      <c r="CJ63" s="359"/>
      <c r="CK63" s="360"/>
      <c r="CL63" s="183"/>
      <c r="DU63" s="196"/>
      <c r="DV63" s="196"/>
      <c r="DW63" s="196"/>
      <c r="DX63" s="196"/>
      <c r="DY63" s="196"/>
      <c r="DZ63" s="196"/>
      <c r="EA63" s="196"/>
      <c r="EB63" s="196"/>
      <c r="EC63" s="196"/>
      <c r="ED63" s="196"/>
      <c r="EE63" s="196"/>
      <c r="EF63" s="196"/>
      <c r="EG63" s="196"/>
      <c r="EH63" s="196"/>
      <c r="EI63" s="196"/>
      <c r="EJ63" s="196"/>
      <c r="EK63" s="196"/>
      <c r="EL63" s="196"/>
      <c r="EM63" s="196"/>
      <c r="EN63" s="196"/>
      <c r="EO63" s="196"/>
      <c r="EP63" s="196"/>
      <c r="EQ63" s="196"/>
      <c r="ER63" s="183"/>
      <c r="ES63" s="183"/>
      <c r="ET63" s="195"/>
      <c r="EU63" s="195"/>
      <c r="EV63" s="195"/>
      <c r="EW63" s="195"/>
      <c r="EX63" s="183"/>
      <c r="EY63" s="183"/>
      <c r="EZ63" s="183"/>
      <c r="FA63" s="183"/>
      <c r="FB63" s="183"/>
      <c r="FC63" s="183"/>
      <c r="FD63" s="183"/>
      <c r="FE63" s="183"/>
      <c r="FF63" s="183"/>
      <c r="FG63" s="183"/>
      <c r="FH63" s="183"/>
      <c r="FI63" s="183"/>
      <c r="FJ63" s="183"/>
      <c r="FK63" s="183"/>
      <c r="FL63" s="183"/>
      <c r="FM63" s="183"/>
    </row>
    <row r="64" spans="2:172" ht="5.25" customHeight="1">
      <c r="B64" s="744"/>
      <c r="C64" s="831"/>
      <c r="D64" s="478"/>
      <c r="E64" s="479"/>
      <c r="F64" s="479"/>
      <c r="G64" s="479"/>
      <c r="H64" s="479"/>
      <c r="I64" s="479"/>
      <c r="J64" s="479"/>
      <c r="K64" s="479"/>
      <c r="L64" s="479"/>
      <c r="M64" s="479"/>
      <c r="N64" s="479"/>
      <c r="O64" s="479"/>
      <c r="P64" s="479"/>
      <c r="Q64" s="479"/>
      <c r="R64" s="479"/>
      <c r="S64" s="479"/>
      <c r="T64" s="479"/>
      <c r="U64" s="479"/>
      <c r="V64" s="479"/>
      <c r="W64" s="479"/>
      <c r="X64" s="479"/>
      <c r="Y64" s="479"/>
      <c r="Z64" s="479"/>
      <c r="AA64" s="480"/>
      <c r="AB64" s="457"/>
      <c r="AC64" s="458"/>
      <c r="AD64" s="458"/>
      <c r="AE64" s="458"/>
      <c r="AF64" s="458"/>
      <c r="AG64" s="458"/>
      <c r="AH64" s="459"/>
      <c r="AI64" s="358"/>
      <c r="AJ64" s="359"/>
      <c r="AK64" s="359"/>
      <c r="AL64" s="359"/>
      <c r="AM64" s="359"/>
      <c r="AN64" s="359"/>
      <c r="AO64" s="359"/>
      <c r="AP64" s="359"/>
      <c r="AQ64" s="359"/>
      <c r="AR64" s="359"/>
      <c r="AS64" s="359"/>
      <c r="AT64" s="359"/>
      <c r="AU64" s="374"/>
      <c r="AV64" s="375"/>
      <c r="AW64" s="375"/>
      <c r="AX64" s="375"/>
      <c r="AY64" s="375"/>
      <c r="AZ64" s="375"/>
      <c r="BA64" s="375"/>
      <c r="BB64" s="375"/>
      <c r="BC64" s="375"/>
      <c r="BD64" s="375"/>
      <c r="BE64" s="375"/>
      <c r="BF64" s="375"/>
      <c r="BG64" s="375"/>
      <c r="BH64" s="375"/>
      <c r="BI64" s="375"/>
      <c r="BJ64" s="375"/>
      <c r="BK64" s="375"/>
      <c r="BL64" s="375"/>
      <c r="BM64" s="375"/>
      <c r="BN64" s="375"/>
      <c r="BO64" s="375"/>
      <c r="BP64" s="375"/>
      <c r="BQ64" s="375"/>
      <c r="BR64" s="376"/>
      <c r="BS64" s="349"/>
      <c r="BT64" s="350"/>
      <c r="BU64" s="350"/>
      <c r="BV64" s="350"/>
      <c r="BW64" s="350"/>
      <c r="BX64" s="350"/>
      <c r="BY64" s="351"/>
      <c r="BZ64" s="358"/>
      <c r="CA64" s="359"/>
      <c r="CB64" s="359"/>
      <c r="CC64" s="359"/>
      <c r="CD64" s="359"/>
      <c r="CE64" s="359"/>
      <c r="CF64" s="359"/>
      <c r="CG64" s="359"/>
      <c r="CH64" s="359"/>
      <c r="CI64" s="359"/>
      <c r="CJ64" s="359"/>
      <c r="CK64" s="360"/>
    </row>
    <row r="65" spans="2:89" ht="5.25" customHeight="1">
      <c r="B65" s="744"/>
      <c r="C65" s="831"/>
      <c r="D65" s="478"/>
      <c r="E65" s="479"/>
      <c r="F65" s="479"/>
      <c r="G65" s="479"/>
      <c r="H65" s="479"/>
      <c r="I65" s="479"/>
      <c r="J65" s="479"/>
      <c r="K65" s="479"/>
      <c r="L65" s="479"/>
      <c r="M65" s="479"/>
      <c r="N65" s="479"/>
      <c r="O65" s="479"/>
      <c r="P65" s="479"/>
      <c r="Q65" s="479"/>
      <c r="R65" s="479"/>
      <c r="S65" s="479"/>
      <c r="T65" s="479"/>
      <c r="U65" s="479"/>
      <c r="V65" s="479"/>
      <c r="W65" s="479"/>
      <c r="X65" s="479"/>
      <c r="Y65" s="479"/>
      <c r="Z65" s="479"/>
      <c r="AA65" s="480"/>
      <c r="AB65" s="457"/>
      <c r="AC65" s="458"/>
      <c r="AD65" s="458"/>
      <c r="AE65" s="458"/>
      <c r="AF65" s="458"/>
      <c r="AG65" s="458"/>
      <c r="AH65" s="459"/>
      <c r="AI65" s="358"/>
      <c r="AJ65" s="359"/>
      <c r="AK65" s="359"/>
      <c r="AL65" s="359"/>
      <c r="AM65" s="359"/>
      <c r="AN65" s="359"/>
      <c r="AO65" s="359"/>
      <c r="AP65" s="359"/>
      <c r="AQ65" s="359"/>
      <c r="AR65" s="359"/>
      <c r="AS65" s="359"/>
      <c r="AT65" s="359"/>
      <c r="AU65" s="374"/>
      <c r="AV65" s="375"/>
      <c r="AW65" s="375"/>
      <c r="AX65" s="375"/>
      <c r="AY65" s="375"/>
      <c r="AZ65" s="375"/>
      <c r="BA65" s="375"/>
      <c r="BB65" s="375"/>
      <c r="BC65" s="375"/>
      <c r="BD65" s="375"/>
      <c r="BE65" s="375"/>
      <c r="BF65" s="375"/>
      <c r="BG65" s="375"/>
      <c r="BH65" s="375"/>
      <c r="BI65" s="375"/>
      <c r="BJ65" s="375"/>
      <c r="BK65" s="375"/>
      <c r="BL65" s="375"/>
      <c r="BM65" s="375"/>
      <c r="BN65" s="375"/>
      <c r="BO65" s="375"/>
      <c r="BP65" s="375"/>
      <c r="BQ65" s="375"/>
      <c r="BR65" s="376"/>
      <c r="BS65" s="349"/>
      <c r="BT65" s="350"/>
      <c r="BU65" s="350"/>
      <c r="BV65" s="350"/>
      <c r="BW65" s="350"/>
      <c r="BX65" s="350"/>
      <c r="BY65" s="351"/>
      <c r="BZ65" s="358"/>
      <c r="CA65" s="359"/>
      <c r="CB65" s="359"/>
      <c r="CC65" s="359"/>
      <c r="CD65" s="359"/>
      <c r="CE65" s="359"/>
      <c r="CF65" s="359"/>
      <c r="CG65" s="359"/>
      <c r="CH65" s="359"/>
      <c r="CI65" s="359"/>
      <c r="CJ65" s="359"/>
      <c r="CK65" s="360"/>
    </row>
    <row r="66" spans="2:89" ht="5.25" customHeight="1">
      <c r="B66" s="744"/>
      <c r="C66" s="831"/>
      <c r="D66" s="481"/>
      <c r="E66" s="482"/>
      <c r="F66" s="482"/>
      <c r="G66" s="482"/>
      <c r="H66" s="482"/>
      <c r="I66" s="482"/>
      <c r="J66" s="482"/>
      <c r="K66" s="482"/>
      <c r="L66" s="482"/>
      <c r="M66" s="482"/>
      <c r="N66" s="482"/>
      <c r="O66" s="482"/>
      <c r="P66" s="482"/>
      <c r="Q66" s="482"/>
      <c r="R66" s="482"/>
      <c r="S66" s="482"/>
      <c r="T66" s="482"/>
      <c r="U66" s="482"/>
      <c r="V66" s="482"/>
      <c r="W66" s="482"/>
      <c r="X66" s="482"/>
      <c r="Y66" s="482"/>
      <c r="Z66" s="482"/>
      <c r="AA66" s="483"/>
      <c r="AB66" s="457"/>
      <c r="AC66" s="458"/>
      <c r="AD66" s="458"/>
      <c r="AE66" s="458"/>
      <c r="AF66" s="458"/>
      <c r="AG66" s="458"/>
      <c r="AH66" s="459"/>
      <c r="AI66" s="361"/>
      <c r="AJ66" s="362"/>
      <c r="AK66" s="362"/>
      <c r="AL66" s="362"/>
      <c r="AM66" s="362"/>
      <c r="AN66" s="362"/>
      <c r="AO66" s="362"/>
      <c r="AP66" s="362"/>
      <c r="AQ66" s="362"/>
      <c r="AR66" s="362"/>
      <c r="AS66" s="362"/>
      <c r="AT66" s="362"/>
      <c r="AU66" s="377"/>
      <c r="AV66" s="378"/>
      <c r="AW66" s="378"/>
      <c r="AX66" s="378"/>
      <c r="AY66" s="378"/>
      <c r="AZ66" s="378"/>
      <c r="BA66" s="378"/>
      <c r="BB66" s="378"/>
      <c r="BC66" s="378"/>
      <c r="BD66" s="378"/>
      <c r="BE66" s="378"/>
      <c r="BF66" s="378"/>
      <c r="BG66" s="378"/>
      <c r="BH66" s="378"/>
      <c r="BI66" s="378"/>
      <c r="BJ66" s="378"/>
      <c r="BK66" s="378"/>
      <c r="BL66" s="378"/>
      <c r="BM66" s="378"/>
      <c r="BN66" s="378"/>
      <c r="BO66" s="378"/>
      <c r="BP66" s="378"/>
      <c r="BQ66" s="378"/>
      <c r="BR66" s="379"/>
      <c r="BS66" s="352"/>
      <c r="BT66" s="353"/>
      <c r="BU66" s="353"/>
      <c r="BV66" s="353"/>
      <c r="BW66" s="353"/>
      <c r="BX66" s="353"/>
      <c r="BY66" s="354"/>
      <c r="BZ66" s="361"/>
      <c r="CA66" s="362"/>
      <c r="CB66" s="362"/>
      <c r="CC66" s="362"/>
      <c r="CD66" s="362"/>
      <c r="CE66" s="362"/>
      <c r="CF66" s="362"/>
      <c r="CG66" s="362"/>
      <c r="CH66" s="362"/>
      <c r="CI66" s="362"/>
      <c r="CJ66" s="362"/>
      <c r="CK66" s="363"/>
    </row>
    <row r="67" spans="2:89" ht="5.25" customHeight="1">
      <c r="B67" s="744"/>
      <c r="C67" s="831"/>
      <c r="D67" s="535" t="s">
        <v>647</v>
      </c>
      <c r="E67" s="536"/>
      <c r="F67" s="536"/>
      <c r="G67" s="536"/>
      <c r="H67" s="536"/>
      <c r="I67" s="536"/>
      <c r="J67" s="536"/>
      <c r="K67" s="536"/>
      <c r="L67" s="536"/>
      <c r="M67" s="536"/>
      <c r="N67" s="536"/>
      <c r="O67" s="536"/>
      <c r="P67" s="536"/>
      <c r="Q67" s="536"/>
      <c r="R67" s="536"/>
      <c r="S67" s="536"/>
      <c r="T67" s="536"/>
      <c r="U67" s="536"/>
      <c r="V67" s="536"/>
      <c r="W67" s="536"/>
      <c r="X67" s="536"/>
      <c r="Y67" s="536"/>
      <c r="Z67" s="536"/>
      <c r="AA67" s="536"/>
      <c r="AB67" s="457" t="str">
        <f>施設情報!C26&amp;""</f>
        <v/>
      </c>
      <c r="AC67" s="458"/>
      <c r="AD67" s="458"/>
      <c r="AE67" s="458"/>
      <c r="AF67" s="458"/>
      <c r="AG67" s="458"/>
      <c r="AH67" s="459"/>
      <c r="AI67" s="355">
        <f ca="1">集計【幼稚園】!O10</f>
        <v>0</v>
      </c>
      <c r="AJ67" s="356"/>
      <c r="AK67" s="356"/>
      <c r="AL67" s="356"/>
      <c r="AM67" s="356"/>
      <c r="AN67" s="356"/>
      <c r="AO67" s="356"/>
      <c r="AP67" s="356"/>
      <c r="AQ67" s="356"/>
      <c r="AR67" s="356"/>
      <c r="AS67" s="356"/>
      <c r="AT67" s="356"/>
      <c r="AU67" s="371" t="s">
        <v>768</v>
      </c>
      <c r="AV67" s="372"/>
      <c r="AW67" s="372"/>
      <c r="AX67" s="372"/>
      <c r="AY67" s="372"/>
      <c r="AZ67" s="372"/>
      <c r="BA67" s="372"/>
      <c r="BB67" s="372"/>
      <c r="BC67" s="372"/>
      <c r="BD67" s="372"/>
      <c r="BE67" s="372"/>
      <c r="BF67" s="372"/>
      <c r="BG67" s="372"/>
      <c r="BH67" s="372"/>
      <c r="BI67" s="372"/>
      <c r="BJ67" s="372"/>
      <c r="BK67" s="372"/>
      <c r="BL67" s="372"/>
      <c r="BM67" s="372"/>
      <c r="BN67" s="372"/>
      <c r="BO67" s="372"/>
      <c r="BP67" s="372"/>
      <c r="BQ67" s="372"/>
      <c r="BR67" s="373"/>
      <c r="BS67" s="346" t="str">
        <f>施設情報!C43&amp;""</f>
        <v/>
      </c>
      <c r="BT67" s="347"/>
      <c r="BU67" s="347"/>
      <c r="BV67" s="347"/>
      <c r="BW67" s="347"/>
      <c r="BX67" s="347"/>
      <c r="BY67" s="348"/>
      <c r="BZ67" s="355">
        <f ca="1">集計【幼稚園】!O25</f>
        <v>0</v>
      </c>
      <c r="CA67" s="356"/>
      <c r="CB67" s="356"/>
      <c r="CC67" s="356"/>
      <c r="CD67" s="356"/>
      <c r="CE67" s="356"/>
      <c r="CF67" s="356"/>
      <c r="CG67" s="356"/>
      <c r="CH67" s="356"/>
      <c r="CI67" s="356"/>
      <c r="CJ67" s="356"/>
      <c r="CK67" s="357"/>
    </row>
    <row r="68" spans="2:89" ht="5.25" customHeight="1">
      <c r="B68" s="744"/>
      <c r="C68" s="831"/>
      <c r="D68" s="535"/>
      <c r="E68" s="536"/>
      <c r="F68" s="536"/>
      <c r="G68" s="536"/>
      <c r="H68" s="536"/>
      <c r="I68" s="536"/>
      <c r="J68" s="536"/>
      <c r="K68" s="536"/>
      <c r="L68" s="536"/>
      <c r="M68" s="536"/>
      <c r="N68" s="536"/>
      <c r="O68" s="536"/>
      <c r="P68" s="536"/>
      <c r="Q68" s="536"/>
      <c r="R68" s="536"/>
      <c r="S68" s="536"/>
      <c r="T68" s="536"/>
      <c r="U68" s="536"/>
      <c r="V68" s="536"/>
      <c r="W68" s="536"/>
      <c r="X68" s="536"/>
      <c r="Y68" s="536"/>
      <c r="Z68" s="536"/>
      <c r="AA68" s="536"/>
      <c r="AB68" s="457"/>
      <c r="AC68" s="458"/>
      <c r="AD68" s="458"/>
      <c r="AE68" s="458"/>
      <c r="AF68" s="458"/>
      <c r="AG68" s="458"/>
      <c r="AH68" s="459"/>
      <c r="AI68" s="358"/>
      <c r="AJ68" s="359"/>
      <c r="AK68" s="359"/>
      <c r="AL68" s="359"/>
      <c r="AM68" s="359"/>
      <c r="AN68" s="359"/>
      <c r="AO68" s="359"/>
      <c r="AP68" s="359"/>
      <c r="AQ68" s="359"/>
      <c r="AR68" s="359"/>
      <c r="AS68" s="359"/>
      <c r="AT68" s="359"/>
      <c r="AU68" s="374"/>
      <c r="AV68" s="375"/>
      <c r="AW68" s="375"/>
      <c r="AX68" s="375"/>
      <c r="AY68" s="375"/>
      <c r="AZ68" s="375"/>
      <c r="BA68" s="375"/>
      <c r="BB68" s="375"/>
      <c r="BC68" s="375"/>
      <c r="BD68" s="375"/>
      <c r="BE68" s="375"/>
      <c r="BF68" s="375"/>
      <c r="BG68" s="375"/>
      <c r="BH68" s="375"/>
      <c r="BI68" s="375"/>
      <c r="BJ68" s="375"/>
      <c r="BK68" s="375"/>
      <c r="BL68" s="375"/>
      <c r="BM68" s="375"/>
      <c r="BN68" s="375"/>
      <c r="BO68" s="375"/>
      <c r="BP68" s="375"/>
      <c r="BQ68" s="375"/>
      <c r="BR68" s="376"/>
      <c r="BS68" s="349"/>
      <c r="BT68" s="350"/>
      <c r="BU68" s="350"/>
      <c r="BV68" s="350"/>
      <c r="BW68" s="350"/>
      <c r="BX68" s="350"/>
      <c r="BY68" s="351"/>
      <c r="BZ68" s="358"/>
      <c r="CA68" s="359"/>
      <c r="CB68" s="359"/>
      <c r="CC68" s="359"/>
      <c r="CD68" s="359"/>
      <c r="CE68" s="359"/>
      <c r="CF68" s="359"/>
      <c r="CG68" s="359"/>
      <c r="CH68" s="359"/>
      <c r="CI68" s="359"/>
      <c r="CJ68" s="359"/>
      <c r="CK68" s="360"/>
    </row>
    <row r="69" spans="2:89" ht="5.25" customHeight="1">
      <c r="B69" s="744"/>
      <c r="C69" s="831"/>
      <c r="D69" s="535"/>
      <c r="E69" s="536"/>
      <c r="F69" s="536"/>
      <c r="G69" s="536"/>
      <c r="H69" s="536"/>
      <c r="I69" s="536"/>
      <c r="J69" s="536"/>
      <c r="K69" s="536"/>
      <c r="L69" s="536"/>
      <c r="M69" s="536"/>
      <c r="N69" s="536"/>
      <c r="O69" s="536"/>
      <c r="P69" s="536"/>
      <c r="Q69" s="536"/>
      <c r="R69" s="536"/>
      <c r="S69" s="536"/>
      <c r="T69" s="536"/>
      <c r="U69" s="536"/>
      <c r="V69" s="536"/>
      <c r="W69" s="536"/>
      <c r="X69" s="536"/>
      <c r="Y69" s="536"/>
      <c r="Z69" s="536"/>
      <c r="AA69" s="536"/>
      <c r="AB69" s="457"/>
      <c r="AC69" s="458"/>
      <c r="AD69" s="458"/>
      <c r="AE69" s="458"/>
      <c r="AF69" s="458"/>
      <c r="AG69" s="458"/>
      <c r="AH69" s="459"/>
      <c r="AI69" s="358"/>
      <c r="AJ69" s="359"/>
      <c r="AK69" s="359"/>
      <c r="AL69" s="359"/>
      <c r="AM69" s="359"/>
      <c r="AN69" s="359"/>
      <c r="AO69" s="359"/>
      <c r="AP69" s="359"/>
      <c r="AQ69" s="359"/>
      <c r="AR69" s="359"/>
      <c r="AS69" s="359"/>
      <c r="AT69" s="359"/>
      <c r="AU69" s="374"/>
      <c r="AV69" s="375"/>
      <c r="AW69" s="375"/>
      <c r="AX69" s="375"/>
      <c r="AY69" s="375"/>
      <c r="AZ69" s="375"/>
      <c r="BA69" s="375"/>
      <c r="BB69" s="375"/>
      <c r="BC69" s="375"/>
      <c r="BD69" s="375"/>
      <c r="BE69" s="375"/>
      <c r="BF69" s="375"/>
      <c r="BG69" s="375"/>
      <c r="BH69" s="375"/>
      <c r="BI69" s="375"/>
      <c r="BJ69" s="375"/>
      <c r="BK69" s="375"/>
      <c r="BL69" s="375"/>
      <c r="BM69" s="375"/>
      <c r="BN69" s="375"/>
      <c r="BO69" s="375"/>
      <c r="BP69" s="375"/>
      <c r="BQ69" s="375"/>
      <c r="BR69" s="376"/>
      <c r="BS69" s="349"/>
      <c r="BT69" s="350"/>
      <c r="BU69" s="350"/>
      <c r="BV69" s="350"/>
      <c r="BW69" s="350"/>
      <c r="BX69" s="350"/>
      <c r="BY69" s="351"/>
      <c r="BZ69" s="358"/>
      <c r="CA69" s="359"/>
      <c r="CB69" s="359"/>
      <c r="CC69" s="359"/>
      <c r="CD69" s="359"/>
      <c r="CE69" s="359"/>
      <c r="CF69" s="359"/>
      <c r="CG69" s="359"/>
      <c r="CH69" s="359"/>
      <c r="CI69" s="359"/>
      <c r="CJ69" s="359"/>
      <c r="CK69" s="360"/>
    </row>
    <row r="70" spans="2:89" ht="5.25" customHeight="1">
      <c r="B70" s="744"/>
      <c r="C70" s="831"/>
      <c r="D70" s="535"/>
      <c r="E70" s="536"/>
      <c r="F70" s="536"/>
      <c r="G70" s="536"/>
      <c r="H70" s="536"/>
      <c r="I70" s="536"/>
      <c r="J70" s="536"/>
      <c r="K70" s="536"/>
      <c r="L70" s="536"/>
      <c r="M70" s="536"/>
      <c r="N70" s="536"/>
      <c r="O70" s="536"/>
      <c r="P70" s="536"/>
      <c r="Q70" s="536"/>
      <c r="R70" s="536"/>
      <c r="S70" s="536"/>
      <c r="T70" s="536"/>
      <c r="U70" s="536"/>
      <c r="V70" s="536"/>
      <c r="W70" s="536"/>
      <c r="X70" s="536"/>
      <c r="Y70" s="536"/>
      <c r="Z70" s="536"/>
      <c r="AA70" s="536"/>
      <c r="AB70" s="457"/>
      <c r="AC70" s="458"/>
      <c r="AD70" s="458"/>
      <c r="AE70" s="458"/>
      <c r="AF70" s="458"/>
      <c r="AG70" s="458"/>
      <c r="AH70" s="459"/>
      <c r="AI70" s="358"/>
      <c r="AJ70" s="359"/>
      <c r="AK70" s="359"/>
      <c r="AL70" s="359"/>
      <c r="AM70" s="359"/>
      <c r="AN70" s="359"/>
      <c r="AO70" s="359"/>
      <c r="AP70" s="359"/>
      <c r="AQ70" s="359"/>
      <c r="AR70" s="359"/>
      <c r="AS70" s="359"/>
      <c r="AT70" s="359"/>
      <c r="AU70" s="374"/>
      <c r="AV70" s="375"/>
      <c r="AW70" s="375"/>
      <c r="AX70" s="375"/>
      <c r="AY70" s="375"/>
      <c r="AZ70" s="375"/>
      <c r="BA70" s="375"/>
      <c r="BB70" s="375"/>
      <c r="BC70" s="375"/>
      <c r="BD70" s="375"/>
      <c r="BE70" s="375"/>
      <c r="BF70" s="375"/>
      <c r="BG70" s="375"/>
      <c r="BH70" s="375"/>
      <c r="BI70" s="375"/>
      <c r="BJ70" s="375"/>
      <c r="BK70" s="375"/>
      <c r="BL70" s="375"/>
      <c r="BM70" s="375"/>
      <c r="BN70" s="375"/>
      <c r="BO70" s="375"/>
      <c r="BP70" s="375"/>
      <c r="BQ70" s="375"/>
      <c r="BR70" s="376"/>
      <c r="BS70" s="349"/>
      <c r="BT70" s="350"/>
      <c r="BU70" s="350"/>
      <c r="BV70" s="350"/>
      <c r="BW70" s="350"/>
      <c r="BX70" s="350"/>
      <c r="BY70" s="351"/>
      <c r="BZ70" s="358"/>
      <c r="CA70" s="359"/>
      <c r="CB70" s="359"/>
      <c r="CC70" s="359"/>
      <c r="CD70" s="359"/>
      <c r="CE70" s="359"/>
      <c r="CF70" s="359"/>
      <c r="CG70" s="359"/>
      <c r="CH70" s="359"/>
      <c r="CI70" s="359"/>
      <c r="CJ70" s="359"/>
      <c r="CK70" s="360"/>
    </row>
    <row r="71" spans="2:89" ht="5.25" customHeight="1">
      <c r="B71" s="744"/>
      <c r="C71" s="831"/>
      <c r="D71" s="535"/>
      <c r="E71" s="536"/>
      <c r="F71" s="536"/>
      <c r="G71" s="536"/>
      <c r="H71" s="536"/>
      <c r="I71" s="536"/>
      <c r="J71" s="536"/>
      <c r="K71" s="536"/>
      <c r="L71" s="536"/>
      <c r="M71" s="536"/>
      <c r="N71" s="536"/>
      <c r="O71" s="536"/>
      <c r="P71" s="536"/>
      <c r="Q71" s="536"/>
      <c r="R71" s="536"/>
      <c r="S71" s="536"/>
      <c r="T71" s="536"/>
      <c r="U71" s="536"/>
      <c r="V71" s="536"/>
      <c r="W71" s="536"/>
      <c r="X71" s="536"/>
      <c r="Y71" s="536"/>
      <c r="Z71" s="536"/>
      <c r="AA71" s="536"/>
      <c r="AB71" s="457"/>
      <c r="AC71" s="458"/>
      <c r="AD71" s="458"/>
      <c r="AE71" s="458"/>
      <c r="AF71" s="458"/>
      <c r="AG71" s="458"/>
      <c r="AH71" s="459"/>
      <c r="AI71" s="361"/>
      <c r="AJ71" s="362"/>
      <c r="AK71" s="362"/>
      <c r="AL71" s="362"/>
      <c r="AM71" s="362"/>
      <c r="AN71" s="362"/>
      <c r="AO71" s="362"/>
      <c r="AP71" s="362"/>
      <c r="AQ71" s="362"/>
      <c r="AR71" s="362"/>
      <c r="AS71" s="362"/>
      <c r="AT71" s="362"/>
      <c r="AU71" s="377"/>
      <c r="AV71" s="378"/>
      <c r="AW71" s="378"/>
      <c r="AX71" s="378"/>
      <c r="AY71" s="378"/>
      <c r="AZ71" s="378"/>
      <c r="BA71" s="378"/>
      <c r="BB71" s="378"/>
      <c r="BC71" s="378"/>
      <c r="BD71" s="378"/>
      <c r="BE71" s="378"/>
      <c r="BF71" s="378"/>
      <c r="BG71" s="378"/>
      <c r="BH71" s="378"/>
      <c r="BI71" s="378"/>
      <c r="BJ71" s="378"/>
      <c r="BK71" s="378"/>
      <c r="BL71" s="378"/>
      <c r="BM71" s="378"/>
      <c r="BN71" s="378"/>
      <c r="BO71" s="378"/>
      <c r="BP71" s="378"/>
      <c r="BQ71" s="378"/>
      <c r="BR71" s="379"/>
      <c r="BS71" s="352"/>
      <c r="BT71" s="353"/>
      <c r="BU71" s="353"/>
      <c r="BV71" s="353"/>
      <c r="BW71" s="353"/>
      <c r="BX71" s="353"/>
      <c r="BY71" s="354"/>
      <c r="BZ71" s="361"/>
      <c r="CA71" s="362"/>
      <c r="CB71" s="362"/>
      <c r="CC71" s="362"/>
      <c r="CD71" s="362"/>
      <c r="CE71" s="362"/>
      <c r="CF71" s="362"/>
      <c r="CG71" s="362"/>
      <c r="CH71" s="362"/>
      <c r="CI71" s="362"/>
      <c r="CJ71" s="362"/>
      <c r="CK71" s="363"/>
    </row>
    <row r="72" spans="2:89" ht="5.25" customHeight="1">
      <c r="B72" s="744"/>
      <c r="C72" s="831"/>
      <c r="D72" s="371" t="s">
        <v>107</v>
      </c>
      <c r="E72" s="372"/>
      <c r="F72" s="372"/>
      <c r="G72" s="372"/>
      <c r="H72" s="372"/>
      <c r="I72" s="372"/>
      <c r="J72" s="372"/>
      <c r="K72" s="372"/>
      <c r="L72" s="372"/>
      <c r="M72" s="372"/>
      <c r="N72" s="372"/>
      <c r="O72" s="372"/>
      <c r="P72" s="372"/>
      <c r="Q72" s="372"/>
      <c r="R72" s="372"/>
      <c r="S72" s="372"/>
      <c r="T72" s="372"/>
      <c r="U72" s="372"/>
      <c r="V72" s="380" t="str">
        <f>施設情報!C27&amp;""</f>
        <v/>
      </c>
      <c r="W72" s="381"/>
      <c r="X72" s="381"/>
      <c r="Y72" s="381"/>
      <c r="Z72" s="381"/>
      <c r="AA72" s="645"/>
      <c r="AB72" s="641" t="s">
        <v>729</v>
      </c>
      <c r="AC72" s="641"/>
      <c r="AD72" s="641"/>
      <c r="AE72" s="641"/>
      <c r="AF72" s="641"/>
      <c r="AG72" s="641"/>
      <c r="AH72" s="642"/>
      <c r="AI72" s="355">
        <f ca="1">集計【幼稚園】!O11</f>
        <v>0</v>
      </c>
      <c r="AJ72" s="356"/>
      <c r="AK72" s="356"/>
      <c r="AL72" s="356"/>
      <c r="AM72" s="356"/>
      <c r="AN72" s="356"/>
      <c r="AO72" s="356"/>
      <c r="AP72" s="356"/>
      <c r="AQ72" s="356"/>
      <c r="AR72" s="356"/>
      <c r="AS72" s="356"/>
      <c r="AT72" s="356"/>
      <c r="AU72" s="535" t="s">
        <v>769</v>
      </c>
      <c r="AV72" s="536"/>
      <c r="AW72" s="536"/>
      <c r="AX72" s="536"/>
      <c r="AY72" s="536"/>
      <c r="AZ72" s="536"/>
      <c r="BA72" s="536"/>
      <c r="BB72" s="536"/>
      <c r="BC72" s="536"/>
      <c r="BD72" s="536"/>
      <c r="BE72" s="536"/>
      <c r="BF72" s="536"/>
      <c r="BG72" s="536"/>
      <c r="BH72" s="536"/>
      <c r="BI72" s="536"/>
      <c r="BJ72" s="536"/>
      <c r="BK72" s="536"/>
      <c r="BL72" s="536"/>
      <c r="BM72" s="536"/>
      <c r="BN72" s="536"/>
      <c r="BO72" s="536"/>
      <c r="BP72" s="536"/>
      <c r="BQ72" s="536"/>
      <c r="BR72" s="536"/>
      <c r="BS72" s="346" t="str">
        <f>施設情報!C44&amp;""</f>
        <v/>
      </c>
      <c r="BT72" s="347"/>
      <c r="BU72" s="347"/>
      <c r="BV72" s="347"/>
      <c r="BW72" s="347"/>
      <c r="BX72" s="347"/>
      <c r="BY72" s="348"/>
      <c r="BZ72" s="355">
        <f ca="1">集計【幼稚園】!O26</f>
        <v>0</v>
      </c>
      <c r="CA72" s="356"/>
      <c r="CB72" s="356"/>
      <c r="CC72" s="356"/>
      <c r="CD72" s="356"/>
      <c r="CE72" s="356"/>
      <c r="CF72" s="356"/>
      <c r="CG72" s="356"/>
      <c r="CH72" s="356"/>
      <c r="CI72" s="356"/>
      <c r="CJ72" s="356"/>
      <c r="CK72" s="357"/>
    </row>
    <row r="73" spans="2:89" ht="5.25" customHeight="1">
      <c r="B73" s="744"/>
      <c r="C73" s="831"/>
      <c r="D73" s="374"/>
      <c r="E73" s="375"/>
      <c r="F73" s="375"/>
      <c r="G73" s="375"/>
      <c r="H73" s="375"/>
      <c r="I73" s="375"/>
      <c r="J73" s="375"/>
      <c r="K73" s="375"/>
      <c r="L73" s="375"/>
      <c r="M73" s="375"/>
      <c r="N73" s="375"/>
      <c r="O73" s="375"/>
      <c r="P73" s="375"/>
      <c r="Q73" s="375"/>
      <c r="R73" s="375"/>
      <c r="S73" s="375"/>
      <c r="T73" s="375"/>
      <c r="U73" s="375"/>
      <c r="V73" s="383"/>
      <c r="W73" s="384"/>
      <c r="X73" s="384"/>
      <c r="Y73" s="384"/>
      <c r="Z73" s="384"/>
      <c r="AA73" s="646"/>
      <c r="AB73" s="643"/>
      <c r="AC73" s="643"/>
      <c r="AD73" s="643"/>
      <c r="AE73" s="643"/>
      <c r="AF73" s="643"/>
      <c r="AG73" s="643"/>
      <c r="AH73" s="644"/>
      <c r="AI73" s="358"/>
      <c r="AJ73" s="359"/>
      <c r="AK73" s="359"/>
      <c r="AL73" s="359"/>
      <c r="AM73" s="359"/>
      <c r="AN73" s="359"/>
      <c r="AO73" s="359"/>
      <c r="AP73" s="359"/>
      <c r="AQ73" s="359"/>
      <c r="AR73" s="359"/>
      <c r="AS73" s="359"/>
      <c r="AT73" s="359"/>
      <c r="AU73" s="535"/>
      <c r="AV73" s="536"/>
      <c r="AW73" s="536"/>
      <c r="AX73" s="536"/>
      <c r="AY73" s="536"/>
      <c r="AZ73" s="536"/>
      <c r="BA73" s="536"/>
      <c r="BB73" s="536"/>
      <c r="BC73" s="536"/>
      <c r="BD73" s="536"/>
      <c r="BE73" s="536"/>
      <c r="BF73" s="536"/>
      <c r="BG73" s="536"/>
      <c r="BH73" s="536"/>
      <c r="BI73" s="536"/>
      <c r="BJ73" s="536"/>
      <c r="BK73" s="536"/>
      <c r="BL73" s="536"/>
      <c r="BM73" s="536"/>
      <c r="BN73" s="536"/>
      <c r="BO73" s="536"/>
      <c r="BP73" s="536"/>
      <c r="BQ73" s="536"/>
      <c r="BR73" s="536"/>
      <c r="BS73" s="349"/>
      <c r="BT73" s="350"/>
      <c r="BU73" s="350"/>
      <c r="BV73" s="350"/>
      <c r="BW73" s="350"/>
      <c r="BX73" s="350"/>
      <c r="BY73" s="351"/>
      <c r="BZ73" s="358"/>
      <c r="CA73" s="359"/>
      <c r="CB73" s="359"/>
      <c r="CC73" s="359"/>
      <c r="CD73" s="359"/>
      <c r="CE73" s="359"/>
      <c r="CF73" s="359"/>
      <c r="CG73" s="359"/>
      <c r="CH73" s="359"/>
      <c r="CI73" s="359"/>
      <c r="CJ73" s="359"/>
      <c r="CK73" s="360"/>
    </row>
    <row r="74" spans="2:89" ht="5.25" customHeight="1">
      <c r="B74" s="744"/>
      <c r="C74" s="831"/>
      <c r="D74" s="374"/>
      <c r="E74" s="375"/>
      <c r="F74" s="375"/>
      <c r="G74" s="375"/>
      <c r="H74" s="375"/>
      <c r="I74" s="375"/>
      <c r="J74" s="375"/>
      <c r="K74" s="375"/>
      <c r="L74" s="375"/>
      <c r="M74" s="375"/>
      <c r="N74" s="375"/>
      <c r="O74" s="375"/>
      <c r="P74" s="375"/>
      <c r="Q74" s="375"/>
      <c r="R74" s="375"/>
      <c r="S74" s="375"/>
      <c r="T74" s="375"/>
      <c r="U74" s="375"/>
      <c r="V74" s="383"/>
      <c r="W74" s="384"/>
      <c r="X74" s="384"/>
      <c r="Y74" s="384"/>
      <c r="Z74" s="384"/>
      <c r="AA74" s="646"/>
      <c r="AB74" s="640" t="e">
        <f ca="1">MIN(集計【幼稚園】!G7,施設情報!C28+0)</f>
        <v>#N/A</v>
      </c>
      <c r="AC74" s="611"/>
      <c r="AD74" s="611"/>
      <c r="AE74" s="611"/>
      <c r="AF74" s="611" t="s">
        <v>32</v>
      </c>
      <c r="AG74" s="611"/>
      <c r="AH74" s="612"/>
      <c r="AI74" s="358"/>
      <c r="AJ74" s="359"/>
      <c r="AK74" s="359"/>
      <c r="AL74" s="359"/>
      <c r="AM74" s="359"/>
      <c r="AN74" s="359"/>
      <c r="AO74" s="359"/>
      <c r="AP74" s="359"/>
      <c r="AQ74" s="359"/>
      <c r="AR74" s="359"/>
      <c r="AS74" s="359"/>
      <c r="AT74" s="359"/>
      <c r="AU74" s="535"/>
      <c r="AV74" s="536"/>
      <c r="AW74" s="536"/>
      <c r="AX74" s="536"/>
      <c r="AY74" s="536"/>
      <c r="AZ74" s="536"/>
      <c r="BA74" s="536"/>
      <c r="BB74" s="536"/>
      <c r="BC74" s="536"/>
      <c r="BD74" s="536"/>
      <c r="BE74" s="536"/>
      <c r="BF74" s="536"/>
      <c r="BG74" s="536"/>
      <c r="BH74" s="536"/>
      <c r="BI74" s="536"/>
      <c r="BJ74" s="536"/>
      <c r="BK74" s="536"/>
      <c r="BL74" s="536"/>
      <c r="BM74" s="536"/>
      <c r="BN74" s="536"/>
      <c r="BO74" s="536"/>
      <c r="BP74" s="536"/>
      <c r="BQ74" s="536"/>
      <c r="BR74" s="536"/>
      <c r="BS74" s="349"/>
      <c r="BT74" s="350"/>
      <c r="BU74" s="350"/>
      <c r="BV74" s="350"/>
      <c r="BW74" s="350"/>
      <c r="BX74" s="350"/>
      <c r="BY74" s="351"/>
      <c r="BZ74" s="358"/>
      <c r="CA74" s="359"/>
      <c r="CB74" s="359"/>
      <c r="CC74" s="359"/>
      <c r="CD74" s="359"/>
      <c r="CE74" s="359"/>
      <c r="CF74" s="359"/>
      <c r="CG74" s="359"/>
      <c r="CH74" s="359"/>
      <c r="CI74" s="359"/>
      <c r="CJ74" s="359"/>
      <c r="CK74" s="360"/>
    </row>
    <row r="75" spans="2:89" ht="5.25" customHeight="1">
      <c r="B75" s="744"/>
      <c r="C75" s="831"/>
      <c r="D75" s="374"/>
      <c r="E75" s="375"/>
      <c r="F75" s="375"/>
      <c r="G75" s="375"/>
      <c r="H75" s="375"/>
      <c r="I75" s="375"/>
      <c r="J75" s="375"/>
      <c r="K75" s="375"/>
      <c r="L75" s="375"/>
      <c r="M75" s="375"/>
      <c r="N75" s="375"/>
      <c r="O75" s="375"/>
      <c r="P75" s="375"/>
      <c r="Q75" s="375"/>
      <c r="R75" s="375"/>
      <c r="S75" s="375"/>
      <c r="T75" s="375"/>
      <c r="U75" s="375"/>
      <c r="V75" s="383"/>
      <c r="W75" s="384"/>
      <c r="X75" s="384"/>
      <c r="Y75" s="384"/>
      <c r="Z75" s="384"/>
      <c r="AA75" s="646"/>
      <c r="AB75" s="349"/>
      <c r="AC75" s="350"/>
      <c r="AD75" s="350"/>
      <c r="AE75" s="350"/>
      <c r="AF75" s="350"/>
      <c r="AG75" s="350"/>
      <c r="AH75" s="351"/>
      <c r="AI75" s="358"/>
      <c r="AJ75" s="359"/>
      <c r="AK75" s="359"/>
      <c r="AL75" s="359"/>
      <c r="AM75" s="359"/>
      <c r="AN75" s="359"/>
      <c r="AO75" s="359"/>
      <c r="AP75" s="359"/>
      <c r="AQ75" s="359"/>
      <c r="AR75" s="359"/>
      <c r="AS75" s="359"/>
      <c r="AT75" s="359"/>
      <c r="AU75" s="535"/>
      <c r="AV75" s="536"/>
      <c r="AW75" s="536"/>
      <c r="AX75" s="536"/>
      <c r="AY75" s="536"/>
      <c r="AZ75" s="536"/>
      <c r="BA75" s="536"/>
      <c r="BB75" s="536"/>
      <c r="BC75" s="536"/>
      <c r="BD75" s="536"/>
      <c r="BE75" s="536"/>
      <c r="BF75" s="536"/>
      <c r="BG75" s="536"/>
      <c r="BH75" s="536"/>
      <c r="BI75" s="536"/>
      <c r="BJ75" s="536"/>
      <c r="BK75" s="536"/>
      <c r="BL75" s="536"/>
      <c r="BM75" s="536"/>
      <c r="BN75" s="536"/>
      <c r="BO75" s="536"/>
      <c r="BP75" s="536"/>
      <c r="BQ75" s="536"/>
      <c r="BR75" s="536"/>
      <c r="BS75" s="349"/>
      <c r="BT75" s="350"/>
      <c r="BU75" s="350"/>
      <c r="BV75" s="350"/>
      <c r="BW75" s="350"/>
      <c r="BX75" s="350"/>
      <c r="BY75" s="351"/>
      <c r="BZ75" s="358"/>
      <c r="CA75" s="359"/>
      <c r="CB75" s="359"/>
      <c r="CC75" s="359"/>
      <c r="CD75" s="359"/>
      <c r="CE75" s="359"/>
      <c r="CF75" s="359"/>
      <c r="CG75" s="359"/>
      <c r="CH75" s="359"/>
      <c r="CI75" s="359"/>
      <c r="CJ75" s="359"/>
      <c r="CK75" s="360"/>
    </row>
    <row r="76" spans="2:89" ht="5.25" customHeight="1">
      <c r="B76" s="744"/>
      <c r="C76" s="831"/>
      <c r="D76" s="377"/>
      <c r="E76" s="378"/>
      <c r="F76" s="378"/>
      <c r="G76" s="378"/>
      <c r="H76" s="378"/>
      <c r="I76" s="378"/>
      <c r="J76" s="378"/>
      <c r="K76" s="378"/>
      <c r="L76" s="378"/>
      <c r="M76" s="378"/>
      <c r="N76" s="378"/>
      <c r="O76" s="378"/>
      <c r="P76" s="378"/>
      <c r="Q76" s="378"/>
      <c r="R76" s="378"/>
      <c r="S76" s="378"/>
      <c r="T76" s="378"/>
      <c r="U76" s="378"/>
      <c r="V76" s="386"/>
      <c r="W76" s="387"/>
      <c r="X76" s="387"/>
      <c r="Y76" s="387"/>
      <c r="Z76" s="387"/>
      <c r="AA76" s="647"/>
      <c r="AB76" s="352"/>
      <c r="AC76" s="353"/>
      <c r="AD76" s="353"/>
      <c r="AE76" s="353"/>
      <c r="AF76" s="353"/>
      <c r="AG76" s="353"/>
      <c r="AH76" s="354"/>
      <c r="AI76" s="361"/>
      <c r="AJ76" s="362"/>
      <c r="AK76" s="362"/>
      <c r="AL76" s="362"/>
      <c r="AM76" s="362"/>
      <c r="AN76" s="362"/>
      <c r="AO76" s="362"/>
      <c r="AP76" s="362"/>
      <c r="AQ76" s="362"/>
      <c r="AR76" s="362"/>
      <c r="AS76" s="362"/>
      <c r="AT76" s="362"/>
      <c r="AU76" s="535"/>
      <c r="AV76" s="536"/>
      <c r="AW76" s="536"/>
      <c r="AX76" s="536"/>
      <c r="AY76" s="536"/>
      <c r="AZ76" s="536"/>
      <c r="BA76" s="536"/>
      <c r="BB76" s="536"/>
      <c r="BC76" s="536"/>
      <c r="BD76" s="536"/>
      <c r="BE76" s="536"/>
      <c r="BF76" s="536"/>
      <c r="BG76" s="536"/>
      <c r="BH76" s="536"/>
      <c r="BI76" s="536"/>
      <c r="BJ76" s="536"/>
      <c r="BK76" s="536"/>
      <c r="BL76" s="536"/>
      <c r="BM76" s="536"/>
      <c r="BN76" s="536"/>
      <c r="BO76" s="536"/>
      <c r="BP76" s="536"/>
      <c r="BQ76" s="536"/>
      <c r="BR76" s="536"/>
      <c r="BS76" s="352"/>
      <c r="BT76" s="353"/>
      <c r="BU76" s="353"/>
      <c r="BV76" s="353"/>
      <c r="BW76" s="353"/>
      <c r="BX76" s="353"/>
      <c r="BY76" s="354"/>
      <c r="BZ76" s="361"/>
      <c r="CA76" s="362"/>
      <c r="CB76" s="362"/>
      <c r="CC76" s="362"/>
      <c r="CD76" s="362"/>
      <c r="CE76" s="362"/>
      <c r="CF76" s="362"/>
      <c r="CG76" s="362"/>
      <c r="CH76" s="362"/>
      <c r="CI76" s="362"/>
      <c r="CJ76" s="362"/>
      <c r="CK76" s="363"/>
    </row>
    <row r="77" spans="2:89" ht="5.25" customHeight="1">
      <c r="B77" s="744"/>
      <c r="C77" s="831"/>
      <c r="D77" s="535" t="s">
        <v>108</v>
      </c>
      <c r="E77" s="536"/>
      <c r="F77" s="536"/>
      <c r="G77" s="536"/>
      <c r="H77" s="536"/>
      <c r="I77" s="536"/>
      <c r="J77" s="536"/>
      <c r="K77" s="536"/>
      <c r="L77" s="536"/>
      <c r="M77" s="536"/>
      <c r="N77" s="536"/>
      <c r="O77" s="536"/>
      <c r="P77" s="536"/>
      <c r="Q77" s="536"/>
      <c r="R77" s="536"/>
      <c r="S77" s="536"/>
      <c r="T77" s="536"/>
      <c r="U77" s="536"/>
      <c r="V77" s="536"/>
      <c r="W77" s="536"/>
      <c r="X77" s="536"/>
      <c r="Y77" s="536"/>
      <c r="Z77" s="536"/>
      <c r="AA77" s="536"/>
      <c r="AB77" s="457" t="str">
        <f>施設情報!C29&amp;""</f>
        <v/>
      </c>
      <c r="AC77" s="458"/>
      <c r="AD77" s="458"/>
      <c r="AE77" s="458"/>
      <c r="AF77" s="458"/>
      <c r="AG77" s="458"/>
      <c r="AH77" s="459"/>
      <c r="AI77" s="355">
        <f ca="1">集計【幼稚園】!O12</f>
        <v>0</v>
      </c>
      <c r="AJ77" s="356"/>
      <c r="AK77" s="356"/>
      <c r="AL77" s="356"/>
      <c r="AM77" s="356"/>
      <c r="AN77" s="356"/>
      <c r="AO77" s="356"/>
      <c r="AP77" s="356"/>
      <c r="AQ77" s="356"/>
      <c r="AR77" s="356"/>
      <c r="AS77" s="356"/>
      <c r="AT77" s="356"/>
      <c r="AU77" s="867" t="s">
        <v>788</v>
      </c>
      <c r="AV77" s="372"/>
      <c r="AW77" s="372"/>
      <c r="AX77" s="372"/>
      <c r="AY77" s="372"/>
      <c r="AZ77" s="372"/>
      <c r="BA77" s="372"/>
      <c r="BB77" s="372"/>
      <c r="BC77" s="372"/>
      <c r="BD77" s="372"/>
      <c r="BE77" s="372"/>
      <c r="BF77" s="372"/>
      <c r="BG77" s="372"/>
      <c r="BH77" s="372"/>
      <c r="BI77" s="372"/>
      <c r="BJ77" s="372"/>
      <c r="BK77" s="372"/>
      <c r="BL77" s="372"/>
      <c r="BM77" s="372"/>
      <c r="BN77" s="372"/>
      <c r="BO77" s="372"/>
      <c r="BP77" s="372"/>
      <c r="BQ77" s="372"/>
      <c r="BR77" s="373"/>
      <c r="BS77" s="769" t="s">
        <v>789</v>
      </c>
      <c r="BT77" s="770"/>
      <c r="BU77" s="770"/>
      <c r="BV77" s="770"/>
      <c r="BW77" s="770"/>
      <c r="BX77" s="770"/>
      <c r="BY77" s="770"/>
      <c r="BZ77" s="657"/>
      <c r="CA77" s="658"/>
      <c r="CB77" s="658"/>
      <c r="CC77" s="658"/>
      <c r="CD77" s="658"/>
      <c r="CE77" s="658"/>
      <c r="CF77" s="658"/>
      <c r="CG77" s="658"/>
      <c r="CH77" s="658"/>
      <c r="CI77" s="658"/>
      <c r="CJ77" s="658"/>
      <c r="CK77" s="659"/>
    </row>
    <row r="78" spans="2:89" ht="5.25" customHeight="1">
      <c r="B78" s="744"/>
      <c r="C78" s="831"/>
      <c r="D78" s="535"/>
      <c r="E78" s="536"/>
      <c r="F78" s="536"/>
      <c r="G78" s="536"/>
      <c r="H78" s="536"/>
      <c r="I78" s="536"/>
      <c r="J78" s="536"/>
      <c r="K78" s="536"/>
      <c r="L78" s="536"/>
      <c r="M78" s="536"/>
      <c r="N78" s="536"/>
      <c r="O78" s="536"/>
      <c r="P78" s="536"/>
      <c r="Q78" s="536"/>
      <c r="R78" s="536"/>
      <c r="S78" s="536"/>
      <c r="T78" s="536"/>
      <c r="U78" s="536"/>
      <c r="V78" s="536"/>
      <c r="W78" s="536"/>
      <c r="X78" s="536"/>
      <c r="Y78" s="536"/>
      <c r="Z78" s="536"/>
      <c r="AA78" s="536"/>
      <c r="AB78" s="457"/>
      <c r="AC78" s="458"/>
      <c r="AD78" s="458"/>
      <c r="AE78" s="458"/>
      <c r="AF78" s="458"/>
      <c r="AG78" s="458"/>
      <c r="AH78" s="459"/>
      <c r="AI78" s="358"/>
      <c r="AJ78" s="359"/>
      <c r="AK78" s="359"/>
      <c r="AL78" s="359"/>
      <c r="AM78" s="359"/>
      <c r="AN78" s="359"/>
      <c r="AO78" s="359"/>
      <c r="AP78" s="359"/>
      <c r="AQ78" s="359"/>
      <c r="AR78" s="359"/>
      <c r="AS78" s="359"/>
      <c r="AT78" s="359"/>
      <c r="AU78" s="374"/>
      <c r="AV78" s="375"/>
      <c r="AW78" s="375"/>
      <c r="AX78" s="375"/>
      <c r="AY78" s="375"/>
      <c r="AZ78" s="375"/>
      <c r="BA78" s="375"/>
      <c r="BB78" s="375"/>
      <c r="BC78" s="375"/>
      <c r="BD78" s="375"/>
      <c r="BE78" s="375"/>
      <c r="BF78" s="375"/>
      <c r="BG78" s="375"/>
      <c r="BH78" s="375"/>
      <c r="BI78" s="375"/>
      <c r="BJ78" s="375"/>
      <c r="BK78" s="375"/>
      <c r="BL78" s="375"/>
      <c r="BM78" s="375"/>
      <c r="BN78" s="375"/>
      <c r="BO78" s="375"/>
      <c r="BP78" s="375"/>
      <c r="BQ78" s="375"/>
      <c r="BR78" s="376"/>
      <c r="BS78" s="771"/>
      <c r="BT78" s="772"/>
      <c r="BU78" s="772"/>
      <c r="BV78" s="772"/>
      <c r="BW78" s="772"/>
      <c r="BX78" s="772"/>
      <c r="BY78" s="772"/>
      <c r="BZ78" s="657"/>
      <c r="CA78" s="658"/>
      <c r="CB78" s="658"/>
      <c r="CC78" s="658"/>
      <c r="CD78" s="658"/>
      <c r="CE78" s="658"/>
      <c r="CF78" s="658"/>
      <c r="CG78" s="658"/>
      <c r="CH78" s="658"/>
      <c r="CI78" s="658"/>
      <c r="CJ78" s="658"/>
      <c r="CK78" s="659"/>
    </row>
    <row r="79" spans="2:89" ht="5.25" customHeight="1">
      <c r="B79" s="744"/>
      <c r="C79" s="831"/>
      <c r="D79" s="535"/>
      <c r="E79" s="536"/>
      <c r="F79" s="536"/>
      <c r="G79" s="536"/>
      <c r="H79" s="536"/>
      <c r="I79" s="536"/>
      <c r="J79" s="536"/>
      <c r="K79" s="536"/>
      <c r="L79" s="536"/>
      <c r="M79" s="536"/>
      <c r="N79" s="536"/>
      <c r="O79" s="536"/>
      <c r="P79" s="536"/>
      <c r="Q79" s="536"/>
      <c r="R79" s="536"/>
      <c r="S79" s="536"/>
      <c r="T79" s="536"/>
      <c r="U79" s="536"/>
      <c r="V79" s="536"/>
      <c r="W79" s="536"/>
      <c r="X79" s="536"/>
      <c r="Y79" s="536"/>
      <c r="Z79" s="536"/>
      <c r="AA79" s="536"/>
      <c r="AB79" s="457"/>
      <c r="AC79" s="458"/>
      <c r="AD79" s="458"/>
      <c r="AE79" s="458"/>
      <c r="AF79" s="458"/>
      <c r="AG79" s="458"/>
      <c r="AH79" s="459"/>
      <c r="AI79" s="358"/>
      <c r="AJ79" s="359"/>
      <c r="AK79" s="359"/>
      <c r="AL79" s="359"/>
      <c r="AM79" s="359"/>
      <c r="AN79" s="359"/>
      <c r="AO79" s="359"/>
      <c r="AP79" s="359"/>
      <c r="AQ79" s="359"/>
      <c r="AR79" s="359"/>
      <c r="AS79" s="359"/>
      <c r="AT79" s="359"/>
      <c r="AU79" s="374"/>
      <c r="AV79" s="375"/>
      <c r="AW79" s="375"/>
      <c r="AX79" s="375"/>
      <c r="AY79" s="375"/>
      <c r="AZ79" s="375"/>
      <c r="BA79" s="375"/>
      <c r="BB79" s="375"/>
      <c r="BC79" s="375"/>
      <c r="BD79" s="375"/>
      <c r="BE79" s="375"/>
      <c r="BF79" s="375"/>
      <c r="BG79" s="375"/>
      <c r="BH79" s="375"/>
      <c r="BI79" s="375"/>
      <c r="BJ79" s="375"/>
      <c r="BK79" s="375"/>
      <c r="BL79" s="375"/>
      <c r="BM79" s="375"/>
      <c r="BN79" s="375"/>
      <c r="BO79" s="375"/>
      <c r="BP79" s="375"/>
      <c r="BQ79" s="375"/>
      <c r="BR79" s="376"/>
      <c r="BS79" s="773"/>
      <c r="BT79" s="774"/>
      <c r="BU79" s="774"/>
      <c r="BV79" s="774"/>
      <c r="BW79" s="774" t="s">
        <v>156</v>
      </c>
      <c r="BX79" s="774"/>
      <c r="BY79" s="774"/>
      <c r="BZ79" s="657"/>
      <c r="CA79" s="658"/>
      <c r="CB79" s="658"/>
      <c r="CC79" s="658"/>
      <c r="CD79" s="658"/>
      <c r="CE79" s="658"/>
      <c r="CF79" s="658"/>
      <c r="CG79" s="658"/>
      <c r="CH79" s="658"/>
      <c r="CI79" s="658"/>
      <c r="CJ79" s="658"/>
      <c r="CK79" s="659"/>
    </row>
    <row r="80" spans="2:89" ht="5.25" customHeight="1">
      <c r="B80" s="744"/>
      <c r="C80" s="831"/>
      <c r="D80" s="535"/>
      <c r="E80" s="536"/>
      <c r="F80" s="536"/>
      <c r="G80" s="536"/>
      <c r="H80" s="536"/>
      <c r="I80" s="536"/>
      <c r="J80" s="536"/>
      <c r="K80" s="536"/>
      <c r="L80" s="536"/>
      <c r="M80" s="536"/>
      <c r="N80" s="536"/>
      <c r="O80" s="536"/>
      <c r="P80" s="536"/>
      <c r="Q80" s="536"/>
      <c r="R80" s="536"/>
      <c r="S80" s="536"/>
      <c r="T80" s="536"/>
      <c r="U80" s="536"/>
      <c r="V80" s="536"/>
      <c r="W80" s="536"/>
      <c r="X80" s="536"/>
      <c r="Y80" s="536"/>
      <c r="Z80" s="536"/>
      <c r="AA80" s="536"/>
      <c r="AB80" s="457"/>
      <c r="AC80" s="458"/>
      <c r="AD80" s="458"/>
      <c r="AE80" s="458"/>
      <c r="AF80" s="458"/>
      <c r="AG80" s="458"/>
      <c r="AH80" s="459"/>
      <c r="AI80" s="358"/>
      <c r="AJ80" s="359"/>
      <c r="AK80" s="359"/>
      <c r="AL80" s="359"/>
      <c r="AM80" s="359"/>
      <c r="AN80" s="359"/>
      <c r="AO80" s="359"/>
      <c r="AP80" s="359"/>
      <c r="AQ80" s="359"/>
      <c r="AR80" s="359"/>
      <c r="AS80" s="359"/>
      <c r="AT80" s="359"/>
      <c r="AU80" s="374"/>
      <c r="AV80" s="375"/>
      <c r="AW80" s="375"/>
      <c r="AX80" s="375"/>
      <c r="AY80" s="375"/>
      <c r="AZ80" s="375"/>
      <c r="BA80" s="375"/>
      <c r="BB80" s="375"/>
      <c r="BC80" s="375"/>
      <c r="BD80" s="375"/>
      <c r="BE80" s="375"/>
      <c r="BF80" s="375"/>
      <c r="BG80" s="375"/>
      <c r="BH80" s="375"/>
      <c r="BI80" s="375"/>
      <c r="BJ80" s="375"/>
      <c r="BK80" s="375"/>
      <c r="BL80" s="375"/>
      <c r="BM80" s="375"/>
      <c r="BN80" s="375"/>
      <c r="BO80" s="375"/>
      <c r="BP80" s="375"/>
      <c r="BQ80" s="375"/>
      <c r="BR80" s="376"/>
      <c r="BS80" s="775"/>
      <c r="BT80" s="776"/>
      <c r="BU80" s="776"/>
      <c r="BV80" s="776"/>
      <c r="BW80" s="776"/>
      <c r="BX80" s="776"/>
      <c r="BY80" s="776"/>
      <c r="BZ80" s="657"/>
      <c r="CA80" s="658"/>
      <c r="CB80" s="658"/>
      <c r="CC80" s="658"/>
      <c r="CD80" s="658"/>
      <c r="CE80" s="658"/>
      <c r="CF80" s="658"/>
      <c r="CG80" s="658"/>
      <c r="CH80" s="658"/>
      <c r="CI80" s="658"/>
      <c r="CJ80" s="658"/>
      <c r="CK80" s="659"/>
    </row>
    <row r="81" spans="2:181" ht="5.25" customHeight="1">
      <c r="B81" s="744"/>
      <c r="C81" s="831"/>
      <c r="D81" s="535"/>
      <c r="E81" s="536"/>
      <c r="F81" s="536"/>
      <c r="G81" s="536"/>
      <c r="H81" s="536"/>
      <c r="I81" s="536"/>
      <c r="J81" s="536"/>
      <c r="K81" s="536"/>
      <c r="L81" s="536"/>
      <c r="M81" s="536"/>
      <c r="N81" s="536"/>
      <c r="O81" s="536"/>
      <c r="P81" s="536"/>
      <c r="Q81" s="536"/>
      <c r="R81" s="536"/>
      <c r="S81" s="536"/>
      <c r="T81" s="536"/>
      <c r="U81" s="536"/>
      <c r="V81" s="536"/>
      <c r="W81" s="536"/>
      <c r="X81" s="536"/>
      <c r="Y81" s="536"/>
      <c r="Z81" s="536"/>
      <c r="AA81" s="536"/>
      <c r="AB81" s="457"/>
      <c r="AC81" s="458"/>
      <c r="AD81" s="458"/>
      <c r="AE81" s="458"/>
      <c r="AF81" s="458"/>
      <c r="AG81" s="458"/>
      <c r="AH81" s="459"/>
      <c r="AI81" s="361"/>
      <c r="AJ81" s="362"/>
      <c r="AK81" s="362"/>
      <c r="AL81" s="362"/>
      <c r="AM81" s="362"/>
      <c r="AN81" s="362"/>
      <c r="AO81" s="362"/>
      <c r="AP81" s="362"/>
      <c r="AQ81" s="362"/>
      <c r="AR81" s="362"/>
      <c r="AS81" s="362"/>
      <c r="AT81" s="362"/>
      <c r="AU81" s="377"/>
      <c r="AV81" s="378"/>
      <c r="AW81" s="378"/>
      <c r="AX81" s="378"/>
      <c r="AY81" s="378"/>
      <c r="AZ81" s="378"/>
      <c r="BA81" s="378"/>
      <c r="BB81" s="378"/>
      <c r="BC81" s="378"/>
      <c r="BD81" s="378"/>
      <c r="BE81" s="378"/>
      <c r="BF81" s="378"/>
      <c r="BG81" s="378"/>
      <c r="BH81" s="378"/>
      <c r="BI81" s="378"/>
      <c r="BJ81" s="378"/>
      <c r="BK81" s="378"/>
      <c r="BL81" s="378"/>
      <c r="BM81" s="378"/>
      <c r="BN81" s="378"/>
      <c r="BO81" s="378"/>
      <c r="BP81" s="378"/>
      <c r="BQ81" s="378"/>
      <c r="BR81" s="379"/>
      <c r="BS81" s="777"/>
      <c r="BT81" s="778"/>
      <c r="BU81" s="778"/>
      <c r="BV81" s="778"/>
      <c r="BW81" s="778"/>
      <c r="BX81" s="778"/>
      <c r="BY81" s="778"/>
      <c r="BZ81" s="657"/>
      <c r="CA81" s="658"/>
      <c r="CB81" s="658"/>
      <c r="CC81" s="658"/>
      <c r="CD81" s="658"/>
      <c r="CE81" s="658"/>
      <c r="CF81" s="658"/>
      <c r="CG81" s="658"/>
      <c r="CH81" s="658"/>
      <c r="CI81" s="658"/>
      <c r="CJ81" s="658"/>
      <c r="CK81" s="659"/>
    </row>
    <row r="82" spans="2:181" ht="5.25" customHeight="1">
      <c r="B82" s="744"/>
      <c r="C82" s="831"/>
      <c r="D82" s="371" t="s">
        <v>109</v>
      </c>
      <c r="E82" s="372"/>
      <c r="F82" s="372"/>
      <c r="G82" s="372"/>
      <c r="H82" s="372"/>
      <c r="I82" s="372"/>
      <c r="J82" s="372"/>
      <c r="K82" s="372"/>
      <c r="L82" s="372"/>
      <c r="M82" s="372"/>
      <c r="N82" s="372"/>
      <c r="O82" s="372"/>
      <c r="P82" s="372"/>
      <c r="Q82" s="372"/>
      <c r="R82" s="372"/>
      <c r="S82" s="372"/>
      <c r="T82" s="372"/>
      <c r="U82" s="372"/>
      <c r="V82" s="663" t="str">
        <f>施設情報!C30&amp;""</f>
        <v/>
      </c>
      <c r="W82" s="663"/>
      <c r="X82" s="663"/>
      <c r="Y82" s="663"/>
      <c r="Z82" s="663"/>
      <c r="AA82" s="663"/>
      <c r="AB82" s="666" t="s">
        <v>151</v>
      </c>
      <c r="AC82" s="666"/>
      <c r="AD82" s="666"/>
      <c r="AE82" s="666"/>
      <c r="AF82" s="666"/>
      <c r="AG82" s="666"/>
      <c r="AH82" s="667"/>
      <c r="AI82" s="355">
        <f ca="1">集計【幼稚園】!O13</f>
        <v>0</v>
      </c>
      <c r="AJ82" s="356"/>
      <c r="AK82" s="356"/>
      <c r="AL82" s="356"/>
      <c r="AM82" s="356"/>
      <c r="AN82" s="356"/>
      <c r="AO82" s="356"/>
      <c r="AP82" s="356"/>
      <c r="AQ82" s="356"/>
      <c r="AR82" s="356"/>
      <c r="AS82" s="356"/>
      <c r="AT82" s="356"/>
      <c r="AU82" s="535"/>
      <c r="AV82" s="536"/>
      <c r="AW82" s="536"/>
      <c r="AX82" s="536"/>
      <c r="AY82" s="536"/>
      <c r="AZ82" s="536"/>
      <c r="BA82" s="536"/>
      <c r="BB82" s="536"/>
      <c r="BC82" s="536"/>
      <c r="BD82" s="536"/>
      <c r="BE82" s="536"/>
      <c r="BF82" s="536"/>
      <c r="BG82" s="536"/>
      <c r="BH82" s="536"/>
      <c r="BI82" s="536"/>
      <c r="BJ82" s="536"/>
      <c r="BK82" s="536"/>
      <c r="BL82" s="536"/>
      <c r="BM82" s="536"/>
      <c r="BN82" s="536"/>
      <c r="BO82" s="536"/>
      <c r="BP82" s="536"/>
      <c r="BQ82" s="536"/>
      <c r="BR82" s="536"/>
      <c r="BS82" s="660"/>
      <c r="BT82" s="661"/>
      <c r="BU82" s="661"/>
      <c r="BV82" s="661"/>
      <c r="BW82" s="661"/>
      <c r="BX82" s="661"/>
      <c r="BY82" s="662"/>
      <c r="BZ82" s="648"/>
      <c r="CA82" s="649"/>
      <c r="CB82" s="649"/>
      <c r="CC82" s="649"/>
      <c r="CD82" s="649"/>
      <c r="CE82" s="649"/>
      <c r="CF82" s="649"/>
      <c r="CG82" s="649"/>
      <c r="CH82" s="649"/>
      <c r="CI82" s="649"/>
      <c r="CJ82" s="649"/>
      <c r="CK82" s="650"/>
    </row>
    <row r="83" spans="2:181" ht="5.25" customHeight="1">
      <c r="B83" s="744"/>
      <c r="C83" s="831"/>
      <c r="D83" s="374"/>
      <c r="E83" s="375"/>
      <c r="F83" s="375"/>
      <c r="G83" s="375"/>
      <c r="H83" s="375"/>
      <c r="I83" s="375"/>
      <c r="J83" s="375"/>
      <c r="K83" s="375"/>
      <c r="L83" s="375"/>
      <c r="M83" s="375"/>
      <c r="N83" s="375"/>
      <c r="O83" s="375"/>
      <c r="P83" s="375"/>
      <c r="Q83" s="375"/>
      <c r="R83" s="375"/>
      <c r="S83" s="375"/>
      <c r="T83" s="375"/>
      <c r="U83" s="375"/>
      <c r="V83" s="664"/>
      <c r="W83" s="664"/>
      <c r="X83" s="664"/>
      <c r="Y83" s="664"/>
      <c r="Z83" s="664"/>
      <c r="AA83" s="664"/>
      <c r="AB83" s="668"/>
      <c r="AC83" s="668"/>
      <c r="AD83" s="668"/>
      <c r="AE83" s="668"/>
      <c r="AF83" s="668"/>
      <c r="AG83" s="668"/>
      <c r="AH83" s="669"/>
      <c r="AI83" s="358"/>
      <c r="AJ83" s="359"/>
      <c r="AK83" s="359"/>
      <c r="AL83" s="359"/>
      <c r="AM83" s="359"/>
      <c r="AN83" s="359"/>
      <c r="AO83" s="359"/>
      <c r="AP83" s="359"/>
      <c r="AQ83" s="359"/>
      <c r="AR83" s="359"/>
      <c r="AS83" s="359"/>
      <c r="AT83" s="359"/>
      <c r="AU83" s="535"/>
      <c r="AV83" s="536"/>
      <c r="AW83" s="536"/>
      <c r="AX83" s="536"/>
      <c r="AY83" s="536"/>
      <c r="AZ83" s="536"/>
      <c r="BA83" s="536"/>
      <c r="BB83" s="536"/>
      <c r="BC83" s="536"/>
      <c r="BD83" s="536"/>
      <c r="BE83" s="536"/>
      <c r="BF83" s="536"/>
      <c r="BG83" s="536"/>
      <c r="BH83" s="536"/>
      <c r="BI83" s="536"/>
      <c r="BJ83" s="536"/>
      <c r="BK83" s="536"/>
      <c r="BL83" s="536"/>
      <c r="BM83" s="536"/>
      <c r="BN83" s="536"/>
      <c r="BO83" s="536"/>
      <c r="BP83" s="536"/>
      <c r="BQ83" s="536"/>
      <c r="BR83" s="536"/>
      <c r="BS83" s="660"/>
      <c r="BT83" s="661"/>
      <c r="BU83" s="661"/>
      <c r="BV83" s="661"/>
      <c r="BW83" s="661"/>
      <c r="BX83" s="661"/>
      <c r="BY83" s="662"/>
      <c r="BZ83" s="651"/>
      <c r="CA83" s="652"/>
      <c r="CB83" s="652"/>
      <c r="CC83" s="652"/>
      <c r="CD83" s="652"/>
      <c r="CE83" s="652"/>
      <c r="CF83" s="652"/>
      <c r="CG83" s="652"/>
      <c r="CH83" s="652"/>
      <c r="CI83" s="652"/>
      <c r="CJ83" s="652"/>
      <c r="CK83" s="653"/>
    </row>
    <row r="84" spans="2:181" ht="5.25" customHeight="1">
      <c r="B84" s="744"/>
      <c r="C84" s="831"/>
      <c r="D84" s="374"/>
      <c r="E84" s="375"/>
      <c r="F84" s="375"/>
      <c r="G84" s="375"/>
      <c r="H84" s="375"/>
      <c r="I84" s="375"/>
      <c r="J84" s="375"/>
      <c r="K84" s="375"/>
      <c r="L84" s="375"/>
      <c r="M84" s="375"/>
      <c r="N84" s="375"/>
      <c r="O84" s="375"/>
      <c r="P84" s="375"/>
      <c r="Q84" s="375"/>
      <c r="R84" s="375"/>
      <c r="S84" s="375"/>
      <c r="T84" s="375"/>
      <c r="U84" s="375"/>
      <c r="V84" s="664"/>
      <c r="W84" s="664"/>
      <c r="X84" s="664"/>
      <c r="Y84" s="664"/>
      <c r="Z84" s="664"/>
      <c r="AA84" s="664"/>
      <c r="AB84" s="640" t="str">
        <f>施設情報!C31&amp;""</f>
        <v/>
      </c>
      <c r="AC84" s="611"/>
      <c r="AD84" s="611"/>
      <c r="AE84" s="611"/>
      <c r="AF84" s="611" t="s">
        <v>156</v>
      </c>
      <c r="AG84" s="611"/>
      <c r="AH84" s="612"/>
      <c r="AI84" s="358"/>
      <c r="AJ84" s="359"/>
      <c r="AK84" s="359"/>
      <c r="AL84" s="359"/>
      <c r="AM84" s="359"/>
      <c r="AN84" s="359"/>
      <c r="AO84" s="359"/>
      <c r="AP84" s="359"/>
      <c r="AQ84" s="359"/>
      <c r="AR84" s="359"/>
      <c r="AS84" s="359"/>
      <c r="AT84" s="359"/>
      <c r="AU84" s="535"/>
      <c r="AV84" s="536"/>
      <c r="AW84" s="536"/>
      <c r="AX84" s="536"/>
      <c r="AY84" s="536"/>
      <c r="AZ84" s="536"/>
      <c r="BA84" s="536"/>
      <c r="BB84" s="536"/>
      <c r="BC84" s="536"/>
      <c r="BD84" s="536"/>
      <c r="BE84" s="536"/>
      <c r="BF84" s="536"/>
      <c r="BG84" s="536"/>
      <c r="BH84" s="536"/>
      <c r="BI84" s="536"/>
      <c r="BJ84" s="536"/>
      <c r="BK84" s="536"/>
      <c r="BL84" s="536"/>
      <c r="BM84" s="536"/>
      <c r="BN84" s="536"/>
      <c r="BO84" s="536"/>
      <c r="BP84" s="536"/>
      <c r="BQ84" s="536"/>
      <c r="BR84" s="536"/>
      <c r="BS84" s="660"/>
      <c r="BT84" s="661"/>
      <c r="BU84" s="661"/>
      <c r="BV84" s="661"/>
      <c r="BW84" s="661"/>
      <c r="BX84" s="661"/>
      <c r="BY84" s="662"/>
      <c r="BZ84" s="651"/>
      <c r="CA84" s="652"/>
      <c r="CB84" s="652"/>
      <c r="CC84" s="652"/>
      <c r="CD84" s="652"/>
      <c r="CE84" s="652"/>
      <c r="CF84" s="652"/>
      <c r="CG84" s="652"/>
      <c r="CH84" s="652"/>
      <c r="CI84" s="652"/>
      <c r="CJ84" s="652"/>
      <c r="CK84" s="653"/>
      <c r="FI84" s="189"/>
      <c r="FJ84" s="189"/>
      <c r="FK84" s="189"/>
      <c r="FL84" s="189"/>
      <c r="FM84" s="189"/>
      <c r="FN84" s="189"/>
      <c r="FO84" s="189"/>
      <c r="FP84" s="189"/>
      <c r="FQ84" s="189"/>
      <c r="FR84" s="189"/>
      <c r="FS84" s="189"/>
      <c r="FT84" s="189"/>
      <c r="FU84" s="189"/>
      <c r="FV84" s="189"/>
      <c r="FW84" s="189"/>
      <c r="FX84" s="189"/>
      <c r="FY84" s="189"/>
    </row>
    <row r="85" spans="2:181" ht="5.25" customHeight="1">
      <c r="B85" s="744"/>
      <c r="C85" s="831"/>
      <c r="D85" s="374"/>
      <c r="E85" s="375"/>
      <c r="F85" s="375"/>
      <c r="G85" s="375"/>
      <c r="H85" s="375"/>
      <c r="I85" s="375"/>
      <c r="J85" s="375"/>
      <c r="K85" s="375"/>
      <c r="L85" s="375"/>
      <c r="M85" s="375"/>
      <c r="N85" s="375"/>
      <c r="O85" s="375"/>
      <c r="P85" s="375"/>
      <c r="Q85" s="375"/>
      <c r="R85" s="375"/>
      <c r="S85" s="375"/>
      <c r="T85" s="375"/>
      <c r="U85" s="375"/>
      <c r="V85" s="664"/>
      <c r="W85" s="664"/>
      <c r="X85" s="664"/>
      <c r="Y85" s="664"/>
      <c r="Z85" s="664"/>
      <c r="AA85" s="664"/>
      <c r="AB85" s="349"/>
      <c r="AC85" s="350"/>
      <c r="AD85" s="350"/>
      <c r="AE85" s="350"/>
      <c r="AF85" s="350"/>
      <c r="AG85" s="350"/>
      <c r="AH85" s="351"/>
      <c r="AI85" s="358"/>
      <c r="AJ85" s="359"/>
      <c r="AK85" s="359"/>
      <c r="AL85" s="359"/>
      <c r="AM85" s="359"/>
      <c r="AN85" s="359"/>
      <c r="AO85" s="359"/>
      <c r="AP85" s="359"/>
      <c r="AQ85" s="359"/>
      <c r="AR85" s="359"/>
      <c r="AS85" s="359"/>
      <c r="AT85" s="359"/>
      <c r="AU85" s="535"/>
      <c r="AV85" s="536"/>
      <c r="AW85" s="536"/>
      <c r="AX85" s="536"/>
      <c r="AY85" s="536"/>
      <c r="AZ85" s="536"/>
      <c r="BA85" s="536"/>
      <c r="BB85" s="536"/>
      <c r="BC85" s="536"/>
      <c r="BD85" s="536"/>
      <c r="BE85" s="536"/>
      <c r="BF85" s="536"/>
      <c r="BG85" s="536"/>
      <c r="BH85" s="536"/>
      <c r="BI85" s="536"/>
      <c r="BJ85" s="536"/>
      <c r="BK85" s="536"/>
      <c r="BL85" s="536"/>
      <c r="BM85" s="536"/>
      <c r="BN85" s="536"/>
      <c r="BO85" s="536"/>
      <c r="BP85" s="536"/>
      <c r="BQ85" s="536"/>
      <c r="BR85" s="536"/>
      <c r="BS85" s="660"/>
      <c r="BT85" s="661"/>
      <c r="BU85" s="661"/>
      <c r="BV85" s="661"/>
      <c r="BW85" s="661"/>
      <c r="BX85" s="661"/>
      <c r="BY85" s="662"/>
      <c r="BZ85" s="651"/>
      <c r="CA85" s="652"/>
      <c r="CB85" s="652"/>
      <c r="CC85" s="652"/>
      <c r="CD85" s="652"/>
      <c r="CE85" s="652"/>
      <c r="CF85" s="652"/>
      <c r="CG85" s="652"/>
      <c r="CH85" s="652"/>
      <c r="CI85" s="652"/>
      <c r="CJ85" s="652"/>
      <c r="CK85" s="653"/>
    </row>
    <row r="86" spans="2:181" ht="5.25" customHeight="1">
      <c r="B86" s="744"/>
      <c r="C86" s="831"/>
      <c r="D86" s="377"/>
      <c r="E86" s="378"/>
      <c r="F86" s="378"/>
      <c r="G86" s="378"/>
      <c r="H86" s="378"/>
      <c r="I86" s="378"/>
      <c r="J86" s="378"/>
      <c r="K86" s="378"/>
      <c r="L86" s="378"/>
      <c r="M86" s="378"/>
      <c r="N86" s="378"/>
      <c r="O86" s="378"/>
      <c r="P86" s="378"/>
      <c r="Q86" s="378"/>
      <c r="R86" s="378"/>
      <c r="S86" s="378"/>
      <c r="T86" s="378"/>
      <c r="U86" s="378"/>
      <c r="V86" s="665"/>
      <c r="W86" s="665"/>
      <c r="X86" s="665"/>
      <c r="Y86" s="665"/>
      <c r="Z86" s="665"/>
      <c r="AA86" s="665"/>
      <c r="AB86" s="352"/>
      <c r="AC86" s="353"/>
      <c r="AD86" s="353"/>
      <c r="AE86" s="353"/>
      <c r="AF86" s="353"/>
      <c r="AG86" s="353"/>
      <c r="AH86" s="354"/>
      <c r="AI86" s="361"/>
      <c r="AJ86" s="362"/>
      <c r="AK86" s="362"/>
      <c r="AL86" s="362"/>
      <c r="AM86" s="362"/>
      <c r="AN86" s="362"/>
      <c r="AO86" s="362"/>
      <c r="AP86" s="362"/>
      <c r="AQ86" s="362"/>
      <c r="AR86" s="362"/>
      <c r="AS86" s="362"/>
      <c r="AT86" s="362"/>
      <c r="AU86" s="535"/>
      <c r="AV86" s="536"/>
      <c r="AW86" s="536"/>
      <c r="AX86" s="536"/>
      <c r="AY86" s="536"/>
      <c r="AZ86" s="536"/>
      <c r="BA86" s="536"/>
      <c r="BB86" s="536"/>
      <c r="BC86" s="536"/>
      <c r="BD86" s="536"/>
      <c r="BE86" s="536"/>
      <c r="BF86" s="536"/>
      <c r="BG86" s="536"/>
      <c r="BH86" s="536"/>
      <c r="BI86" s="536"/>
      <c r="BJ86" s="536"/>
      <c r="BK86" s="536"/>
      <c r="BL86" s="536"/>
      <c r="BM86" s="536"/>
      <c r="BN86" s="536"/>
      <c r="BO86" s="536"/>
      <c r="BP86" s="536"/>
      <c r="BQ86" s="536"/>
      <c r="BR86" s="536"/>
      <c r="BS86" s="660"/>
      <c r="BT86" s="661"/>
      <c r="BU86" s="661"/>
      <c r="BV86" s="661"/>
      <c r="BW86" s="661"/>
      <c r="BX86" s="661"/>
      <c r="BY86" s="662"/>
      <c r="BZ86" s="654"/>
      <c r="CA86" s="655"/>
      <c r="CB86" s="655"/>
      <c r="CC86" s="655"/>
      <c r="CD86" s="655"/>
      <c r="CE86" s="655"/>
      <c r="CF86" s="655"/>
      <c r="CG86" s="655"/>
      <c r="CH86" s="655"/>
      <c r="CI86" s="655"/>
      <c r="CJ86" s="655"/>
      <c r="CK86" s="656"/>
    </row>
    <row r="87" spans="2:181" ht="5.25" customHeight="1">
      <c r="B87" s="744"/>
      <c r="C87" s="831"/>
      <c r="D87" s="535" t="s">
        <v>139</v>
      </c>
      <c r="E87" s="536"/>
      <c r="F87" s="536"/>
      <c r="G87" s="536"/>
      <c r="H87" s="536"/>
      <c r="I87" s="536"/>
      <c r="J87" s="536"/>
      <c r="K87" s="536"/>
      <c r="L87" s="536"/>
      <c r="M87" s="536"/>
      <c r="N87" s="536"/>
      <c r="O87" s="536"/>
      <c r="P87" s="536"/>
      <c r="Q87" s="536"/>
      <c r="R87" s="536"/>
      <c r="S87" s="536"/>
      <c r="T87" s="536"/>
      <c r="U87" s="536"/>
      <c r="V87" s="536"/>
      <c r="W87" s="536"/>
      <c r="X87" s="536"/>
      <c r="Y87" s="536"/>
      <c r="Z87" s="536"/>
      <c r="AA87" s="536"/>
      <c r="AB87" s="670" t="s">
        <v>152</v>
      </c>
      <c r="AC87" s="671"/>
      <c r="AD87" s="671"/>
      <c r="AE87" s="671"/>
      <c r="AF87" s="671"/>
      <c r="AG87" s="671"/>
      <c r="AH87" s="672"/>
      <c r="AI87" s="355">
        <f ca="1">集計【幼稚園】!O14</f>
        <v>0</v>
      </c>
      <c r="AJ87" s="356"/>
      <c r="AK87" s="356"/>
      <c r="AL87" s="356"/>
      <c r="AM87" s="356"/>
      <c r="AN87" s="356"/>
      <c r="AO87" s="356"/>
      <c r="AP87" s="356"/>
      <c r="AQ87" s="356"/>
      <c r="AR87" s="356"/>
      <c r="AS87" s="356"/>
      <c r="AT87" s="356"/>
      <c r="AU87" s="535"/>
      <c r="AV87" s="536"/>
      <c r="AW87" s="536"/>
      <c r="AX87" s="536"/>
      <c r="AY87" s="536"/>
      <c r="AZ87" s="536"/>
      <c r="BA87" s="536"/>
      <c r="BB87" s="536"/>
      <c r="BC87" s="536"/>
      <c r="BD87" s="536"/>
      <c r="BE87" s="536"/>
      <c r="BF87" s="536"/>
      <c r="BG87" s="536"/>
      <c r="BH87" s="536"/>
      <c r="BI87" s="536"/>
      <c r="BJ87" s="536"/>
      <c r="BK87" s="536"/>
      <c r="BL87" s="536"/>
      <c r="BM87" s="536"/>
      <c r="BN87" s="536"/>
      <c r="BO87" s="536"/>
      <c r="BP87" s="536"/>
      <c r="BQ87" s="536"/>
      <c r="BR87" s="536"/>
      <c r="BS87" s="660"/>
      <c r="BT87" s="661"/>
      <c r="BU87" s="661"/>
      <c r="BV87" s="661"/>
      <c r="BW87" s="661"/>
      <c r="BX87" s="661"/>
      <c r="BY87" s="662"/>
      <c r="BZ87" s="648"/>
      <c r="CA87" s="649"/>
      <c r="CB87" s="649"/>
      <c r="CC87" s="649"/>
      <c r="CD87" s="649"/>
      <c r="CE87" s="649"/>
      <c r="CF87" s="649"/>
      <c r="CG87" s="649"/>
      <c r="CH87" s="649"/>
      <c r="CI87" s="649"/>
      <c r="CJ87" s="649"/>
      <c r="CK87" s="650"/>
    </row>
    <row r="88" spans="2:181" ht="5.25" customHeight="1">
      <c r="B88" s="744"/>
      <c r="C88" s="831"/>
      <c r="D88" s="535"/>
      <c r="E88" s="536"/>
      <c r="F88" s="536"/>
      <c r="G88" s="536"/>
      <c r="H88" s="536"/>
      <c r="I88" s="536"/>
      <c r="J88" s="536"/>
      <c r="K88" s="536"/>
      <c r="L88" s="536"/>
      <c r="M88" s="536"/>
      <c r="N88" s="536"/>
      <c r="O88" s="536"/>
      <c r="P88" s="536"/>
      <c r="Q88" s="536"/>
      <c r="R88" s="536"/>
      <c r="S88" s="536"/>
      <c r="T88" s="536"/>
      <c r="U88" s="536"/>
      <c r="V88" s="536"/>
      <c r="W88" s="536"/>
      <c r="X88" s="536"/>
      <c r="Y88" s="536"/>
      <c r="Z88" s="536"/>
      <c r="AA88" s="536"/>
      <c r="AB88" s="673"/>
      <c r="AC88" s="674"/>
      <c r="AD88" s="674"/>
      <c r="AE88" s="674"/>
      <c r="AF88" s="674"/>
      <c r="AG88" s="674"/>
      <c r="AH88" s="675"/>
      <c r="AI88" s="358"/>
      <c r="AJ88" s="359"/>
      <c r="AK88" s="359"/>
      <c r="AL88" s="359"/>
      <c r="AM88" s="359"/>
      <c r="AN88" s="359"/>
      <c r="AO88" s="359"/>
      <c r="AP88" s="359"/>
      <c r="AQ88" s="359"/>
      <c r="AR88" s="359"/>
      <c r="AS88" s="359"/>
      <c r="AT88" s="359"/>
      <c r="AU88" s="535"/>
      <c r="AV88" s="536"/>
      <c r="AW88" s="536"/>
      <c r="AX88" s="536"/>
      <c r="AY88" s="536"/>
      <c r="AZ88" s="536"/>
      <c r="BA88" s="536"/>
      <c r="BB88" s="536"/>
      <c r="BC88" s="536"/>
      <c r="BD88" s="536"/>
      <c r="BE88" s="536"/>
      <c r="BF88" s="536"/>
      <c r="BG88" s="536"/>
      <c r="BH88" s="536"/>
      <c r="BI88" s="536"/>
      <c r="BJ88" s="536"/>
      <c r="BK88" s="536"/>
      <c r="BL88" s="536"/>
      <c r="BM88" s="536"/>
      <c r="BN88" s="536"/>
      <c r="BO88" s="536"/>
      <c r="BP88" s="536"/>
      <c r="BQ88" s="536"/>
      <c r="BR88" s="536"/>
      <c r="BS88" s="660"/>
      <c r="BT88" s="661"/>
      <c r="BU88" s="661"/>
      <c r="BV88" s="661"/>
      <c r="BW88" s="661"/>
      <c r="BX88" s="661"/>
      <c r="BY88" s="662"/>
      <c r="BZ88" s="651"/>
      <c r="CA88" s="652"/>
      <c r="CB88" s="652"/>
      <c r="CC88" s="652"/>
      <c r="CD88" s="652"/>
      <c r="CE88" s="652"/>
      <c r="CF88" s="652"/>
      <c r="CG88" s="652"/>
      <c r="CH88" s="652"/>
      <c r="CI88" s="652"/>
      <c r="CJ88" s="652"/>
      <c r="CK88" s="653"/>
    </row>
    <row r="89" spans="2:181" ht="5.25" customHeight="1">
      <c r="B89" s="744"/>
      <c r="C89" s="831"/>
      <c r="D89" s="535"/>
      <c r="E89" s="536"/>
      <c r="F89" s="536"/>
      <c r="G89" s="536"/>
      <c r="H89" s="536"/>
      <c r="I89" s="536"/>
      <c r="J89" s="536"/>
      <c r="K89" s="536"/>
      <c r="L89" s="536"/>
      <c r="M89" s="536"/>
      <c r="N89" s="536"/>
      <c r="O89" s="536"/>
      <c r="P89" s="536"/>
      <c r="Q89" s="536"/>
      <c r="R89" s="536"/>
      <c r="S89" s="536"/>
      <c r="T89" s="536"/>
      <c r="U89" s="536"/>
      <c r="V89" s="536"/>
      <c r="W89" s="536"/>
      <c r="X89" s="536"/>
      <c r="Y89" s="536"/>
      <c r="Z89" s="536"/>
      <c r="AA89" s="536"/>
      <c r="AB89" s="640" t="str">
        <f>IF(AI18="有",施設情報!C32&amp;"","")</f>
        <v/>
      </c>
      <c r="AC89" s="611"/>
      <c r="AD89" s="611"/>
      <c r="AE89" s="611"/>
      <c r="AF89" s="611" t="s">
        <v>156</v>
      </c>
      <c r="AG89" s="611"/>
      <c r="AH89" s="612"/>
      <c r="AI89" s="358"/>
      <c r="AJ89" s="359"/>
      <c r="AK89" s="359"/>
      <c r="AL89" s="359"/>
      <c r="AM89" s="359"/>
      <c r="AN89" s="359"/>
      <c r="AO89" s="359"/>
      <c r="AP89" s="359"/>
      <c r="AQ89" s="359"/>
      <c r="AR89" s="359"/>
      <c r="AS89" s="359"/>
      <c r="AT89" s="359"/>
      <c r="AU89" s="535"/>
      <c r="AV89" s="536"/>
      <c r="AW89" s="536"/>
      <c r="AX89" s="536"/>
      <c r="AY89" s="536"/>
      <c r="AZ89" s="536"/>
      <c r="BA89" s="536"/>
      <c r="BB89" s="536"/>
      <c r="BC89" s="536"/>
      <c r="BD89" s="536"/>
      <c r="BE89" s="536"/>
      <c r="BF89" s="536"/>
      <c r="BG89" s="536"/>
      <c r="BH89" s="536"/>
      <c r="BI89" s="536"/>
      <c r="BJ89" s="536"/>
      <c r="BK89" s="536"/>
      <c r="BL89" s="536"/>
      <c r="BM89" s="536"/>
      <c r="BN89" s="536"/>
      <c r="BO89" s="536"/>
      <c r="BP89" s="536"/>
      <c r="BQ89" s="536"/>
      <c r="BR89" s="536"/>
      <c r="BS89" s="660"/>
      <c r="BT89" s="661"/>
      <c r="BU89" s="661"/>
      <c r="BV89" s="661"/>
      <c r="BW89" s="661"/>
      <c r="BX89" s="661"/>
      <c r="BY89" s="662"/>
      <c r="BZ89" s="651"/>
      <c r="CA89" s="652"/>
      <c r="CB89" s="652"/>
      <c r="CC89" s="652"/>
      <c r="CD89" s="652"/>
      <c r="CE89" s="652"/>
      <c r="CF89" s="652"/>
      <c r="CG89" s="652"/>
      <c r="CH89" s="652"/>
      <c r="CI89" s="652"/>
      <c r="CJ89" s="652"/>
      <c r="CK89" s="653"/>
      <c r="ES89" s="183"/>
      <c r="ET89" s="183"/>
      <c r="EU89" s="183"/>
      <c r="EV89" s="183"/>
      <c r="EW89" s="183"/>
      <c r="EX89" s="183"/>
      <c r="EY89" s="183"/>
      <c r="EZ89" s="183"/>
      <c r="FA89" s="183"/>
      <c r="FB89" s="183"/>
      <c r="FC89" s="183"/>
      <c r="FD89" s="183"/>
      <c r="FE89" s="183"/>
      <c r="FF89" s="183"/>
      <c r="FG89" s="183"/>
      <c r="FH89" s="183"/>
      <c r="FI89" s="183"/>
      <c r="FJ89" s="183"/>
      <c r="FK89" s="183"/>
      <c r="FL89" s="183"/>
      <c r="FM89" s="183"/>
    </row>
    <row r="90" spans="2:181" ht="5.25" customHeight="1">
      <c r="B90" s="744"/>
      <c r="C90" s="831"/>
      <c r="D90" s="535"/>
      <c r="E90" s="536"/>
      <c r="F90" s="536"/>
      <c r="G90" s="536"/>
      <c r="H90" s="536"/>
      <c r="I90" s="536"/>
      <c r="J90" s="536"/>
      <c r="K90" s="536"/>
      <c r="L90" s="536"/>
      <c r="M90" s="536"/>
      <c r="N90" s="536"/>
      <c r="O90" s="536"/>
      <c r="P90" s="536"/>
      <c r="Q90" s="536"/>
      <c r="R90" s="536"/>
      <c r="S90" s="536"/>
      <c r="T90" s="536"/>
      <c r="U90" s="536"/>
      <c r="V90" s="536"/>
      <c r="W90" s="536"/>
      <c r="X90" s="536"/>
      <c r="Y90" s="536"/>
      <c r="Z90" s="536"/>
      <c r="AA90" s="536"/>
      <c r="AB90" s="349"/>
      <c r="AC90" s="350"/>
      <c r="AD90" s="350"/>
      <c r="AE90" s="350"/>
      <c r="AF90" s="350"/>
      <c r="AG90" s="350"/>
      <c r="AH90" s="351"/>
      <c r="AI90" s="358"/>
      <c r="AJ90" s="359"/>
      <c r="AK90" s="359"/>
      <c r="AL90" s="359"/>
      <c r="AM90" s="359"/>
      <c r="AN90" s="359"/>
      <c r="AO90" s="359"/>
      <c r="AP90" s="359"/>
      <c r="AQ90" s="359"/>
      <c r="AR90" s="359"/>
      <c r="AS90" s="359"/>
      <c r="AT90" s="359"/>
      <c r="AU90" s="535"/>
      <c r="AV90" s="536"/>
      <c r="AW90" s="536"/>
      <c r="AX90" s="536"/>
      <c r="AY90" s="536"/>
      <c r="AZ90" s="536"/>
      <c r="BA90" s="536"/>
      <c r="BB90" s="536"/>
      <c r="BC90" s="536"/>
      <c r="BD90" s="536"/>
      <c r="BE90" s="536"/>
      <c r="BF90" s="536"/>
      <c r="BG90" s="536"/>
      <c r="BH90" s="536"/>
      <c r="BI90" s="536"/>
      <c r="BJ90" s="536"/>
      <c r="BK90" s="536"/>
      <c r="BL90" s="536"/>
      <c r="BM90" s="536"/>
      <c r="BN90" s="536"/>
      <c r="BO90" s="536"/>
      <c r="BP90" s="536"/>
      <c r="BQ90" s="536"/>
      <c r="BR90" s="536"/>
      <c r="BS90" s="660"/>
      <c r="BT90" s="661"/>
      <c r="BU90" s="661"/>
      <c r="BV90" s="661"/>
      <c r="BW90" s="661"/>
      <c r="BX90" s="661"/>
      <c r="BY90" s="662"/>
      <c r="BZ90" s="651"/>
      <c r="CA90" s="652"/>
      <c r="CB90" s="652"/>
      <c r="CC90" s="652"/>
      <c r="CD90" s="652"/>
      <c r="CE90" s="652"/>
      <c r="CF90" s="652"/>
      <c r="CG90" s="652"/>
      <c r="CH90" s="652"/>
      <c r="CI90" s="652"/>
      <c r="CJ90" s="652"/>
      <c r="CK90" s="653"/>
      <c r="ES90" s="183"/>
      <c r="ET90" s="183"/>
      <c r="EU90" s="183"/>
      <c r="EV90" s="183"/>
      <c r="EW90" s="183"/>
      <c r="EX90" s="183"/>
      <c r="EY90" s="183"/>
      <c r="EZ90" s="183"/>
      <c r="FA90" s="183"/>
      <c r="FB90" s="183"/>
      <c r="FC90" s="183"/>
      <c r="FD90" s="183"/>
      <c r="FE90" s="183"/>
      <c r="FF90" s="183"/>
      <c r="FG90" s="183"/>
      <c r="FH90" s="183"/>
      <c r="FI90" s="183"/>
      <c r="FJ90" s="183"/>
      <c r="FK90" s="183"/>
      <c r="FL90" s="183"/>
      <c r="FM90" s="183"/>
    </row>
    <row r="91" spans="2:181" ht="5.25" customHeight="1">
      <c r="B91" s="744"/>
      <c r="C91" s="831"/>
      <c r="D91" s="535"/>
      <c r="E91" s="536"/>
      <c r="F91" s="536"/>
      <c r="G91" s="536"/>
      <c r="H91" s="536"/>
      <c r="I91" s="536"/>
      <c r="J91" s="536"/>
      <c r="K91" s="536"/>
      <c r="L91" s="536"/>
      <c r="M91" s="536"/>
      <c r="N91" s="536"/>
      <c r="O91" s="536"/>
      <c r="P91" s="536"/>
      <c r="Q91" s="536"/>
      <c r="R91" s="536"/>
      <c r="S91" s="536"/>
      <c r="T91" s="536"/>
      <c r="U91" s="536"/>
      <c r="V91" s="536"/>
      <c r="W91" s="536"/>
      <c r="X91" s="536"/>
      <c r="Y91" s="536"/>
      <c r="Z91" s="536"/>
      <c r="AA91" s="536"/>
      <c r="AB91" s="352"/>
      <c r="AC91" s="353"/>
      <c r="AD91" s="353"/>
      <c r="AE91" s="353"/>
      <c r="AF91" s="353"/>
      <c r="AG91" s="353"/>
      <c r="AH91" s="354"/>
      <c r="AI91" s="361"/>
      <c r="AJ91" s="362"/>
      <c r="AK91" s="362"/>
      <c r="AL91" s="362"/>
      <c r="AM91" s="362"/>
      <c r="AN91" s="362"/>
      <c r="AO91" s="362"/>
      <c r="AP91" s="362"/>
      <c r="AQ91" s="362"/>
      <c r="AR91" s="362"/>
      <c r="AS91" s="362"/>
      <c r="AT91" s="362"/>
      <c r="AU91" s="535"/>
      <c r="AV91" s="536"/>
      <c r="AW91" s="536"/>
      <c r="AX91" s="536"/>
      <c r="AY91" s="536"/>
      <c r="AZ91" s="536"/>
      <c r="BA91" s="536"/>
      <c r="BB91" s="536"/>
      <c r="BC91" s="536"/>
      <c r="BD91" s="536"/>
      <c r="BE91" s="536"/>
      <c r="BF91" s="536"/>
      <c r="BG91" s="536"/>
      <c r="BH91" s="536"/>
      <c r="BI91" s="536"/>
      <c r="BJ91" s="536"/>
      <c r="BK91" s="536"/>
      <c r="BL91" s="536"/>
      <c r="BM91" s="536"/>
      <c r="BN91" s="536"/>
      <c r="BO91" s="536"/>
      <c r="BP91" s="536"/>
      <c r="BQ91" s="536"/>
      <c r="BR91" s="536"/>
      <c r="BS91" s="660"/>
      <c r="BT91" s="661"/>
      <c r="BU91" s="661"/>
      <c r="BV91" s="661"/>
      <c r="BW91" s="661"/>
      <c r="BX91" s="661"/>
      <c r="BY91" s="662"/>
      <c r="BZ91" s="654"/>
      <c r="CA91" s="655"/>
      <c r="CB91" s="655"/>
      <c r="CC91" s="655"/>
      <c r="CD91" s="655"/>
      <c r="CE91" s="655"/>
      <c r="CF91" s="655"/>
      <c r="CG91" s="655"/>
      <c r="CH91" s="655"/>
      <c r="CI91" s="655"/>
      <c r="CJ91" s="655"/>
      <c r="CK91" s="656"/>
      <c r="ES91" s="183"/>
      <c r="ET91" s="183"/>
      <c r="EU91" s="183"/>
      <c r="EV91" s="183"/>
      <c r="EW91" s="183"/>
      <c r="EX91" s="183"/>
      <c r="EY91" s="183"/>
      <c r="EZ91" s="183"/>
      <c r="FA91" s="183"/>
      <c r="FB91" s="183"/>
      <c r="FC91" s="183"/>
      <c r="FD91" s="183"/>
      <c r="FE91" s="183"/>
      <c r="FF91" s="183"/>
      <c r="FG91" s="183"/>
      <c r="FH91" s="183"/>
      <c r="FI91" s="183"/>
      <c r="FJ91" s="183"/>
      <c r="FK91" s="183"/>
      <c r="FL91" s="183"/>
      <c r="FM91" s="183"/>
    </row>
    <row r="92" spans="2:181" ht="5.25" customHeight="1">
      <c r="B92" s="744"/>
      <c r="C92" s="831"/>
      <c r="D92" s="535" t="s">
        <v>160</v>
      </c>
      <c r="E92" s="536"/>
      <c r="F92" s="536"/>
      <c r="G92" s="536"/>
      <c r="H92" s="536"/>
      <c r="I92" s="536"/>
      <c r="J92" s="536"/>
      <c r="K92" s="536"/>
      <c r="L92" s="536"/>
      <c r="M92" s="536"/>
      <c r="N92" s="536"/>
      <c r="O92" s="536"/>
      <c r="P92" s="536"/>
      <c r="Q92" s="536"/>
      <c r="R92" s="536"/>
      <c r="S92" s="536"/>
      <c r="T92" s="536"/>
      <c r="U92" s="536"/>
      <c r="V92" s="536"/>
      <c r="W92" s="536"/>
      <c r="X92" s="536"/>
      <c r="Y92" s="536"/>
      <c r="Z92" s="536"/>
      <c r="AA92" s="536"/>
      <c r="AB92" s="457" t="str">
        <f>施設情報!C33&amp;""</f>
        <v/>
      </c>
      <c r="AC92" s="458"/>
      <c r="AD92" s="458"/>
      <c r="AE92" s="458"/>
      <c r="AF92" s="458"/>
      <c r="AG92" s="458"/>
      <c r="AH92" s="459"/>
      <c r="AI92" s="355">
        <f ca="1">集計【幼稚園】!O15</f>
        <v>0</v>
      </c>
      <c r="AJ92" s="356"/>
      <c r="AK92" s="356"/>
      <c r="AL92" s="356"/>
      <c r="AM92" s="356"/>
      <c r="AN92" s="356"/>
      <c r="AO92" s="356"/>
      <c r="AP92" s="356"/>
      <c r="AQ92" s="356"/>
      <c r="AR92" s="356"/>
      <c r="AS92" s="356"/>
      <c r="AT92" s="356"/>
      <c r="AU92" s="535"/>
      <c r="AV92" s="536"/>
      <c r="AW92" s="536"/>
      <c r="AX92" s="536"/>
      <c r="AY92" s="536"/>
      <c r="AZ92" s="536"/>
      <c r="BA92" s="536"/>
      <c r="BB92" s="536"/>
      <c r="BC92" s="536"/>
      <c r="BD92" s="536"/>
      <c r="BE92" s="536"/>
      <c r="BF92" s="536"/>
      <c r="BG92" s="536"/>
      <c r="BH92" s="536"/>
      <c r="BI92" s="536"/>
      <c r="BJ92" s="536"/>
      <c r="BK92" s="536"/>
      <c r="BL92" s="536"/>
      <c r="BM92" s="536"/>
      <c r="BN92" s="536"/>
      <c r="BO92" s="536"/>
      <c r="BP92" s="536"/>
      <c r="BQ92" s="536"/>
      <c r="BR92" s="536"/>
      <c r="BS92" s="660"/>
      <c r="BT92" s="661"/>
      <c r="BU92" s="661"/>
      <c r="BV92" s="661"/>
      <c r="BW92" s="661"/>
      <c r="BX92" s="661"/>
      <c r="BY92" s="662"/>
      <c r="BZ92" s="648"/>
      <c r="CA92" s="649"/>
      <c r="CB92" s="649"/>
      <c r="CC92" s="649"/>
      <c r="CD92" s="649"/>
      <c r="CE92" s="649"/>
      <c r="CF92" s="649"/>
      <c r="CG92" s="649"/>
      <c r="CH92" s="649"/>
      <c r="CI92" s="649"/>
      <c r="CJ92" s="649"/>
      <c r="CK92" s="650"/>
      <c r="CL92" s="188"/>
      <c r="CM92" s="189"/>
      <c r="CN92" s="189"/>
      <c r="CO92" s="189"/>
      <c r="CP92" s="189"/>
      <c r="DU92" s="183"/>
      <c r="DV92" s="183"/>
      <c r="DW92" s="183"/>
      <c r="DX92" s="183"/>
      <c r="DY92" s="183"/>
      <c r="DZ92" s="183"/>
      <c r="EA92" s="183"/>
      <c r="EB92" s="183"/>
      <c r="EC92" s="183"/>
      <c r="ED92" s="183"/>
      <c r="EE92" s="183"/>
      <c r="EF92" s="183"/>
      <c r="EG92" s="183"/>
      <c r="EH92" s="183"/>
      <c r="EI92" s="183"/>
      <c r="EJ92" s="183"/>
      <c r="EK92" s="183"/>
      <c r="EL92" s="183"/>
      <c r="EM92" s="183"/>
      <c r="EN92" s="183"/>
      <c r="EO92" s="183"/>
      <c r="EP92" s="183"/>
      <c r="EQ92" s="183"/>
      <c r="ER92" s="183"/>
      <c r="ES92" s="183"/>
      <c r="ET92" s="195"/>
      <c r="EU92" s="195"/>
      <c r="EV92" s="195"/>
      <c r="EW92" s="195"/>
      <c r="EX92" s="183"/>
      <c r="EY92" s="183"/>
      <c r="EZ92" s="183"/>
      <c r="FA92" s="183"/>
      <c r="FB92" s="183"/>
      <c r="FC92" s="183"/>
      <c r="FD92" s="183"/>
      <c r="FE92" s="183"/>
      <c r="FF92" s="183"/>
      <c r="FG92" s="183"/>
      <c r="FH92" s="183"/>
      <c r="FI92" s="183"/>
      <c r="FJ92" s="183"/>
      <c r="FK92" s="183"/>
      <c r="FL92" s="183"/>
      <c r="FM92" s="183"/>
    </row>
    <row r="93" spans="2:181" ht="5.25" customHeight="1">
      <c r="B93" s="744"/>
      <c r="C93" s="831"/>
      <c r="D93" s="535"/>
      <c r="E93" s="536"/>
      <c r="F93" s="536"/>
      <c r="G93" s="536"/>
      <c r="H93" s="536"/>
      <c r="I93" s="536"/>
      <c r="J93" s="536"/>
      <c r="K93" s="536"/>
      <c r="L93" s="536"/>
      <c r="M93" s="536"/>
      <c r="N93" s="536"/>
      <c r="O93" s="536"/>
      <c r="P93" s="536"/>
      <c r="Q93" s="536"/>
      <c r="R93" s="536"/>
      <c r="S93" s="536"/>
      <c r="T93" s="536"/>
      <c r="U93" s="536"/>
      <c r="V93" s="536"/>
      <c r="W93" s="536"/>
      <c r="X93" s="536"/>
      <c r="Y93" s="536"/>
      <c r="Z93" s="536"/>
      <c r="AA93" s="536"/>
      <c r="AB93" s="457"/>
      <c r="AC93" s="458"/>
      <c r="AD93" s="458"/>
      <c r="AE93" s="458"/>
      <c r="AF93" s="458"/>
      <c r="AG93" s="458"/>
      <c r="AH93" s="459"/>
      <c r="AI93" s="358"/>
      <c r="AJ93" s="359"/>
      <c r="AK93" s="359"/>
      <c r="AL93" s="359"/>
      <c r="AM93" s="359"/>
      <c r="AN93" s="359"/>
      <c r="AO93" s="359"/>
      <c r="AP93" s="359"/>
      <c r="AQ93" s="359"/>
      <c r="AR93" s="359"/>
      <c r="AS93" s="359"/>
      <c r="AT93" s="359"/>
      <c r="AU93" s="535"/>
      <c r="AV93" s="536"/>
      <c r="AW93" s="536"/>
      <c r="AX93" s="536"/>
      <c r="AY93" s="536"/>
      <c r="AZ93" s="536"/>
      <c r="BA93" s="536"/>
      <c r="BB93" s="536"/>
      <c r="BC93" s="536"/>
      <c r="BD93" s="536"/>
      <c r="BE93" s="536"/>
      <c r="BF93" s="536"/>
      <c r="BG93" s="536"/>
      <c r="BH93" s="536"/>
      <c r="BI93" s="536"/>
      <c r="BJ93" s="536"/>
      <c r="BK93" s="536"/>
      <c r="BL93" s="536"/>
      <c r="BM93" s="536"/>
      <c r="BN93" s="536"/>
      <c r="BO93" s="536"/>
      <c r="BP93" s="536"/>
      <c r="BQ93" s="536"/>
      <c r="BR93" s="536"/>
      <c r="BS93" s="660"/>
      <c r="BT93" s="661"/>
      <c r="BU93" s="661"/>
      <c r="BV93" s="661"/>
      <c r="BW93" s="661"/>
      <c r="BX93" s="661"/>
      <c r="BY93" s="662"/>
      <c r="BZ93" s="651"/>
      <c r="CA93" s="652"/>
      <c r="CB93" s="652"/>
      <c r="CC93" s="652"/>
      <c r="CD93" s="652"/>
      <c r="CE93" s="652"/>
      <c r="CF93" s="652"/>
      <c r="CG93" s="652"/>
      <c r="CH93" s="652"/>
      <c r="CI93" s="652"/>
      <c r="CJ93" s="652"/>
      <c r="CK93" s="653"/>
      <c r="CL93" s="188"/>
      <c r="CM93" s="189"/>
      <c r="CN93" s="189"/>
      <c r="CO93" s="189"/>
      <c r="CP93" s="189"/>
      <c r="DU93" s="183"/>
      <c r="DV93" s="183"/>
      <c r="DW93" s="183"/>
      <c r="DX93" s="183"/>
      <c r="DY93" s="183"/>
      <c r="DZ93" s="183"/>
      <c r="EA93" s="183"/>
      <c r="EB93" s="183"/>
      <c r="EC93" s="183"/>
      <c r="ED93" s="183"/>
      <c r="EE93" s="183"/>
      <c r="EF93" s="183"/>
      <c r="EG93" s="183"/>
      <c r="EH93" s="183"/>
      <c r="EI93" s="183"/>
      <c r="EJ93" s="183"/>
      <c r="EK93" s="183"/>
      <c r="EL93" s="183"/>
      <c r="EM93" s="183"/>
      <c r="EN93" s="183"/>
      <c r="EO93" s="183"/>
      <c r="EP93" s="183"/>
      <c r="EQ93" s="183"/>
      <c r="ER93" s="183"/>
      <c r="ES93" s="183"/>
      <c r="ET93" s="195"/>
      <c r="EU93" s="195"/>
      <c r="EV93" s="195"/>
      <c r="EW93" s="195"/>
      <c r="EX93" s="183"/>
      <c r="EY93" s="183"/>
      <c r="EZ93" s="183"/>
      <c r="FA93" s="183"/>
      <c r="FB93" s="183"/>
      <c r="FC93" s="183"/>
      <c r="FD93" s="183"/>
      <c r="FE93" s="183"/>
      <c r="FF93" s="183"/>
      <c r="FG93" s="183"/>
      <c r="FH93" s="183"/>
      <c r="FI93" s="183"/>
      <c r="FJ93" s="183"/>
      <c r="FK93" s="183"/>
      <c r="FL93" s="183"/>
      <c r="FM93" s="183"/>
    </row>
    <row r="94" spans="2:181" ht="5.25" customHeight="1">
      <c r="B94" s="744"/>
      <c r="C94" s="831"/>
      <c r="D94" s="535"/>
      <c r="E94" s="536"/>
      <c r="F94" s="536"/>
      <c r="G94" s="536"/>
      <c r="H94" s="536"/>
      <c r="I94" s="536"/>
      <c r="J94" s="536"/>
      <c r="K94" s="536"/>
      <c r="L94" s="536"/>
      <c r="M94" s="536"/>
      <c r="N94" s="536"/>
      <c r="O94" s="536"/>
      <c r="P94" s="536"/>
      <c r="Q94" s="536"/>
      <c r="R94" s="536"/>
      <c r="S94" s="536"/>
      <c r="T94" s="536"/>
      <c r="U94" s="536"/>
      <c r="V94" s="536"/>
      <c r="W94" s="536"/>
      <c r="X94" s="536"/>
      <c r="Y94" s="536"/>
      <c r="Z94" s="536"/>
      <c r="AA94" s="536"/>
      <c r="AB94" s="457"/>
      <c r="AC94" s="458"/>
      <c r="AD94" s="458"/>
      <c r="AE94" s="458"/>
      <c r="AF94" s="458"/>
      <c r="AG94" s="458"/>
      <c r="AH94" s="459"/>
      <c r="AI94" s="358"/>
      <c r="AJ94" s="359"/>
      <c r="AK94" s="359"/>
      <c r="AL94" s="359"/>
      <c r="AM94" s="359"/>
      <c r="AN94" s="359"/>
      <c r="AO94" s="359"/>
      <c r="AP94" s="359"/>
      <c r="AQ94" s="359"/>
      <c r="AR94" s="359"/>
      <c r="AS94" s="359"/>
      <c r="AT94" s="359"/>
      <c r="AU94" s="535"/>
      <c r="AV94" s="536"/>
      <c r="AW94" s="536"/>
      <c r="AX94" s="536"/>
      <c r="AY94" s="536"/>
      <c r="AZ94" s="536"/>
      <c r="BA94" s="536"/>
      <c r="BB94" s="536"/>
      <c r="BC94" s="536"/>
      <c r="BD94" s="536"/>
      <c r="BE94" s="536"/>
      <c r="BF94" s="536"/>
      <c r="BG94" s="536"/>
      <c r="BH94" s="536"/>
      <c r="BI94" s="536"/>
      <c r="BJ94" s="536"/>
      <c r="BK94" s="536"/>
      <c r="BL94" s="536"/>
      <c r="BM94" s="536"/>
      <c r="BN94" s="536"/>
      <c r="BO94" s="536"/>
      <c r="BP94" s="536"/>
      <c r="BQ94" s="536"/>
      <c r="BR94" s="536"/>
      <c r="BS94" s="660"/>
      <c r="BT94" s="661"/>
      <c r="BU94" s="661"/>
      <c r="BV94" s="661"/>
      <c r="BW94" s="661"/>
      <c r="BX94" s="661"/>
      <c r="BY94" s="662"/>
      <c r="BZ94" s="651"/>
      <c r="CA94" s="652"/>
      <c r="CB94" s="652"/>
      <c r="CC94" s="652"/>
      <c r="CD94" s="652"/>
      <c r="CE94" s="652"/>
      <c r="CF94" s="652"/>
      <c r="CG94" s="652"/>
      <c r="CH94" s="652"/>
      <c r="CI94" s="652"/>
      <c r="CJ94" s="652"/>
      <c r="CK94" s="653"/>
      <c r="CL94" s="188"/>
      <c r="CM94" s="189"/>
      <c r="CN94" s="189"/>
      <c r="CO94" s="189"/>
      <c r="CP94" s="189"/>
      <c r="DU94" s="183"/>
      <c r="DV94" s="183"/>
      <c r="DW94" s="183"/>
      <c r="DX94" s="183"/>
      <c r="DY94" s="183"/>
      <c r="DZ94" s="183"/>
      <c r="EA94" s="183"/>
      <c r="EB94" s="183"/>
      <c r="EC94" s="183"/>
      <c r="ED94" s="183"/>
      <c r="EE94" s="183"/>
      <c r="EF94" s="183"/>
      <c r="EG94" s="183"/>
      <c r="EH94" s="183"/>
      <c r="EI94" s="183"/>
      <c r="EJ94" s="183"/>
      <c r="EK94" s="183"/>
      <c r="EL94" s="183"/>
      <c r="EM94" s="183"/>
      <c r="EN94" s="183"/>
      <c r="EO94" s="183"/>
      <c r="EP94" s="183"/>
      <c r="EQ94" s="183"/>
      <c r="ER94" s="183"/>
      <c r="ES94" s="183"/>
      <c r="ET94" s="195"/>
      <c r="EU94" s="195"/>
      <c r="EV94" s="195"/>
      <c r="EW94" s="195"/>
      <c r="EX94" s="183"/>
      <c r="EY94" s="183"/>
      <c r="EZ94" s="183"/>
      <c r="FA94" s="183"/>
      <c r="FB94" s="183"/>
      <c r="FC94" s="183"/>
      <c r="FD94" s="183"/>
      <c r="FE94" s="183"/>
      <c r="FF94" s="183"/>
      <c r="FG94" s="183"/>
      <c r="FH94" s="183"/>
      <c r="FI94" s="183"/>
      <c r="FJ94" s="183"/>
      <c r="FK94" s="183"/>
      <c r="FL94" s="183"/>
      <c r="FM94" s="183"/>
    </row>
    <row r="95" spans="2:181" ht="5.25" customHeight="1">
      <c r="B95" s="744"/>
      <c r="C95" s="831"/>
      <c r="D95" s="535"/>
      <c r="E95" s="536"/>
      <c r="F95" s="536"/>
      <c r="G95" s="536"/>
      <c r="H95" s="536"/>
      <c r="I95" s="536"/>
      <c r="J95" s="536"/>
      <c r="K95" s="536"/>
      <c r="L95" s="536"/>
      <c r="M95" s="536"/>
      <c r="N95" s="536"/>
      <c r="O95" s="536"/>
      <c r="P95" s="536"/>
      <c r="Q95" s="536"/>
      <c r="R95" s="536"/>
      <c r="S95" s="536"/>
      <c r="T95" s="536"/>
      <c r="U95" s="536"/>
      <c r="V95" s="536"/>
      <c r="W95" s="536"/>
      <c r="X95" s="536"/>
      <c r="Y95" s="536"/>
      <c r="Z95" s="536"/>
      <c r="AA95" s="536"/>
      <c r="AB95" s="457"/>
      <c r="AC95" s="458"/>
      <c r="AD95" s="458"/>
      <c r="AE95" s="458"/>
      <c r="AF95" s="458"/>
      <c r="AG95" s="458"/>
      <c r="AH95" s="459"/>
      <c r="AI95" s="358"/>
      <c r="AJ95" s="359"/>
      <c r="AK95" s="359"/>
      <c r="AL95" s="359"/>
      <c r="AM95" s="359"/>
      <c r="AN95" s="359"/>
      <c r="AO95" s="359"/>
      <c r="AP95" s="359"/>
      <c r="AQ95" s="359"/>
      <c r="AR95" s="359"/>
      <c r="AS95" s="359"/>
      <c r="AT95" s="359"/>
      <c r="AU95" s="535"/>
      <c r="AV95" s="536"/>
      <c r="AW95" s="536"/>
      <c r="AX95" s="536"/>
      <c r="AY95" s="536"/>
      <c r="AZ95" s="536"/>
      <c r="BA95" s="536"/>
      <c r="BB95" s="536"/>
      <c r="BC95" s="536"/>
      <c r="BD95" s="536"/>
      <c r="BE95" s="536"/>
      <c r="BF95" s="536"/>
      <c r="BG95" s="536"/>
      <c r="BH95" s="536"/>
      <c r="BI95" s="536"/>
      <c r="BJ95" s="536"/>
      <c r="BK95" s="536"/>
      <c r="BL95" s="536"/>
      <c r="BM95" s="536"/>
      <c r="BN95" s="536"/>
      <c r="BO95" s="536"/>
      <c r="BP95" s="536"/>
      <c r="BQ95" s="536"/>
      <c r="BR95" s="536"/>
      <c r="BS95" s="660"/>
      <c r="BT95" s="661"/>
      <c r="BU95" s="661"/>
      <c r="BV95" s="661"/>
      <c r="BW95" s="661"/>
      <c r="BX95" s="661"/>
      <c r="BY95" s="662"/>
      <c r="BZ95" s="651"/>
      <c r="CA95" s="652"/>
      <c r="CB95" s="652"/>
      <c r="CC95" s="652"/>
      <c r="CD95" s="652"/>
      <c r="CE95" s="652"/>
      <c r="CF95" s="652"/>
      <c r="CG95" s="652"/>
      <c r="CH95" s="652"/>
      <c r="CI95" s="652"/>
      <c r="CJ95" s="652"/>
      <c r="CK95" s="653"/>
      <c r="CL95" s="188"/>
      <c r="CM95" s="189"/>
      <c r="CN95" s="189"/>
      <c r="CO95" s="189"/>
      <c r="CP95" s="189"/>
      <c r="DU95" s="183"/>
      <c r="DV95" s="183"/>
      <c r="DW95" s="183"/>
      <c r="DX95" s="183"/>
      <c r="DY95" s="183"/>
      <c r="DZ95" s="183"/>
      <c r="EA95" s="183"/>
      <c r="EB95" s="183"/>
      <c r="EC95" s="183"/>
      <c r="ED95" s="183"/>
      <c r="EE95" s="183"/>
      <c r="EF95" s="183"/>
      <c r="EG95" s="183"/>
      <c r="EH95" s="183"/>
      <c r="EI95" s="183"/>
      <c r="EJ95" s="183"/>
      <c r="EK95" s="183"/>
      <c r="EL95" s="183"/>
      <c r="EM95" s="183"/>
      <c r="EN95" s="183"/>
      <c r="EO95" s="183"/>
      <c r="EP95" s="183"/>
      <c r="EQ95" s="183"/>
      <c r="ER95" s="183"/>
      <c r="ES95" s="183"/>
      <c r="ET95" s="195"/>
      <c r="EU95" s="195"/>
      <c r="EV95" s="195"/>
      <c r="EW95" s="195"/>
      <c r="EX95" s="183"/>
      <c r="EY95" s="183"/>
      <c r="EZ95" s="183"/>
      <c r="FA95" s="183"/>
      <c r="FB95" s="183"/>
      <c r="FC95" s="183"/>
      <c r="FD95" s="183"/>
      <c r="FE95" s="183"/>
      <c r="FF95" s="183"/>
      <c r="FG95" s="183"/>
      <c r="FH95" s="183"/>
      <c r="FI95" s="183"/>
      <c r="FJ95" s="183"/>
      <c r="FK95" s="183"/>
      <c r="FL95" s="183"/>
      <c r="FM95" s="183"/>
    </row>
    <row r="96" spans="2:181" ht="5.25" customHeight="1">
      <c r="B96" s="744"/>
      <c r="C96" s="831"/>
      <c r="D96" s="535"/>
      <c r="E96" s="536"/>
      <c r="F96" s="536"/>
      <c r="G96" s="536"/>
      <c r="H96" s="536"/>
      <c r="I96" s="536"/>
      <c r="J96" s="536"/>
      <c r="K96" s="536"/>
      <c r="L96" s="536"/>
      <c r="M96" s="536"/>
      <c r="N96" s="536"/>
      <c r="O96" s="536"/>
      <c r="P96" s="536"/>
      <c r="Q96" s="536"/>
      <c r="R96" s="536"/>
      <c r="S96" s="536"/>
      <c r="T96" s="536"/>
      <c r="U96" s="536"/>
      <c r="V96" s="536"/>
      <c r="W96" s="536"/>
      <c r="X96" s="536"/>
      <c r="Y96" s="536"/>
      <c r="Z96" s="536"/>
      <c r="AA96" s="536"/>
      <c r="AB96" s="457"/>
      <c r="AC96" s="458"/>
      <c r="AD96" s="458"/>
      <c r="AE96" s="458"/>
      <c r="AF96" s="458"/>
      <c r="AG96" s="458"/>
      <c r="AH96" s="459"/>
      <c r="AI96" s="361"/>
      <c r="AJ96" s="362"/>
      <c r="AK96" s="362"/>
      <c r="AL96" s="362"/>
      <c r="AM96" s="362"/>
      <c r="AN96" s="362"/>
      <c r="AO96" s="362"/>
      <c r="AP96" s="362"/>
      <c r="AQ96" s="362"/>
      <c r="AR96" s="362"/>
      <c r="AS96" s="362"/>
      <c r="AT96" s="362"/>
      <c r="AU96" s="535"/>
      <c r="AV96" s="536"/>
      <c r="AW96" s="536"/>
      <c r="AX96" s="536"/>
      <c r="AY96" s="536"/>
      <c r="AZ96" s="536"/>
      <c r="BA96" s="536"/>
      <c r="BB96" s="536"/>
      <c r="BC96" s="536"/>
      <c r="BD96" s="536"/>
      <c r="BE96" s="536"/>
      <c r="BF96" s="536"/>
      <c r="BG96" s="536"/>
      <c r="BH96" s="536"/>
      <c r="BI96" s="536"/>
      <c r="BJ96" s="536"/>
      <c r="BK96" s="536"/>
      <c r="BL96" s="536"/>
      <c r="BM96" s="536"/>
      <c r="BN96" s="536"/>
      <c r="BO96" s="536"/>
      <c r="BP96" s="536"/>
      <c r="BQ96" s="536"/>
      <c r="BR96" s="536"/>
      <c r="BS96" s="660"/>
      <c r="BT96" s="661"/>
      <c r="BU96" s="661"/>
      <c r="BV96" s="661"/>
      <c r="BW96" s="661"/>
      <c r="BX96" s="661"/>
      <c r="BY96" s="662"/>
      <c r="BZ96" s="654"/>
      <c r="CA96" s="655"/>
      <c r="CB96" s="655"/>
      <c r="CC96" s="655"/>
      <c r="CD96" s="655"/>
      <c r="CE96" s="655"/>
      <c r="CF96" s="655"/>
      <c r="CG96" s="655"/>
      <c r="CH96" s="655"/>
      <c r="CI96" s="655"/>
      <c r="CJ96" s="655"/>
      <c r="CK96" s="656"/>
      <c r="CL96" s="188"/>
      <c r="CM96" s="189"/>
      <c r="CN96" s="189"/>
      <c r="CO96" s="189"/>
      <c r="CP96" s="189"/>
      <c r="DU96" s="183"/>
      <c r="DV96" s="183"/>
      <c r="DW96" s="183"/>
      <c r="DX96" s="183"/>
      <c r="DY96" s="183"/>
      <c r="DZ96" s="183"/>
      <c r="EA96" s="183"/>
      <c r="EB96" s="183"/>
      <c r="EC96" s="183"/>
      <c r="ED96" s="183"/>
      <c r="EE96" s="183"/>
      <c r="EF96" s="183"/>
      <c r="EG96" s="183"/>
      <c r="EH96" s="183"/>
      <c r="EI96" s="183"/>
      <c r="EJ96" s="183"/>
      <c r="EK96" s="183"/>
      <c r="EL96" s="183"/>
      <c r="EM96" s="183"/>
      <c r="EN96" s="183"/>
      <c r="EO96" s="183"/>
      <c r="EP96" s="183"/>
      <c r="EQ96" s="183"/>
      <c r="ER96" s="183"/>
      <c r="ES96" s="183"/>
      <c r="ET96" s="195"/>
      <c r="EU96" s="195"/>
      <c r="EV96" s="195"/>
      <c r="EW96" s="195"/>
      <c r="EX96" s="183"/>
      <c r="EY96" s="183"/>
      <c r="EZ96" s="183"/>
      <c r="FA96" s="183"/>
      <c r="FB96" s="183"/>
      <c r="FC96" s="183"/>
      <c r="FD96" s="183"/>
      <c r="FE96" s="183"/>
      <c r="FF96" s="183"/>
      <c r="FG96" s="183"/>
      <c r="FH96" s="183"/>
      <c r="FI96" s="183"/>
      <c r="FJ96" s="183"/>
      <c r="FK96" s="183"/>
      <c r="FL96" s="183"/>
      <c r="FM96" s="183"/>
    </row>
    <row r="97" spans="2:169" ht="5.25" customHeight="1">
      <c r="B97" s="744"/>
      <c r="C97" s="831"/>
      <c r="D97" s="377" t="s">
        <v>140</v>
      </c>
      <c r="E97" s="378"/>
      <c r="F97" s="378"/>
      <c r="G97" s="378"/>
      <c r="H97" s="378"/>
      <c r="I97" s="378"/>
      <c r="J97" s="378"/>
      <c r="K97" s="378"/>
      <c r="L97" s="378"/>
      <c r="M97" s="378"/>
      <c r="N97" s="378"/>
      <c r="O97" s="378"/>
      <c r="P97" s="378"/>
      <c r="Q97" s="378"/>
      <c r="R97" s="378"/>
      <c r="S97" s="378"/>
      <c r="T97" s="378"/>
      <c r="U97" s="378"/>
      <c r="V97" s="378"/>
      <c r="W97" s="378"/>
      <c r="X97" s="378"/>
      <c r="Y97" s="378"/>
      <c r="Z97" s="378"/>
      <c r="AA97" s="378"/>
      <c r="AB97" s="386" t="str">
        <f>施設情報!C34&amp;""</f>
        <v/>
      </c>
      <c r="AC97" s="387"/>
      <c r="AD97" s="387"/>
      <c r="AE97" s="387"/>
      <c r="AF97" s="387"/>
      <c r="AG97" s="387"/>
      <c r="AH97" s="387"/>
      <c r="AI97" s="358">
        <f ca="1">集計【幼稚園】!O16</f>
        <v>0</v>
      </c>
      <c r="AJ97" s="359"/>
      <c r="AK97" s="359"/>
      <c r="AL97" s="359"/>
      <c r="AM97" s="359"/>
      <c r="AN97" s="359"/>
      <c r="AO97" s="359"/>
      <c r="AP97" s="359"/>
      <c r="AQ97" s="359"/>
      <c r="AR97" s="359"/>
      <c r="AS97" s="359"/>
      <c r="AT97" s="359"/>
      <c r="AU97" s="535"/>
      <c r="AV97" s="536"/>
      <c r="AW97" s="536"/>
      <c r="AX97" s="536"/>
      <c r="AY97" s="536"/>
      <c r="AZ97" s="536"/>
      <c r="BA97" s="536"/>
      <c r="BB97" s="536"/>
      <c r="BC97" s="536"/>
      <c r="BD97" s="536"/>
      <c r="BE97" s="536"/>
      <c r="BF97" s="536"/>
      <c r="BG97" s="536"/>
      <c r="BH97" s="536"/>
      <c r="BI97" s="536"/>
      <c r="BJ97" s="536"/>
      <c r="BK97" s="536"/>
      <c r="BL97" s="536"/>
      <c r="BM97" s="536"/>
      <c r="BN97" s="536"/>
      <c r="BO97" s="536"/>
      <c r="BP97" s="536"/>
      <c r="BQ97" s="536"/>
      <c r="BR97" s="536"/>
      <c r="BS97" s="660"/>
      <c r="BT97" s="661"/>
      <c r="BU97" s="661"/>
      <c r="BV97" s="661"/>
      <c r="BW97" s="661"/>
      <c r="BX97" s="661"/>
      <c r="BY97" s="662"/>
      <c r="BZ97" s="648"/>
      <c r="CA97" s="649"/>
      <c r="CB97" s="649"/>
      <c r="CC97" s="649"/>
      <c r="CD97" s="649"/>
      <c r="CE97" s="649"/>
      <c r="CF97" s="649"/>
      <c r="CG97" s="649"/>
      <c r="CH97" s="649"/>
      <c r="CI97" s="649"/>
      <c r="CJ97" s="649"/>
      <c r="CK97" s="650"/>
      <c r="CL97" s="188"/>
      <c r="CM97" s="189"/>
      <c r="CN97" s="189"/>
      <c r="CO97" s="189"/>
      <c r="CP97" s="189"/>
      <c r="DU97" s="183"/>
      <c r="DV97" s="183"/>
      <c r="DW97" s="183"/>
      <c r="DX97" s="183"/>
      <c r="DY97" s="183"/>
      <c r="DZ97" s="183"/>
      <c r="EA97" s="183"/>
      <c r="EB97" s="183"/>
      <c r="EC97" s="183"/>
      <c r="ED97" s="183"/>
      <c r="EE97" s="183"/>
      <c r="EF97" s="183"/>
      <c r="EG97" s="183"/>
      <c r="EH97" s="183"/>
      <c r="EI97" s="183"/>
      <c r="EJ97" s="183"/>
      <c r="EK97" s="183"/>
      <c r="EL97" s="183"/>
      <c r="EM97" s="183"/>
      <c r="EN97" s="183"/>
      <c r="EO97" s="183"/>
      <c r="EP97" s="183"/>
      <c r="EQ97" s="183"/>
      <c r="ER97" s="183"/>
      <c r="ES97" s="183"/>
      <c r="ET97" s="195"/>
      <c r="EU97" s="195"/>
      <c r="EV97" s="195"/>
      <c r="EW97" s="195"/>
      <c r="EX97" s="183"/>
      <c r="EY97" s="183"/>
      <c r="EZ97" s="183"/>
      <c r="FA97" s="183"/>
      <c r="FB97" s="183"/>
      <c r="FC97" s="183"/>
      <c r="FD97" s="183"/>
      <c r="FE97" s="183"/>
      <c r="FF97" s="183"/>
      <c r="FG97" s="183"/>
      <c r="FH97" s="183"/>
      <c r="FI97" s="183"/>
      <c r="FJ97" s="183"/>
      <c r="FK97" s="183"/>
      <c r="FL97" s="183"/>
      <c r="FM97" s="183"/>
    </row>
    <row r="98" spans="2:169" ht="5.25" customHeight="1">
      <c r="B98" s="744"/>
      <c r="C98" s="831"/>
      <c r="D98" s="535"/>
      <c r="E98" s="536"/>
      <c r="F98" s="536"/>
      <c r="G98" s="536"/>
      <c r="H98" s="536"/>
      <c r="I98" s="536"/>
      <c r="J98" s="536"/>
      <c r="K98" s="536"/>
      <c r="L98" s="536"/>
      <c r="M98" s="536"/>
      <c r="N98" s="536"/>
      <c r="O98" s="536"/>
      <c r="P98" s="536"/>
      <c r="Q98" s="536"/>
      <c r="R98" s="536"/>
      <c r="S98" s="536"/>
      <c r="T98" s="536"/>
      <c r="U98" s="536"/>
      <c r="V98" s="536"/>
      <c r="W98" s="536"/>
      <c r="X98" s="536"/>
      <c r="Y98" s="536"/>
      <c r="Z98" s="536"/>
      <c r="AA98" s="536"/>
      <c r="AB98" s="457"/>
      <c r="AC98" s="458"/>
      <c r="AD98" s="458"/>
      <c r="AE98" s="458"/>
      <c r="AF98" s="458"/>
      <c r="AG98" s="458"/>
      <c r="AH98" s="458"/>
      <c r="AI98" s="358"/>
      <c r="AJ98" s="359"/>
      <c r="AK98" s="359"/>
      <c r="AL98" s="359"/>
      <c r="AM98" s="359"/>
      <c r="AN98" s="359"/>
      <c r="AO98" s="359"/>
      <c r="AP98" s="359"/>
      <c r="AQ98" s="359"/>
      <c r="AR98" s="359"/>
      <c r="AS98" s="359"/>
      <c r="AT98" s="359"/>
      <c r="AU98" s="535"/>
      <c r="AV98" s="536"/>
      <c r="AW98" s="536"/>
      <c r="AX98" s="536"/>
      <c r="AY98" s="536"/>
      <c r="AZ98" s="536"/>
      <c r="BA98" s="536"/>
      <c r="BB98" s="536"/>
      <c r="BC98" s="536"/>
      <c r="BD98" s="536"/>
      <c r="BE98" s="536"/>
      <c r="BF98" s="536"/>
      <c r="BG98" s="536"/>
      <c r="BH98" s="536"/>
      <c r="BI98" s="536"/>
      <c r="BJ98" s="536"/>
      <c r="BK98" s="536"/>
      <c r="BL98" s="536"/>
      <c r="BM98" s="536"/>
      <c r="BN98" s="536"/>
      <c r="BO98" s="536"/>
      <c r="BP98" s="536"/>
      <c r="BQ98" s="536"/>
      <c r="BR98" s="536"/>
      <c r="BS98" s="660"/>
      <c r="BT98" s="661"/>
      <c r="BU98" s="661"/>
      <c r="BV98" s="661"/>
      <c r="BW98" s="661"/>
      <c r="BX98" s="661"/>
      <c r="BY98" s="662"/>
      <c r="BZ98" s="651"/>
      <c r="CA98" s="652"/>
      <c r="CB98" s="652"/>
      <c r="CC98" s="652"/>
      <c r="CD98" s="652"/>
      <c r="CE98" s="652"/>
      <c r="CF98" s="652"/>
      <c r="CG98" s="652"/>
      <c r="CH98" s="652"/>
      <c r="CI98" s="652"/>
      <c r="CJ98" s="652"/>
      <c r="CK98" s="653"/>
      <c r="CL98" s="188"/>
      <c r="CM98" s="189"/>
      <c r="CN98" s="189"/>
      <c r="CO98" s="189"/>
      <c r="CP98" s="189"/>
      <c r="DU98" s="183"/>
      <c r="DV98" s="183"/>
      <c r="DW98" s="183"/>
      <c r="DX98" s="183"/>
      <c r="DY98" s="183"/>
      <c r="DZ98" s="183"/>
      <c r="EA98" s="183"/>
      <c r="EB98" s="183"/>
      <c r="EC98" s="183"/>
      <c r="ED98" s="183"/>
      <c r="EE98" s="183"/>
      <c r="EF98" s="183"/>
      <c r="EG98" s="183"/>
      <c r="EH98" s="183"/>
      <c r="EI98" s="183"/>
      <c r="EJ98" s="183"/>
      <c r="EK98" s="183"/>
      <c r="EL98" s="183"/>
      <c r="EM98" s="183"/>
      <c r="EN98" s="183"/>
      <c r="EO98" s="183"/>
      <c r="EP98" s="183"/>
      <c r="EQ98" s="183"/>
      <c r="ER98" s="183"/>
      <c r="ES98" s="183"/>
      <c r="ET98" s="195"/>
      <c r="EU98" s="195"/>
      <c r="EV98" s="195"/>
      <c r="EW98" s="195"/>
      <c r="EX98" s="183"/>
      <c r="EY98" s="183"/>
      <c r="EZ98" s="183"/>
      <c r="FA98" s="183"/>
      <c r="FB98" s="183"/>
      <c r="FC98" s="183"/>
      <c r="FD98" s="183"/>
      <c r="FE98" s="183"/>
      <c r="FF98" s="183"/>
      <c r="FG98" s="183"/>
      <c r="FH98" s="183"/>
      <c r="FI98" s="183"/>
      <c r="FJ98" s="183"/>
      <c r="FK98" s="183"/>
      <c r="FL98" s="183"/>
      <c r="FM98" s="183"/>
    </row>
    <row r="99" spans="2:169" ht="5.25" customHeight="1">
      <c r="B99" s="744"/>
      <c r="C99" s="831"/>
      <c r="D99" s="535"/>
      <c r="E99" s="536"/>
      <c r="F99" s="536"/>
      <c r="G99" s="536"/>
      <c r="H99" s="536"/>
      <c r="I99" s="536"/>
      <c r="J99" s="536"/>
      <c r="K99" s="536"/>
      <c r="L99" s="536"/>
      <c r="M99" s="536"/>
      <c r="N99" s="536"/>
      <c r="O99" s="536"/>
      <c r="P99" s="536"/>
      <c r="Q99" s="536"/>
      <c r="R99" s="536"/>
      <c r="S99" s="536"/>
      <c r="T99" s="536"/>
      <c r="U99" s="536"/>
      <c r="V99" s="536"/>
      <c r="W99" s="536"/>
      <c r="X99" s="536"/>
      <c r="Y99" s="536"/>
      <c r="Z99" s="536"/>
      <c r="AA99" s="536"/>
      <c r="AB99" s="457"/>
      <c r="AC99" s="458"/>
      <c r="AD99" s="458"/>
      <c r="AE99" s="458"/>
      <c r="AF99" s="458"/>
      <c r="AG99" s="458"/>
      <c r="AH99" s="458"/>
      <c r="AI99" s="358"/>
      <c r="AJ99" s="359"/>
      <c r="AK99" s="359"/>
      <c r="AL99" s="359"/>
      <c r="AM99" s="359"/>
      <c r="AN99" s="359"/>
      <c r="AO99" s="359"/>
      <c r="AP99" s="359"/>
      <c r="AQ99" s="359"/>
      <c r="AR99" s="359"/>
      <c r="AS99" s="359"/>
      <c r="AT99" s="359"/>
      <c r="AU99" s="535"/>
      <c r="AV99" s="536"/>
      <c r="AW99" s="536"/>
      <c r="AX99" s="536"/>
      <c r="AY99" s="536"/>
      <c r="AZ99" s="536"/>
      <c r="BA99" s="536"/>
      <c r="BB99" s="536"/>
      <c r="BC99" s="536"/>
      <c r="BD99" s="536"/>
      <c r="BE99" s="536"/>
      <c r="BF99" s="536"/>
      <c r="BG99" s="536"/>
      <c r="BH99" s="536"/>
      <c r="BI99" s="536"/>
      <c r="BJ99" s="536"/>
      <c r="BK99" s="536"/>
      <c r="BL99" s="536"/>
      <c r="BM99" s="536"/>
      <c r="BN99" s="536"/>
      <c r="BO99" s="536"/>
      <c r="BP99" s="536"/>
      <c r="BQ99" s="536"/>
      <c r="BR99" s="536"/>
      <c r="BS99" s="660"/>
      <c r="BT99" s="661"/>
      <c r="BU99" s="661"/>
      <c r="BV99" s="661"/>
      <c r="BW99" s="661"/>
      <c r="BX99" s="661"/>
      <c r="BY99" s="662"/>
      <c r="BZ99" s="651"/>
      <c r="CA99" s="652"/>
      <c r="CB99" s="652"/>
      <c r="CC99" s="652"/>
      <c r="CD99" s="652"/>
      <c r="CE99" s="652"/>
      <c r="CF99" s="652"/>
      <c r="CG99" s="652"/>
      <c r="CH99" s="652"/>
      <c r="CI99" s="652"/>
      <c r="CJ99" s="652"/>
      <c r="CK99" s="653"/>
      <c r="CL99" s="188"/>
      <c r="CM99" s="189"/>
      <c r="CN99" s="189"/>
      <c r="CO99" s="189"/>
      <c r="CP99" s="189"/>
      <c r="DU99" s="183"/>
      <c r="DV99" s="183"/>
      <c r="DW99" s="183"/>
      <c r="DX99" s="183"/>
      <c r="DY99" s="183"/>
      <c r="DZ99" s="183"/>
      <c r="EA99" s="183"/>
      <c r="EB99" s="183"/>
      <c r="EC99" s="183"/>
      <c r="ED99" s="183"/>
      <c r="EE99" s="183"/>
      <c r="EF99" s="183"/>
      <c r="EG99" s="183"/>
      <c r="EH99" s="183"/>
      <c r="EI99" s="183"/>
      <c r="EJ99" s="183"/>
      <c r="EK99" s="183"/>
      <c r="EL99" s="183"/>
      <c r="EM99" s="183"/>
      <c r="EN99" s="183"/>
      <c r="EO99" s="183"/>
      <c r="EP99" s="183"/>
      <c r="EQ99" s="183"/>
      <c r="ER99" s="183"/>
      <c r="ES99" s="183"/>
      <c r="ET99" s="195"/>
      <c r="EU99" s="195"/>
      <c r="EV99" s="195"/>
      <c r="EW99" s="195"/>
      <c r="EX99" s="183"/>
      <c r="EY99" s="183"/>
      <c r="EZ99" s="183"/>
      <c r="FA99" s="183"/>
      <c r="FB99" s="183"/>
      <c r="FC99" s="183"/>
      <c r="FD99" s="183"/>
      <c r="FE99" s="183"/>
      <c r="FF99" s="183"/>
      <c r="FG99" s="183"/>
      <c r="FH99" s="183"/>
      <c r="FI99" s="183"/>
      <c r="FJ99" s="183"/>
      <c r="FK99" s="183"/>
      <c r="FL99" s="183"/>
      <c r="FM99" s="183"/>
    </row>
    <row r="100" spans="2:169" ht="5.25" customHeight="1">
      <c r="B100" s="744"/>
      <c r="C100" s="831"/>
      <c r="D100" s="535"/>
      <c r="E100" s="536"/>
      <c r="F100" s="536"/>
      <c r="G100" s="536"/>
      <c r="H100" s="536"/>
      <c r="I100" s="536"/>
      <c r="J100" s="536"/>
      <c r="K100" s="536"/>
      <c r="L100" s="536"/>
      <c r="M100" s="536"/>
      <c r="N100" s="536"/>
      <c r="O100" s="536"/>
      <c r="P100" s="536"/>
      <c r="Q100" s="536"/>
      <c r="R100" s="536"/>
      <c r="S100" s="536"/>
      <c r="T100" s="536"/>
      <c r="U100" s="536"/>
      <c r="V100" s="536"/>
      <c r="W100" s="536"/>
      <c r="X100" s="536"/>
      <c r="Y100" s="536"/>
      <c r="Z100" s="536"/>
      <c r="AA100" s="536"/>
      <c r="AB100" s="457"/>
      <c r="AC100" s="458"/>
      <c r="AD100" s="458"/>
      <c r="AE100" s="458"/>
      <c r="AF100" s="458"/>
      <c r="AG100" s="458"/>
      <c r="AH100" s="458"/>
      <c r="AI100" s="358"/>
      <c r="AJ100" s="359"/>
      <c r="AK100" s="359"/>
      <c r="AL100" s="359"/>
      <c r="AM100" s="359"/>
      <c r="AN100" s="359"/>
      <c r="AO100" s="359"/>
      <c r="AP100" s="359"/>
      <c r="AQ100" s="359"/>
      <c r="AR100" s="359"/>
      <c r="AS100" s="359"/>
      <c r="AT100" s="359"/>
      <c r="AU100" s="535"/>
      <c r="AV100" s="536"/>
      <c r="AW100" s="536"/>
      <c r="AX100" s="536"/>
      <c r="AY100" s="536"/>
      <c r="AZ100" s="536"/>
      <c r="BA100" s="536"/>
      <c r="BB100" s="536"/>
      <c r="BC100" s="536"/>
      <c r="BD100" s="536"/>
      <c r="BE100" s="536"/>
      <c r="BF100" s="536"/>
      <c r="BG100" s="536"/>
      <c r="BH100" s="536"/>
      <c r="BI100" s="536"/>
      <c r="BJ100" s="536"/>
      <c r="BK100" s="536"/>
      <c r="BL100" s="536"/>
      <c r="BM100" s="536"/>
      <c r="BN100" s="536"/>
      <c r="BO100" s="536"/>
      <c r="BP100" s="536"/>
      <c r="BQ100" s="536"/>
      <c r="BR100" s="536"/>
      <c r="BS100" s="660"/>
      <c r="BT100" s="661"/>
      <c r="BU100" s="661"/>
      <c r="BV100" s="661"/>
      <c r="BW100" s="661"/>
      <c r="BX100" s="661"/>
      <c r="BY100" s="662"/>
      <c r="BZ100" s="651"/>
      <c r="CA100" s="652"/>
      <c r="CB100" s="652"/>
      <c r="CC100" s="652"/>
      <c r="CD100" s="652"/>
      <c r="CE100" s="652"/>
      <c r="CF100" s="652"/>
      <c r="CG100" s="652"/>
      <c r="CH100" s="652"/>
      <c r="CI100" s="652"/>
      <c r="CJ100" s="652"/>
      <c r="CK100" s="653"/>
      <c r="CL100" s="188"/>
      <c r="CM100" s="189"/>
      <c r="CN100" s="189"/>
      <c r="CO100" s="189"/>
      <c r="CP100" s="189"/>
      <c r="DU100" s="183"/>
      <c r="DV100" s="183"/>
      <c r="DW100" s="183"/>
      <c r="DX100" s="183"/>
      <c r="DY100" s="183"/>
      <c r="DZ100" s="183"/>
      <c r="EA100" s="183"/>
      <c r="EB100" s="183"/>
      <c r="EC100" s="183"/>
      <c r="ED100" s="183"/>
      <c r="EE100" s="183"/>
      <c r="EF100" s="183"/>
      <c r="EG100" s="183"/>
      <c r="EH100" s="183"/>
      <c r="EI100" s="183"/>
      <c r="EJ100" s="183"/>
      <c r="EK100" s="183"/>
      <c r="EL100" s="183"/>
      <c r="EM100" s="183"/>
      <c r="EN100" s="183"/>
      <c r="EO100" s="183"/>
      <c r="EP100" s="183"/>
      <c r="EQ100" s="183"/>
      <c r="ER100" s="183"/>
      <c r="ES100" s="183"/>
      <c r="ET100" s="195"/>
      <c r="EU100" s="195"/>
      <c r="EV100" s="195"/>
      <c r="EW100" s="195"/>
      <c r="EX100" s="183"/>
      <c r="EY100" s="183"/>
      <c r="EZ100" s="183"/>
      <c r="FA100" s="183"/>
      <c r="FB100" s="183"/>
      <c r="FC100" s="183"/>
      <c r="FD100" s="183"/>
      <c r="FE100" s="183"/>
      <c r="FF100" s="183"/>
      <c r="FG100" s="183"/>
      <c r="FH100" s="183"/>
      <c r="FI100" s="183"/>
      <c r="FJ100" s="183"/>
      <c r="FK100" s="183"/>
      <c r="FL100" s="183"/>
      <c r="FM100" s="183"/>
    </row>
    <row r="101" spans="2:169" ht="5.25" customHeight="1">
      <c r="B101" s="744"/>
      <c r="C101" s="831"/>
      <c r="D101" s="535"/>
      <c r="E101" s="536"/>
      <c r="F101" s="536"/>
      <c r="G101" s="536"/>
      <c r="H101" s="536"/>
      <c r="I101" s="536"/>
      <c r="J101" s="536"/>
      <c r="K101" s="536"/>
      <c r="L101" s="536"/>
      <c r="M101" s="536"/>
      <c r="N101" s="536"/>
      <c r="O101" s="536"/>
      <c r="P101" s="536"/>
      <c r="Q101" s="536"/>
      <c r="R101" s="536"/>
      <c r="S101" s="536"/>
      <c r="T101" s="536"/>
      <c r="U101" s="536"/>
      <c r="V101" s="536"/>
      <c r="W101" s="536"/>
      <c r="X101" s="536"/>
      <c r="Y101" s="536"/>
      <c r="Z101" s="536"/>
      <c r="AA101" s="536"/>
      <c r="AB101" s="457"/>
      <c r="AC101" s="458"/>
      <c r="AD101" s="458"/>
      <c r="AE101" s="458"/>
      <c r="AF101" s="458"/>
      <c r="AG101" s="458"/>
      <c r="AH101" s="458"/>
      <c r="AI101" s="361"/>
      <c r="AJ101" s="362"/>
      <c r="AK101" s="362"/>
      <c r="AL101" s="362"/>
      <c r="AM101" s="362"/>
      <c r="AN101" s="362"/>
      <c r="AO101" s="362"/>
      <c r="AP101" s="362"/>
      <c r="AQ101" s="362"/>
      <c r="AR101" s="362"/>
      <c r="AS101" s="362"/>
      <c r="AT101" s="362"/>
      <c r="AU101" s="535"/>
      <c r="AV101" s="536"/>
      <c r="AW101" s="536"/>
      <c r="AX101" s="536"/>
      <c r="AY101" s="536"/>
      <c r="AZ101" s="536"/>
      <c r="BA101" s="536"/>
      <c r="BB101" s="536"/>
      <c r="BC101" s="536"/>
      <c r="BD101" s="536"/>
      <c r="BE101" s="536"/>
      <c r="BF101" s="536"/>
      <c r="BG101" s="536"/>
      <c r="BH101" s="536"/>
      <c r="BI101" s="536"/>
      <c r="BJ101" s="536"/>
      <c r="BK101" s="536"/>
      <c r="BL101" s="536"/>
      <c r="BM101" s="536"/>
      <c r="BN101" s="536"/>
      <c r="BO101" s="536"/>
      <c r="BP101" s="536"/>
      <c r="BQ101" s="536"/>
      <c r="BR101" s="536"/>
      <c r="BS101" s="660"/>
      <c r="BT101" s="661"/>
      <c r="BU101" s="661"/>
      <c r="BV101" s="661"/>
      <c r="BW101" s="661"/>
      <c r="BX101" s="661"/>
      <c r="BY101" s="662"/>
      <c r="BZ101" s="654"/>
      <c r="CA101" s="655"/>
      <c r="CB101" s="655"/>
      <c r="CC101" s="655"/>
      <c r="CD101" s="655"/>
      <c r="CE101" s="655"/>
      <c r="CF101" s="655"/>
      <c r="CG101" s="655"/>
      <c r="CH101" s="655"/>
      <c r="CI101" s="655"/>
      <c r="CJ101" s="655"/>
      <c r="CK101" s="656"/>
      <c r="CL101" s="188"/>
      <c r="CM101" s="189"/>
      <c r="CN101" s="189"/>
      <c r="CO101" s="189"/>
      <c r="CP101" s="189"/>
      <c r="DU101" s="183"/>
      <c r="DV101" s="183"/>
      <c r="DW101" s="183"/>
      <c r="DX101" s="183"/>
      <c r="DY101" s="183"/>
      <c r="DZ101" s="183"/>
      <c r="EA101" s="183"/>
      <c r="EB101" s="183"/>
      <c r="EC101" s="183"/>
      <c r="ED101" s="183"/>
      <c r="EE101" s="183"/>
      <c r="EF101" s="183"/>
      <c r="EG101" s="183"/>
      <c r="EH101" s="183"/>
      <c r="EI101" s="183"/>
      <c r="EJ101" s="183"/>
      <c r="EK101" s="183"/>
      <c r="EL101" s="183"/>
      <c r="EM101" s="183"/>
      <c r="EN101" s="183"/>
      <c r="EO101" s="183"/>
      <c r="EP101" s="183"/>
      <c r="EQ101" s="183"/>
      <c r="ER101" s="183"/>
      <c r="ES101" s="183"/>
      <c r="ET101" s="195"/>
      <c r="EU101" s="195"/>
      <c r="EV101" s="195"/>
      <c r="EW101" s="195"/>
      <c r="EX101" s="183"/>
      <c r="EY101" s="183"/>
      <c r="EZ101" s="183"/>
      <c r="FA101" s="183"/>
      <c r="FB101" s="183"/>
      <c r="FC101" s="183"/>
      <c r="FD101" s="183"/>
      <c r="FE101" s="183"/>
      <c r="FF101" s="183"/>
      <c r="FG101" s="183"/>
      <c r="FH101" s="183"/>
      <c r="FI101" s="183"/>
      <c r="FJ101" s="183"/>
      <c r="FK101" s="183"/>
      <c r="FL101" s="183"/>
      <c r="FM101" s="183"/>
    </row>
    <row r="102" spans="2:169" ht="5.25" customHeight="1">
      <c r="B102" s="744"/>
      <c r="C102" s="831"/>
      <c r="D102" s="535" t="s">
        <v>89</v>
      </c>
      <c r="E102" s="536"/>
      <c r="F102" s="536"/>
      <c r="G102" s="536"/>
      <c r="H102" s="536"/>
      <c r="I102" s="536"/>
      <c r="J102" s="536"/>
      <c r="K102" s="536"/>
      <c r="L102" s="536"/>
      <c r="M102" s="536"/>
      <c r="N102" s="536"/>
      <c r="O102" s="536"/>
      <c r="P102" s="536"/>
      <c r="Q102" s="536"/>
      <c r="R102" s="536"/>
      <c r="S102" s="536"/>
      <c r="T102" s="536"/>
      <c r="U102" s="536"/>
      <c r="V102" s="536"/>
      <c r="W102" s="536"/>
      <c r="X102" s="536"/>
      <c r="Y102" s="536"/>
      <c r="Z102" s="536"/>
      <c r="AA102" s="536"/>
      <c r="AB102" s="457" t="str">
        <f>施設情報!C35&amp;""</f>
        <v/>
      </c>
      <c r="AC102" s="458"/>
      <c r="AD102" s="458"/>
      <c r="AE102" s="458"/>
      <c r="AF102" s="458"/>
      <c r="AG102" s="458"/>
      <c r="AH102" s="458"/>
      <c r="AI102" s="355">
        <f ca="1">集計【幼稚園】!O17</f>
        <v>0</v>
      </c>
      <c r="AJ102" s="356"/>
      <c r="AK102" s="356"/>
      <c r="AL102" s="356"/>
      <c r="AM102" s="356"/>
      <c r="AN102" s="356"/>
      <c r="AO102" s="356"/>
      <c r="AP102" s="356"/>
      <c r="AQ102" s="356"/>
      <c r="AR102" s="356"/>
      <c r="AS102" s="356"/>
      <c r="AT102" s="356"/>
      <c r="AU102" s="377"/>
      <c r="AV102" s="378"/>
      <c r="AW102" s="378"/>
      <c r="AX102" s="378"/>
      <c r="AY102" s="378"/>
      <c r="AZ102" s="378"/>
      <c r="BA102" s="378"/>
      <c r="BB102" s="378"/>
      <c r="BC102" s="378"/>
      <c r="BD102" s="378"/>
      <c r="BE102" s="378"/>
      <c r="BF102" s="378"/>
      <c r="BG102" s="378"/>
      <c r="BH102" s="378"/>
      <c r="BI102" s="378"/>
      <c r="BJ102" s="378"/>
      <c r="BK102" s="378"/>
      <c r="BL102" s="378"/>
      <c r="BM102" s="378"/>
      <c r="BN102" s="378"/>
      <c r="BO102" s="378"/>
      <c r="BP102" s="378"/>
      <c r="BQ102" s="378"/>
      <c r="BR102" s="378"/>
      <c r="BS102" s="826"/>
      <c r="BT102" s="609"/>
      <c r="BU102" s="609"/>
      <c r="BV102" s="609"/>
      <c r="BW102" s="609"/>
      <c r="BX102" s="609"/>
      <c r="BY102" s="610"/>
      <c r="BZ102" s="651"/>
      <c r="CA102" s="652"/>
      <c r="CB102" s="652"/>
      <c r="CC102" s="652"/>
      <c r="CD102" s="652"/>
      <c r="CE102" s="652"/>
      <c r="CF102" s="652"/>
      <c r="CG102" s="652"/>
      <c r="CH102" s="652"/>
      <c r="CI102" s="652"/>
      <c r="CJ102" s="652"/>
      <c r="CK102" s="653"/>
      <c r="CL102" s="188"/>
      <c r="CM102" s="189"/>
      <c r="CN102" s="189"/>
      <c r="CO102" s="189"/>
      <c r="CP102" s="189"/>
      <c r="DU102" s="183"/>
      <c r="DV102" s="183"/>
      <c r="DW102" s="183"/>
      <c r="DX102" s="183"/>
      <c r="DY102" s="183"/>
      <c r="DZ102" s="183"/>
      <c r="EA102" s="183"/>
      <c r="EB102" s="183"/>
      <c r="EC102" s="183"/>
      <c r="ED102" s="183"/>
      <c r="EE102" s="183"/>
      <c r="EF102" s="183"/>
      <c r="EG102" s="183"/>
      <c r="EH102" s="183"/>
      <c r="EI102" s="183"/>
      <c r="EJ102" s="183"/>
      <c r="EK102" s="183"/>
      <c r="EL102" s="183"/>
      <c r="EM102" s="183"/>
      <c r="EN102" s="183"/>
      <c r="EO102" s="183"/>
      <c r="EP102" s="183"/>
      <c r="EQ102" s="183"/>
      <c r="ER102" s="183"/>
      <c r="ES102" s="183"/>
      <c r="ET102" s="195"/>
      <c r="EU102" s="195"/>
      <c r="EV102" s="195"/>
      <c r="EW102" s="195"/>
      <c r="EX102" s="183"/>
      <c r="EY102" s="183"/>
      <c r="EZ102" s="183"/>
      <c r="FA102" s="183"/>
      <c r="FB102" s="183"/>
      <c r="FC102" s="183"/>
      <c r="FD102" s="183"/>
      <c r="FE102" s="183"/>
      <c r="FF102" s="183"/>
      <c r="FG102" s="183"/>
      <c r="FH102" s="183"/>
      <c r="FI102" s="183"/>
      <c r="FJ102" s="183"/>
      <c r="FK102" s="183"/>
      <c r="FL102" s="183"/>
      <c r="FM102" s="183"/>
    </row>
    <row r="103" spans="2:169" ht="5.25" customHeight="1">
      <c r="B103" s="744"/>
      <c r="C103" s="831"/>
      <c r="D103" s="535"/>
      <c r="E103" s="536"/>
      <c r="F103" s="536"/>
      <c r="G103" s="536"/>
      <c r="H103" s="536"/>
      <c r="I103" s="536"/>
      <c r="J103" s="536"/>
      <c r="K103" s="536"/>
      <c r="L103" s="536"/>
      <c r="M103" s="536"/>
      <c r="N103" s="536"/>
      <c r="O103" s="536"/>
      <c r="P103" s="536"/>
      <c r="Q103" s="536"/>
      <c r="R103" s="536"/>
      <c r="S103" s="536"/>
      <c r="T103" s="536"/>
      <c r="U103" s="536"/>
      <c r="V103" s="536"/>
      <c r="W103" s="536"/>
      <c r="X103" s="536"/>
      <c r="Y103" s="536"/>
      <c r="Z103" s="536"/>
      <c r="AA103" s="536"/>
      <c r="AB103" s="457"/>
      <c r="AC103" s="458"/>
      <c r="AD103" s="458"/>
      <c r="AE103" s="458"/>
      <c r="AF103" s="458"/>
      <c r="AG103" s="458"/>
      <c r="AH103" s="458"/>
      <c r="AI103" s="358"/>
      <c r="AJ103" s="359"/>
      <c r="AK103" s="359"/>
      <c r="AL103" s="359"/>
      <c r="AM103" s="359"/>
      <c r="AN103" s="359"/>
      <c r="AO103" s="359"/>
      <c r="AP103" s="359"/>
      <c r="AQ103" s="359"/>
      <c r="AR103" s="359"/>
      <c r="AS103" s="359"/>
      <c r="AT103" s="359"/>
      <c r="AU103" s="535"/>
      <c r="AV103" s="536"/>
      <c r="AW103" s="536"/>
      <c r="AX103" s="536"/>
      <c r="AY103" s="536"/>
      <c r="AZ103" s="536"/>
      <c r="BA103" s="536"/>
      <c r="BB103" s="536"/>
      <c r="BC103" s="536"/>
      <c r="BD103" s="536"/>
      <c r="BE103" s="536"/>
      <c r="BF103" s="536"/>
      <c r="BG103" s="536"/>
      <c r="BH103" s="536"/>
      <c r="BI103" s="536"/>
      <c r="BJ103" s="536"/>
      <c r="BK103" s="536"/>
      <c r="BL103" s="536"/>
      <c r="BM103" s="536"/>
      <c r="BN103" s="536"/>
      <c r="BO103" s="536"/>
      <c r="BP103" s="536"/>
      <c r="BQ103" s="536"/>
      <c r="BR103" s="536"/>
      <c r="BS103" s="660"/>
      <c r="BT103" s="661"/>
      <c r="BU103" s="661"/>
      <c r="BV103" s="661"/>
      <c r="BW103" s="661"/>
      <c r="BX103" s="661"/>
      <c r="BY103" s="662"/>
      <c r="BZ103" s="651"/>
      <c r="CA103" s="652"/>
      <c r="CB103" s="652"/>
      <c r="CC103" s="652"/>
      <c r="CD103" s="652"/>
      <c r="CE103" s="652"/>
      <c r="CF103" s="652"/>
      <c r="CG103" s="652"/>
      <c r="CH103" s="652"/>
      <c r="CI103" s="652"/>
      <c r="CJ103" s="652"/>
      <c r="CK103" s="653"/>
      <c r="CL103" s="188"/>
      <c r="CM103" s="189"/>
      <c r="CN103" s="189"/>
      <c r="CO103" s="189"/>
      <c r="CP103" s="189"/>
      <c r="DU103" s="183"/>
      <c r="DV103" s="183"/>
      <c r="DW103" s="183"/>
      <c r="DX103" s="183"/>
      <c r="DY103" s="183"/>
      <c r="DZ103" s="183"/>
      <c r="EA103" s="183"/>
      <c r="EB103" s="183"/>
      <c r="EC103" s="183"/>
      <c r="ED103" s="183"/>
      <c r="EE103" s="183"/>
      <c r="EF103" s="183"/>
      <c r="EG103" s="183"/>
      <c r="EH103" s="183"/>
      <c r="EI103" s="183"/>
      <c r="EJ103" s="183"/>
      <c r="EK103" s="183"/>
      <c r="EL103" s="183"/>
      <c r="EM103" s="183"/>
      <c r="EN103" s="183"/>
      <c r="EO103" s="183"/>
      <c r="EP103" s="183"/>
      <c r="EQ103" s="183"/>
      <c r="ER103" s="183"/>
      <c r="ES103" s="183"/>
      <c r="ET103" s="195"/>
      <c r="EU103" s="195"/>
      <c r="EV103" s="195"/>
      <c r="EW103" s="195"/>
      <c r="EX103" s="183"/>
      <c r="EY103" s="183"/>
      <c r="EZ103" s="183"/>
      <c r="FA103" s="183"/>
      <c r="FB103" s="183"/>
      <c r="FC103" s="183"/>
      <c r="FD103" s="183"/>
      <c r="FE103" s="183"/>
      <c r="FF103" s="183"/>
      <c r="FG103" s="183"/>
      <c r="FH103" s="183"/>
      <c r="FI103" s="183"/>
      <c r="FJ103" s="183"/>
      <c r="FK103" s="183"/>
      <c r="FL103" s="183"/>
      <c r="FM103" s="183"/>
    </row>
    <row r="104" spans="2:169" ht="5.25" customHeight="1">
      <c r="B104" s="744"/>
      <c r="C104" s="831"/>
      <c r="D104" s="535"/>
      <c r="E104" s="536"/>
      <c r="F104" s="536"/>
      <c r="G104" s="536"/>
      <c r="H104" s="536"/>
      <c r="I104" s="536"/>
      <c r="J104" s="536"/>
      <c r="K104" s="536"/>
      <c r="L104" s="536"/>
      <c r="M104" s="536"/>
      <c r="N104" s="536"/>
      <c r="O104" s="536"/>
      <c r="P104" s="536"/>
      <c r="Q104" s="536"/>
      <c r="R104" s="536"/>
      <c r="S104" s="536"/>
      <c r="T104" s="536"/>
      <c r="U104" s="536"/>
      <c r="V104" s="536"/>
      <c r="W104" s="536"/>
      <c r="X104" s="536"/>
      <c r="Y104" s="536"/>
      <c r="Z104" s="536"/>
      <c r="AA104" s="536"/>
      <c r="AB104" s="457"/>
      <c r="AC104" s="458"/>
      <c r="AD104" s="458"/>
      <c r="AE104" s="458"/>
      <c r="AF104" s="458"/>
      <c r="AG104" s="458"/>
      <c r="AH104" s="458"/>
      <c r="AI104" s="358"/>
      <c r="AJ104" s="359"/>
      <c r="AK104" s="359"/>
      <c r="AL104" s="359"/>
      <c r="AM104" s="359"/>
      <c r="AN104" s="359"/>
      <c r="AO104" s="359"/>
      <c r="AP104" s="359"/>
      <c r="AQ104" s="359"/>
      <c r="AR104" s="359"/>
      <c r="AS104" s="359"/>
      <c r="AT104" s="359"/>
      <c r="AU104" s="535"/>
      <c r="AV104" s="536"/>
      <c r="AW104" s="536"/>
      <c r="AX104" s="536"/>
      <c r="AY104" s="536"/>
      <c r="AZ104" s="536"/>
      <c r="BA104" s="536"/>
      <c r="BB104" s="536"/>
      <c r="BC104" s="536"/>
      <c r="BD104" s="536"/>
      <c r="BE104" s="536"/>
      <c r="BF104" s="536"/>
      <c r="BG104" s="536"/>
      <c r="BH104" s="536"/>
      <c r="BI104" s="536"/>
      <c r="BJ104" s="536"/>
      <c r="BK104" s="536"/>
      <c r="BL104" s="536"/>
      <c r="BM104" s="536"/>
      <c r="BN104" s="536"/>
      <c r="BO104" s="536"/>
      <c r="BP104" s="536"/>
      <c r="BQ104" s="536"/>
      <c r="BR104" s="536"/>
      <c r="BS104" s="660"/>
      <c r="BT104" s="661"/>
      <c r="BU104" s="661"/>
      <c r="BV104" s="661"/>
      <c r="BW104" s="661"/>
      <c r="BX104" s="661"/>
      <c r="BY104" s="662"/>
      <c r="BZ104" s="651"/>
      <c r="CA104" s="652"/>
      <c r="CB104" s="652"/>
      <c r="CC104" s="652"/>
      <c r="CD104" s="652"/>
      <c r="CE104" s="652"/>
      <c r="CF104" s="652"/>
      <c r="CG104" s="652"/>
      <c r="CH104" s="652"/>
      <c r="CI104" s="652"/>
      <c r="CJ104" s="652"/>
      <c r="CK104" s="653"/>
      <c r="CL104" s="188"/>
      <c r="CM104" s="189"/>
      <c r="CN104" s="189"/>
      <c r="CO104" s="189"/>
      <c r="CP104" s="189"/>
      <c r="DU104" s="183"/>
      <c r="DV104" s="183"/>
      <c r="DW104" s="183"/>
      <c r="DX104" s="183"/>
      <c r="DY104" s="183"/>
      <c r="DZ104" s="183"/>
      <c r="EA104" s="183"/>
      <c r="EB104" s="183"/>
      <c r="EC104" s="183"/>
      <c r="ED104" s="183"/>
      <c r="EE104" s="183"/>
      <c r="EF104" s="183"/>
      <c r="EG104" s="183"/>
      <c r="EH104" s="183"/>
      <c r="EI104" s="183"/>
      <c r="EJ104" s="183"/>
      <c r="EK104" s="183"/>
      <c r="EL104" s="183"/>
      <c r="EM104" s="183"/>
      <c r="EN104" s="183"/>
      <c r="EO104" s="183"/>
      <c r="EP104" s="183"/>
      <c r="EQ104" s="183"/>
      <c r="ER104" s="183"/>
      <c r="ES104" s="183"/>
      <c r="ET104" s="195"/>
      <c r="EU104" s="195"/>
      <c r="EV104" s="195"/>
      <c r="EW104" s="195"/>
      <c r="EX104" s="183"/>
      <c r="EY104" s="183"/>
      <c r="EZ104" s="183"/>
      <c r="FA104" s="183"/>
      <c r="FB104" s="183"/>
      <c r="FC104" s="183"/>
      <c r="FD104" s="183"/>
      <c r="FE104" s="183"/>
      <c r="FF104" s="183"/>
      <c r="FG104" s="183"/>
      <c r="FH104" s="183"/>
      <c r="FI104" s="183"/>
      <c r="FJ104" s="183"/>
      <c r="FK104" s="183"/>
      <c r="FL104" s="183"/>
      <c r="FM104" s="183"/>
    </row>
    <row r="105" spans="2:169" ht="5.25" customHeight="1">
      <c r="B105" s="744"/>
      <c r="C105" s="831"/>
      <c r="D105" s="535"/>
      <c r="E105" s="536"/>
      <c r="F105" s="536"/>
      <c r="G105" s="536"/>
      <c r="H105" s="536"/>
      <c r="I105" s="536"/>
      <c r="J105" s="536"/>
      <c r="K105" s="536"/>
      <c r="L105" s="536"/>
      <c r="M105" s="536"/>
      <c r="N105" s="536"/>
      <c r="O105" s="536"/>
      <c r="P105" s="536"/>
      <c r="Q105" s="536"/>
      <c r="R105" s="536"/>
      <c r="S105" s="536"/>
      <c r="T105" s="536"/>
      <c r="U105" s="536"/>
      <c r="V105" s="536"/>
      <c r="W105" s="536"/>
      <c r="X105" s="536"/>
      <c r="Y105" s="536"/>
      <c r="Z105" s="536"/>
      <c r="AA105" s="536"/>
      <c r="AB105" s="457"/>
      <c r="AC105" s="458"/>
      <c r="AD105" s="458"/>
      <c r="AE105" s="458"/>
      <c r="AF105" s="458"/>
      <c r="AG105" s="458"/>
      <c r="AH105" s="458"/>
      <c r="AI105" s="358"/>
      <c r="AJ105" s="359"/>
      <c r="AK105" s="359"/>
      <c r="AL105" s="359"/>
      <c r="AM105" s="359"/>
      <c r="AN105" s="359"/>
      <c r="AO105" s="359"/>
      <c r="AP105" s="359"/>
      <c r="AQ105" s="359"/>
      <c r="AR105" s="359"/>
      <c r="AS105" s="359"/>
      <c r="AT105" s="359"/>
      <c r="AU105" s="535"/>
      <c r="AV105" s="536"/>
      <c r="AW105" s="536"/>
      <c r="AX105" s="536"/>
      <c r="AY105" s="536"/>
      <c r="AZ105" s="536"/>
      <c r="BA105" s="536"/>
      <c r="BB105" s="536"/>
      <c r="BC105" s="536"/>
      <c r="BD105" s="536"/>
      <c r="BE105" s="536"/>
      <c r="BF105" s="536"/>
      <c r="BG105" s="536"/>
      <c r="BH105" s="536"/>
      <c r="BI105" s="536"/>
      <c r="BJ105" s="536"/>
      <c r="BK105" s="536"/>
      <c r="BL105" s="536"/>
      <c r="BM105" s="536"/>
      <c r="BN105" s="536"/>
      <c r="BO105" s="536"/>
      <c r="BP105" s="536"/>
      <c r="BQ105" s="536"/>
      <c r="BR105" s="536"/>
      <c r="BS105" s="660"/>
      <c r="BT105" s="661"/>
      <c r="BU105" s="661"/>
      <c r="BV105" s="661"/>
      <c r="BW105" s="661"/>
      <c r="BX105" s="661"/>
      <c r="BY105" s="662"/>
      <c r="BZ105" s="651"/>
      <c r="CA105" s="652"/>
      <c r="CB105" s="652"/>
      <c r="CC105" s="652"/>
      <c r="CD105" s="652"/>
      <c r="CE105" s="652"/>
      <c r="CF105" s="652"/>
      <c r="CG105" s="652"/>
      <c r="CH105" s="652"/>
      <c r="CI105" s="652"/>
      <c r="CJ105" s="652"/>
      <c r="CK105" s="653"/>
      <c r="CL105" s="188"/>
      <c r="CM105" s="189"/>
      <c r="CN105" s="189"/>
      <c r="CO105" s="189"/>
      <c r="CP105" s="189"/>
      <c r="DU105" s="183"/>
      <c r="DV105" s="183"/>
      <c r="DW105" s="183"/>
      <c r="DX105" s="183"/>
      <c r="DY105" s="183"/>
      <c r="DZ105" s="183"/>
      <c r="EA105" s="183"/>
      <c r="EB105" s="183"/>
      <c r="EC105" s="183"/>
      <c r="ED105" s="183"/>
      <c r="EE105" s="183"/>
      <c r="EF105" s="183"/>
      <c r="EG105" s="183"/>
      <c r="EH105" s="183"/>
      <c r="EI105" s="183"/>
      <c r="EJ105" s="183"/>
      <c r="EK105" s="183"/>
      <c r="EL105" s="183"/>
      <c r="EM105" s="183"/>
      <c r="EN105" s="183"/>
      <c r="EO105" s="183"/>
      <c r="EP105" s="183"/>
      <c r="EQ105" s="183"/>
      <c r="ER105" s="183"/>
      <c r="ES105" s="183"/>
      <c r="ET105" s="195"/>
      <c r="EU105" s="195"/>
      <c r="EV105" s="195"/>
      <c r="EW105" s="195"/>
      <c r="EX105" s="183"/>
      <c r="EY105" s="183"/>
      <c r="EZ105" s="183"/>
      <c r="FA105" s="183"/>
      <c r="FB105" s="183"/>
      <c r="FC105" s="183"/>
      <c r="FD105" s="183"/>
      <c r="FE105" s="183"/>
      <c r="FF105" s="183"/>
      <c r="FG105" s="183"/>
      <c r="FH105" s="183"/>
      <c r="FI105" s="183"/>
      <c r="FJ105" s="183"/>
      <c r="FK105" s="183"/>
      <c r="FL105" s="183"/>
      <c r="FM105" s="183"/>
    </row>
    <row r="106" spans="2:169" ht="5.25" customHeight="1" thickBot="1">
      <c r="B106" s="865"/>
      <c r="C106" s="866"/>
      <c r="D106" s="822"/>
      <c r="E106" s="823"/>
      <c r="F106" s="823"/>
      <c r="G106" s="823"/>
      <c r="H106" s="823"/>
      <c r="I106" s="823"/>
      <c r="J106" s="823"/>
      <c r="K106" s="823"/>
      <c r="L106" s="823"/>
      <c r="M106" s="823"/>
      <c r="N106" s="823"/>
      <c r="O106" s="823"/>
      <c r="P106" s="823"/>
      <c r="Q106" s="823"/>
      <c r="R106" s="823"/>
      <c r="S106" s="823"/>
      <c r="T106" s="823"/>
      <c r="U106" s="823"/>
      <c r="V106" s="823"/>
      <c r="W106" s="823"/>
      <c r="X106" s="823"/>
      <c r="Y106" s="823"/>
      <c r="Z106" s="823"/>
      <c r="AA106" s="823"/>
      <c r="AB106" s="824"/>
      <c r="AC106" s="825"/>
      <c r="AD106" s="825"/>
      <c r="AE106" s="825"/>
      <c r="AF106" s="825"/>
      <c r="AG106" s="825"/>
      <c r="AH106" s="825"/>
      <c r="AI106" s="718"/>
      <c r="AJ106" s="719"/>
      <c r="AK106" s="719"/>
      <c r="AL106" s="719"/>
      <c r="AM106" s="719"/>
      <c r="AN106" s="719"/>
      <c r="AO106" s="719"/>
      <c r="AP106" s="719"/>
      <c r="AQ106" s="719"/>
      <c r="AR106" s="719"/>
      <c r="AS106" s="719"/>
      <c r="AT106" s="719"/>
      <c r="AU106" s="822"/>
      <c r="AV106" s="823"/>
      <c r="AW106" s="823"/>
      <c r="AX106" s="823"/>
      <c r="AY106" s="823"/>
      <c r="AZ106" s="823"/>
      <c r="BA106" s="823"/>
      <c r="BB106" s="823"/>
      <c r="BC106" s="823"/>
      <c r="BD106" s="823"/>
      <c r="BE106" s="823"/>
      <c r="BF106" s="823"/>
      <c r="BG106" s="823"/>
      <c r="BH106" s="823"/>
      <c r="BI106" s="823"/>
      <c r="BJ106" s="823"/>
      <c r="BK106" s="823"/>
      <c r="BL106" s="823"/>
      <c r="BM106" s="823"/>
      <c r="BN106" s="823"/>
      <c r="BO106" s="823"/>
      <c r="BP106" s="823"/>
      <c r="BQ106" s="823"/>
      <c r="BR106" s="823"/>
      <c r="BS106" s="827"/>
      <c r="BT106" s="828"/>
      <c r="BU106" s="828"/>
      <c r="BV106" s="828"/>
      <c r="BW106" s="828"/>
      <c r="BX106" s="828"/>
      <c r="BY106" s="829"/>
      <c r="BZ106" s="862"/>
      <c r="CA106" s="863"/>
      <c r="CB106" s="863"/>
      <c r="CC106" s="863"/>
      <c r="CD106" s="863"/>
      <c r="CE106" s="863"/>
      <c r="CF106" s="863"/>
      <c r="CG106" s="863"/>
      <c r="CH106" s="863"/>
      <c r="CI106" s="863"/>
      <c r="CJ106" s="863"/>
      <c r="CK106" s="864"/>
      <c r="CL106" s="188"/>
      <c r="CM106" s="189"/>
      <c r="CN106" s="189"/>
      <c r="CO106" s="189"/>
      <c r="CP106" s="189"/>
      <c r="DU106" s="183"/>
      <c r="DV106" s="183"/>
      <c r="DW106" s="183"/>
      <c r="DX106" s="183"/>
      <c r="DY106" s="183"/>
      <c r="DZ106" s="183"/>
      <c r="EA106" s="183"/>
      <c r="EB106" s="183"/>
      <c r="EC106" s="183"/>
      <c r="ED106" s="183"/>
      <c r="EE106" s="183"/>
      <c r="EF106" s="183"/>
      <c r="EG106" s="183"/>
      <c r="EH106" s="183"/>
      <c r="EI106" s="183"/>
      <c r="EJ106" s="183"/>
      <c r="EK106" s="183"/>
      <c r="EL106" s="183"/>
      <c r="EM106" s="183"/>
      <c r="EN106" s="183"/>
      <c r="EO106" s="183"/>
      <c r="EP106" s="183"/>
      <c r="EQ106" s="183"/>
      <c r="ER106" s="183"/>
      <c r="ES106" s="183"/>
      <c r="ET106" s="195"/>
      <c r="EU106" s="195"/>
      <c r="EV106" s="195"/>
      <c r="EW106" s="195"/>
      <c r="EX106" s="183"/>
      <c r="EY106" s="183"/>
      <c r="EZ106" s="183"/>
      <c r="FA106" s="183"/>
      <c r="FB106" s="183"/>
      <c r="FC106" s="183"/>
      <c r="FD106" s="183"/>
      <c r="FE106" s="183"/>
      <c r="FF106" s="183"/>
      <c r="FG106" s="183"/>
      <c r="FH106" s="183"/>
      <c r="FI106" s="183"/>
      <c r="FJ106" s="183"/>
      <c r="FK106" s="183"/>
      <c r="FL106" s="183"/>
      <c r="FM106" s="183"/>
    </row>
    <row r="107" spans="2:169" ht="5.25" customHeight="1">
      <c r="B107" s="616" t="s">
        <v>14</v>
      </c>
      <c r="C107" s="364"/>
      <c r="D107" s="366"/>
      <c r="E107" s="366"/>
      <c r="F107" s="366"/>
      <c r="G107" s="366"/>
      <c r="H107" s="366"/>
      <c r="I107" s="366"/>
      <c r="J107" s="366"/>
      <c r="K107" s="366"/>
      <c r="L107" s="366"/>
      <c r="M107" s="366"/>
      <c r="N107" s="366"/>
      <c r="O107" s="366"/>
      <c r="P107" s="366"/>
      <c r="Q107" s="366"/>
      <c r="R107" s="366"/>
      <c r="S107" s="366"/>
      <c r="T107" s="366"/>
      <c r="U107" s="366"/>
      <c r="V107" s="366"/>
      <c r="W107" s="366"/>
      <c r="X107" s="366"/>
      <c r="Y107" s="366"/>
      <c r="Z107" s="366"/>
      <c r="AA107" s="366"/>
      <c r="AB107" s="366"/>
      <c r="AC107" s="366"/>
      <c r="AD107" s="366"/>
      <c r="AE107" s="366"/>
      <c r="AF107" s="366"/>
      <c r="AG107" s="366"/>
      <c r="AH107" s="367"/>
      <c r="AI107" s="358" t="e">
        <f ca="1">SUM(AI32:AU106,BZ32:CK96)</f>
        <v>#N/A</v>
      </c>
      <c r="AJ107" s="359"/>
      <c r="AK107" s="359"/>
      <c r="AL107" s="359"/>
      <c r="AM107" s="359"/>
      <c r="AN107" s="359"/>
      <c r="AO107" s="359"/>
      <c r="AP107" s="359"/>
      <c r="AQ107" s="359"/>
      <c r="AR107" s="359"/>
      <c r="AS107" s="359"/>
      <c r="AT107" s="360"/>
      <c r="AU107" s="192"/>
      <c r="AV107" s="192"/>
      <c r="AW107" s="192"/>
      <c r="AX107" s="192"/>
      <c r="AY107" s="183"/>
      <c r="AZ107" s="192"/>
      <c r="BA107" s="192"/>
      <c r="BB107" s="192"/>
      <c r="BC107" s="192"/>
      <c r="BD107" s="192"/>
      <c r="BE107" s="192"/>
      <c r="BF107" s="192"/>
      <c r="BG107" s="192"/>
      <c r="BH107" s="192"/>
      <c r="BI107" s="192"/>
      <c r="BJ107" s="192"/>
      <c r="BK107" s="192"/>
      <c r="BL107" s="192"/>
      <c r="BM107" s="192"/>
      <c r="BN107" s="192"/>
      <c r="BO107" s="192"/>
      <c r="BP107" s="192"/>
      <c r="BQ107" s="192"/>
      <c r="BR107" s="192"/>
      <c r="BS107" s="192"/>
      <c r="BT107" s="192"/>
      <c r="BU107" s="192"/>
      <c r="BV107" s="192"/>
      <c r="BW107" s="192"/>
      <c r="BX107" s="192"/>
      <c r="BY107" s="192"/>
      <c r="BZ107" s="192"/>
      <c r="CA107" s="192"/>
      <c r="CB107" s="192"/>
    </row>
    <row r="108" spans="2:169" ht="5.25" customHeight="1">
      <c r="B108" s="617"/>
      <c r="C108" s="366"/>
      <c r="D108" s="366"/>
      <c r="E108" s="366"/>
      <c r="F108" s="366"/>
      <c r="G108" s="366"/>
      <c r="H108" s="366"/>
      <c r="I108" s="366"/>
      <c r="J108" s="366"/>
      <c r="K108" s="366"/>
      <c r="L108" s="366"/>
      <c r="M108" s="366"/>
      <c r="N108" s="366"/>
      <c r="O108" s="366"/>
      <c r="P108" s="366"/>
      <c r="Q108" s="366"/>
      <c r="R108" s="366"/>
      <c r="S108" s="366"/>
      <c r="T108" s="366"/>
      <c r="U108" s="366"/>
      <c r="V108" s="366"/>
      <c r="W108" s="366"/>
      <c r="X108" s="366"/>
      <c r="Y108" s="366"/>
      <c r="Z108" s="366"/>
      <c r="AA108" s="366"/>
      <c r="AB108" s="366"/>
      <c r="AC108" s="366"/>
      <c r="AD108" s="366"/>
      <c r="AE108" s="366"/>
      <c r="AF108" s="366"/>
      <c r="AG108" s="366"/>
      <c r="AH108" s="367"/>
      <c r="AI108" s="358"/>
      <c r="AJ108" s="359"/>
      <c r="AK108" s="359"/>
      <c r="AL108" s="359"/>
      <c r="AM108" s="359"/>
      <c r="AN108" s="359"/>
      <c r="AO108" s="359"/>
      <c r="AP108" s="359"/>
      <c r="AQ108" s="359"/>
      <c r="AR108" s="359"/>
      <c r="AS108" s="359"/>
      <c r="AT108" s="360"/>
      <c r="AU108" s="192"/>
      <c r="AV108" s="192"/>
      <c r="AW108" s="192"/>
      <c r="AX108" s="192"/>
      <c r="AY108" s="183"/>
      <c r="AZ108" s="192"/>
      <c r="BA108" s="192"/>
      <c r="BB108" s="192"/>
      <c r="BC108" s="192"/>
      <c r="BD108" s="192"/>
      <c r="BE108" s="192"/>
      <c r="BF108" s="192"/>
      <c r="BG108" s="192"/>
      <c r="BH108" s="192"/>
      <c r="BI108" s="192"/>
      <c r="BJ108" s="192"/>
      <c r="BK108" s="192"/>
      <c r="BL108" s="192"/>
      <c r="BM108" s="192"/>
      <c r="BN108" s="192"/>
      <c r="BO108" s="192"/>
      <c r="BP108" s="192"/>
      <c r="BQ108" s="192"/>
      <c r="BR108" s="192"/>
      <c r="BS108" s="192"/>
      <c r="BT108" s="192"/>
      <c r="BU108" s="192"/>
      <c r="BV108" s="192"/>
      <c r="BW108" s="192"/>
      <c r="BX108" s="192"/>
      <c r="BY108" s="192"/>
      <c r="BZ108" s="192"/>
      <c r="CA108" s="192"/>
      <c r="CB108" s="192"/>
    </row>
    <row r="109" spans="2:169" ht="5.25" customHeight="1">
      <c r="B109" s="617"/>
      <c r="C109" s="366"/>
      <c r="D109" s="366"/>
      <c r="E109" s="366"/>
      <c r="F109" s="366"/>
      <c r="G109" s="366"/>
      <c r="H109" s="366"/>
      <c r="I109" s="366"/>
      <c r="J109" s="366"/>
      <c r="K109" s="366"/>
      <c r="L109" s="366"/>
      <c r="M109" s="366"/>
      <c r="N109" s="366"/>
      <c r="O109" s="366"/>
      <c r="P109" s="366"/>
      <c r="Q109" s="366"/>
      <c r="R109" s="366"/>
      <c r="S109" s="366"/>
      <c r="T109" s="366"/>
      <c r="U109" s="366"/>
      <c r="V109" s="366"/>
      <c r="W109" s="366"/>
      <c r="X109" s="366"/>
      <c r="Y109" s="366"/>
      <c r="Z109" s="366"/>
      <c r="AA109" s="366"/>
      <c r="AB109" s="366"/>
      <c r="AC109" s="366"/>
      <c r="AD109" s="366"/>
      <c r="AE109" s="366"/>
      <c r="AF109" s="366"/>
      <c r="AG109" s="366"/>
      <c r="AH109" s="367"/>
      <c r="AI109" s="358"/>
      <c r="AJ109" s="359"/>
      <c r="AK109" s="359"/>
      <c r="AL109" s="359"/>
      <c r="AM109" s="359"/>
      <c r="AN109" s="359"/>
      <c r="AO109" s="359"/>
      <c r="AP109" s="359"/>
      <c r="AQ109" s="359"/>
      <c r="AR109" s="359"/>
      <c r="AS109" s="359"/>
      <c r="AT109" s="360"/>
      <c r="AU109" s="192"/>
      <c r="AV109" s="192"/>
      <c r="AW109" s="192"/>
      <c r="AX109" s="192"/>
      <c r="AY109" s="183"/>
      <c r="AZ109" s="192"/>
      <c r="BA109" s="192"/>
      <c r="BB109" s="192"/>
      <c r="BC109" s="192"/>
      <c r="BD109" s="192"/>
      <c r="BE109" s="192"/>
      <c r="BF109" s="192"/>
      <c r="BG109" s="192"/>
      <c r="BH109" s="192"/>
      <c r="BI109" s="192"/>
      <c r="BJ109" s="192"/>
      <c r="BK109" s="192"/>
      <c r="BL109" s="192"/>
      <c r="BM109" s="192"/>
      <c r="BN109" s="192"/>
      <c r="BO109" s="192"/>
      <c r="BP109" s="192"/>
      <c r="BQ109" s="192"/>
      <c r="BR109" s="192"/>
      <c r="BS109" s="192"/>
      <c r="BT109" s="192"/>
      <c r="BU109" s="192"/>
      <c r="BV109" s="192"/>
      <c r="BW109" s="192"/>
      <c r="BX109" s="192"/>
      <c r="BY109" s="192"/>
      <c r="BZ109" s="192"/>
      <c r="CA109" s="192"/>
      <c r="CB109" s="192"/>
    </row>
    <row r="110" spans="2:169" ht="5.25" customHeight="1">
      <c r="B110" s="617"/>
      <c r="C110" s="366"/>
      <c r="D110" s="366"/>
      <c r="E110" s="366"/>
      <c r="F110" s="366"/>
      <c r="G110" s="366"/>
      <c r="H110" s="366"/>
      <c r="I110" s="366"/>
      <c r="J110" s="366"/>
      <c r="K110" s="366"/>
      <c r="L110" s="366"/>
      <c r="M110" s="366"/>
      <c r="N110" s="366"/>
      <c r="O110" s="366"/>
      <c r="P110" s="366"/>
      <c r="Q110" s="366"/>
      <c r="R110" s="366"/>
      <c r="S110" s="366"/>
      <c r="T110" s="366"/>
      <c r="U110" s="366"/>
      <c r="V110" s="366"/>
      <c r="W110" s="366"/>
      <c r="X110" s="366"/>
      <c r="Y110" s="366"/>
      <c r="Z110" s="366"/>
      <c r="AA110" s="366"/>
      <c r="AB110" s="366"/>
      <c r="AC110" s="366"/>
      <c r="AD110" s="366"/>
      <c r="AE110" s="366"/>
      <c r="AF110" s="366"/>
      <c r="AG110" s="366"/>
      <c r="AH110" s="367"/>
      <c r="AI110" s="358"/>
      <c r="AJ110" s="359"/>
      <c r="AK110" s="359"/>
      <c r="AL110" s="359"/>
      <c r="AM110" s="359"/>
      <c r="AN110" s="359"/>
      <c r="AO110" s="359"/>
      <c r="AP110" s="359"/>
      <c r="AQ110" s="359"/>
      <c r="AR110" s="359"/>
      <c r="AS110" s="359"/>
      <c r="AT110" s="360"/>
      <c r="AU110" s="192"/>
      <c r="AV110" s="192"/>
      <c r="AW110" s="192"/>
      <c r="AX110" s="192"/>
      <c r="AY110" s="183"/>
      <c r="AZ110" s="192"/>
      <c r="BA110" s="192"/>
      <c r="BB110" s="192"/>
      <c r="BC110" s="192"/>
      <c r="BD110" s="192"/>
      <c r="BE110" s="192"/>
      <c r="BF110" s="192"/>
      <c r="BG110" s="192"/>
      <c r="BH110" s="192"/>
      <c r="BI110" s="192"/>
      <c r="BJ110" s="192"/>
      <c r="BK110" s="192"/>
      <c r="BL110" s="192"/>
      <c r="BM110" s="192"/>
      <c r="BN110" s="192"/>
      <c r="BO110" s="192"/>
      <c r="BP110" s="192"/>
      <c r="BQ110" s="192"/>
      <c r="BR110" s="192"/>
      <c r="BS110" s="192"/>
      <c r="BT110" s="192"/>
      <c r="BU110" s="192"/>
      <c r="BV110" s="192"/>
      <c r="BW110" s="192"/>
      <c r="BX110" s="192"/>
      <c r="BY110" s="192"/>
      <c r="BZ110" s="192"/>
      <c r="CA110" s="192"/>
      <c r="CB110" s="192"/>
    </row>
    <row r="111" spans="2:169" ht="5.25" customHeight="1" thickBot="1">
      <c r="B111" s="697"/>
      <c r="C111" s="698"/>
      <c r="D111" s="698"/>
      <c r="E111" s="698"/>
      <c r="F111" s="698"/>
      <c r="G111" s="698"/>
      <c r="H111" s="698"/>
      <c r="I111" s="698"/>
      <c r="J111" s="698"/>
      <c r="K111" s="698"/>
      <c r="L111" s="698"/>
      <c r="M111" s="698"/>
      <c r="N111" s="698"/>
      <c r="O111" s="698"/>
      <c r="P111" s="698"/>
      <c r="Q111" s="698"/>
      <c r="R111" s="698"/>
      <c r="S111" s="698"/>
      <c r="T111" s="698"/>
      <c r="U111" s="698"/>
      <c r="V111" s="698"/>
      <c r="W111" s="698"/>
      <c r="X111" s="698"/>
      <c r="Y111" s="698"/>
      <c r="Z111" s="698"/>
      <c r="AA111" s="698"/>
      <c r="AB111" s="698"/>
      <c r="AC111" s="698"/>
      <c r="AD111" s="698"/>
      <c r="AE111" s="698"/>
      <c r="AF111" s="698"/>
      <c r="AG111" s="698"/>
      <c r="AH111" s="699"/>
      <c r="AI111" s="718"/>
      <c r="AJ111" s="719"/>
      <c r="AK111" s="719"/>
      <c r="AL111" s="719"/>
      <c r="AM111" s="719"/>
      <c r="AN111" s="719"/>
      <c r="AO111" s="719"/>
      <c r="AP111" s="719"/>
      <c r="AQ111" s="719"/>
      <c r="AR111" s="719"/>
      <c r="AS111" s="719"/>
      <c r="AT111" s="720"/>
      <c r="AU111" s="192"/>
      <c r="AV111" s="192"/>
      <c r="AW111" s="192"/>
      <c r="AX111" s="192"/>
      <c r="AY111" s="183"/>
      <c r="AZ111" s="192"/>
      <c r="BA111" s="192"/>
      <c r="BB111" s="192"/>
      <c r="BC111" s="192"/>
      <c r="BD111" s="192"/>
      <c r="BE111" s="192"/>
      <c r="BF111" s="192"/>
      <c r="BG111" s="192"/>
      <c r="BH111" s="192"/>
      <c r="BI111" s="192"/>
      <c r="BJ111" s="192"/>
      <c r="BK111" s="192"/>
      <c r="BL111" s="192"/>
      <c r="BM111" s="192"/>
      <c r="BN111" s="192"/>
      <c r="BO111" s="192"/>
      <c r="BP111" s="192"/>
      <c r="BQ111" s="192"/>
      <c r="BR111" s="192"/>
      <c r="BS111" s="192"/>
      <c r="BT111" s="192"/>
      <c r="BU111" s="192"/>
      <c r="BV111" s="192"/>
      <c r="BW111" s="192"/>
      <c r="BX111" s="192"/>
      <c r="BY111" s="192"/>
      <c r="BZ111" s="192"/>
      <c r="CA111" s="192"/>
      <c r="CB111" s="192"/>
      <c r="DU111" s="183"/>
      <c r="DV111" s="183"/>
      <c r="DW111" s="183"/>
      <c r="DX111" s="183"/>
      <c r="DY111" s="183"/>
      <c r="DZ111" s="183"/>
      <c r="EA111" s="183"/>
      <c r="EB111" s="183"/>
      <c r="EC111" s="183"/>
      <c r="ED111" s="183"/>
      <c r="EE111" s="183"/>
      <c r="EF111" s="183"/>
      <c r="EG111" s="183"/>
      <c r="EH111" s="183"/>
      <c r="EI111" s="183"/>
      <c r="EJ111" s="183"/>
      <c r="EK111" s="183"/>
      <c r="EL111" s="183"/>
      <c r="EM111" s="183"/>
      <c r="EN111" s="183"/>
      <c r="EO111" s="183"/>
      <c r="EP111" s="183"/>
      <c r="EQ111" s="183"/>
      <c r="ER111" s="183"/>
      <c r="ES111" s="183"/>
      <c r="ET111" s="183"/>
      <c r="EU111" s="183"/>
    </row>
    <row r="112" spans="2:169" ht="5.25" customHeight="1" thickBot="1">
      <c r="B112" s="184"/>
      <c r="C112" s="184"/>
      <c r="D112" s="183"/>
      <c r="E112" s="183"/>
      <c r="F112" s="183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  <c r="V112" s="183"/>
      <c r="W112" s="183"/>
      <c r="X112" s="183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  <c r="AR112" s="183"/>
      <c r="AS112" s="183"/>
      <c r="AT112" s="183"/>
      <c r="AU112" s="183"/>
      <c r="AV112" s="183"/>
      <c r="AW112" s="183"/>
      <c r="AX112" s="183"/>
      <c r="AY112" s="183"/>
      <c r="AZ112" s="192"/>
      <c r="BA112" s="192"/>
      <c r="BB112" s="192"/>
      <c r="BC112" s="192"/>
      <c r="BD112" s="192"/>
      <c r="BE112" s="192"/>
      <c r="BF112" s="192"/>
      <c r="BG112" s="192"/>
      <c r="BH112" s="192"/>
      <c r="BI112" s="192"/>
      <c r="BJ112" s="192"/>
      <c r="BK112" s="192"/>
      <c r="BL112" s="192"/>
      <c r="BM112" s="192"/>
      <c r="BN112" s="192"/>
      <c r="BO112" s="192"/>
      <c r="BP112" s="192"/>
      <c r="BQ112" s="192"/>
      <c r="BR112" s="192"/>
      <c r="BS112" s="192"/>
      <c r="BT112" s="192"/>
      <c r="BU112" s="192"/>
      <c r="BV112" s="192"/>
      <c r="BW112" s="192"/>
      <c r="BX112" s="192"/>
      <c r="BY112" s="192"/>
      <c r="BZ112" s="192"/>
      <c r="CA112" s="192"/>
      <c r="CB112" s="192"/>
      <c r="DU112" s="183"/>
      <c r="DV112" s="183"/>
      <c r="DW112" s="183"/>
      <c r="DX112" s="183"/>
      <c r="DY112" s="183"/>
      <c r="DZ112" s="183"/>
      <c r="EA112" s="183"/>
      <c r="EB112" s="183"/>
      <c r="EC112" s="183"/>
      <c r="ED112" s="183"/>
      <c r="EE112" s="183"/>
      <c r="EF112" s="183"/>
      <c r="EG112" s="183"/>
      <c r="EH112" s="183"/>
      <c r="EI112" s="183"/>
      <c r="EJ112" s="183"/>
      <c r="EK112" s="183"/>
      <c r="EL112" s="183"/>
      <c r="EM112" s="183"/>
      <c r="EN112" s="183"/>
      <c r="EO112" s="183"/>
      <c r="EP112" s="183"/>
      <c r="EQ112" s="183"/>
      <c r="ER112" s="183"/>
      <c r="ES112" s="183"/>
      <c r="ET112" s="183"/>
      <c r="EU112" s="183"/>
    </row>
    <row r="113" spans="2:182" ht="5.25" customHeight="1">
      <c r="B113" s="742" t="s">
        <v>30</v>
      </c>
      <c r="C113" s="830"/>
      <c r="D113" s="616" t="s">
        <v>13</v>
      </c>
      <c r="E113" s="364"/>
      <c r="F113" s="364"/>
      <c r="G113" s="364"/>
      <c r="H113" s="364"/>
      <c r="I113" s="364"/>
      <c r="J113" s="364"/>
      <c r="K113" s="364"/>
      <c r="L113" s="364"/>
      <c r="M113" s="364"/>
      <c r="N113" s="364"/>
      <c r="O113" s="364"/>
      <c r="P113" s="364"/>
      <c r="Q113" s="364"/>
      <c r="R113" s="364"/>
      <c r="S113" s="364"/>
      <c r="T113" s="364"/>
      <c r="U113" s="364"/>
      <c r="V113" s="364"/>
      <c r="W113" s="364"/>
      <c r="X113" s="364"/>
      <c r="Y113" s="364"/>
      <c r="Z113" s="364"/>
      <c r="AA113" s="364"/>
      <c r="AB113" s="364"/>
      <c r="AC113" s="364"/>
      <c r="AD113" s="364"/>
      <c r="AE113" s="364"/>
      <c r="AF113" s="364"/>
      <c r="AG113" s="364"/>
      <c r="AH113" s="364"/>
      <c r="AI113" s="364"/>
      <c r="AJ113" s="364"/>
      <c r="AK113" s="364"/>
      <c r="AL113" s="365"/>
      <c r="AM113" s="616" t="s">
        <v>10</v>
      </c>
      <c r="AN113" s="364"/>
      <c r="AO113" s="364"/>
      <c r="AP113" s="364"/>
      <c r="AQ113" s="364"/>
      <c r="AR113" s="364"/>
      <c r="AS113" s="364"/>
      <c r="AT113" s="364"/>
      <c r="AU113" s="364"/>
      <c r="AV113" s="364"/>
      <c r="AW113" s="364"/>
      <c r="AX113" s="365"/>
      <c r="AY113" s="183"/>
      <c r="AZ113" s="192"/>
      <c r="BA113" s="192"/>
      <c r="BB113" s="192"/>
      <c r="BC113" s="192"/>
      <c r="BD113" s="192"/>
      <c r="BE113" s="192"/>
      <c r="BF113" s="192"/>
      <c r="BG113" s="192"/>
      <c r="BH113" s="192"/>
      <c r="BI113" s="192"/>
      <c r="BJ113" s="192"/>
      <c r="BK113" s="192"/>
      <c r="BL113" s="192"/>
      <c r="BM113" s="192"/>
      <c r="BN113" s="192"/>
      <c r="BO113" s="192"/>
      <c r="BP113" s="192"/>
      <c r="BQ113" s="192"/>
      <c r="BR113" s="192"/>
      <c r="BS113" s="192"/>
      <c r="BT113" s="192"/>
      <c r="BU113" s="192"/>
      <c r="BV113" s="192"/>
      <c r="BW113" s="192"/>
      <c r="BX113" s="192"/>
      <c r="BY113" s="192"/>
      <c r="BZ113" s="192"/>
      <c r="CA113" s="192"/>
      <c r="CB113" s="192"/>
      <c r="DU113" s="183"/>
      <c r="DV113" s="183"/>
      <c r="DW113" s="183"/>
      <c r="DX113" s="183"/>
      <c r="DY113" s="183"/>
      <c r="DZ113" s="183"/>
      <c r="EA113" s="183"/>
      <c r="EB113" s="183"/>
      <c r="EC113" s="183"/>
      <c r="ED113" s="183"/>
      <c r="EE113" s="183"/>
      <c r="EF113" s="183"/>
      <c r="EG113" s="183"/>
      <c r="EH113" s="183"/>
      <c r="EI113" s="183"/>
      <c r="EJ113" s="183"/>
      <c r="EK113" s="183"/>
      <c r="EL113" s="183"/>
      <c r="EM113" s="183"/>
      <c r="EN113" s="183"/>
      <c r="EO113" s="183"/>
      <c r="EP113" s="183"/>
      <c r="EQ113" s="183"/>
      <c r="ER113" s="183"/>
      <c r="ES113" s="183"/>
      <c r="ET113" s="183"/>
      <c r="EU113" s="183"/>
    </row>
    <row r="114" spans="2:182" ht="5.25" customHeight="1">
      <c r="B114" s="744"/>
      <c r="C114" s="831"/>
      <c r="D114" s="617"/>
      <c r="E114" s="366"/>
      <c r="F114" s="366"/>
      <c r="G114" s="366"/>
      <c r="H114" s="366"/>
      <c r="I114" s="366"/>
      <c r="J114" s="366"/>
      <c r="K114" s="366"/>
      <c r="L114" s="366"/>
      <c r="M114" s="366"/>
      <c r="N114" s="366"/>
      <c r="O114" s="366"/>
      <c r="P114" s="366"/>
      <c r="Q114" s="366"/>
      <c r="R114" s="366"/>
      <c r="S114" s="366"/>
      <c r="T114" s="366"/>
      <c r="U114" s="366"/>
      <c r="V114" s="366"/>
      <c r="W114" s="366"/>
      <c r="X114" s="366"/>
      <c r="Y114" s="366"/>
      <c r="Z114" s="366"/>
      <c r="AA114" s="366"/>
      <c r="AB114" s="366"/>
      <c r="AC114" s="366"/>
      <c r="AD114" s="366"/>
      <c r="AE114" s="366"/>
      <c r="AF114" s="366"/>
      <c r="AG114" s="366"/>
      <c r="AH114" s="366"/>
      <c r="AI114" s="366"/>
      <c r="AJ114" s="366"/>
      <c r="AK114" s="366"/>
      <c r="AL114" s="367"/>
      <c r="AM114" s="617"/>
      <c r="AN114" s="366"/>
      <c r="AO114" s="366"/>
      <c r="AP114" s="366"/>
      <c r="AQ114" s="366"/>
      <c r="AR114" s="366"/>
      <c r="AS114" s="366"/>
      <c r="AT114" s="366"/>
      <c r="AU114" s="366"/>
      <c r="AV114" s="366"/>
      <c r="AW114" s="366"/>
      <c r="AX114" s="367"/>
      <c r="AY114" s="183"/>
      <c r="AZ114" s="192"/>
      <c r="BA114" s="192"/>
      <c r="BB114" s="192"/>
      <c r="BC114" s="192"/>
      <c r="BD114" s="192"/>
      <c r="BE114" s="192"/>
      <c r="BF114" s="192"/>
      <c r="BG114" s="192"/>
      <c r="BH114" s="192"/>
      <c r="BI114" s="192"/>
      <c r="BJ114" s="192"/>
      <c r="BK114" s="192"/>
      <c r="BL114" s="192"/>
      <c r="BM114" s="192"/>
      <c r="BN114" s="192"/>
      <c r="BO114" s="192"/>
      <c r="BP114" s="192"/>
      <c r="BQ114" s="192"/>
      <c r="BR114" s="192"/>
      <c r="BS114" s="192"/>
      <c r="BT114" s="192"/>
      <c r="BU114" s="192"/>
      <c r="BV114" s="192"/>
      <c r="BW114" s="192"/>
      <c r="BX114" s="192"/>
      <c r="BY114" s="192"/>
      <c r="BZ114" s="192"/>
      <c r="CA114" s="192"/>
      <c r="CB114" s="192"/>
    </row>
    <row r="115" spans="2:182" ht="5.25" customHeight="1" thickBot="1">
      <c r="B115" s="744"/>
      <c r="C115" s="831"/>
      <c r="D115" s="617"/>
      <c r="E115" s="366"/>
      <c r="F115" s="366"/>
      <c r="G115" s="366"/>
      <c r="H115" s="366"/>
      <c r="I115" s="366"/>
      <c r="J115" s="366"/>
      <c r="K115" s="366"/>
      <c r="L115" s="366"/>
      <c r="M115" s="366"/>
      <c r="N115" s="366"/>
      <c r="O115" s="366"/>
      <c r="P115" s="366"/>
      <c r="Q115" s="366"/>
      <c r="R115" s="366"/>
      <c r="S115" s="366"/>
      <c r="T115" s="366"/>
      <c r="U115" s="366"/>
      <c r="V115" s="366"/>
      <c r="W115" s="366"/>
      <c r="X115" s="366"/>
      <c r="Y115" s="366"/>
      <c r="Z115" s="366"/>
      <c r="AA115" s="366"/>
      <c r="AB115" s="366"/>
      <c r="AC115" s="366"/>
      <c r="AD115" s="366"/>
      <c r="AE115" s="366"/>
      <c r="AF115" s="366"/>
      <c r="AG115" s="366"/>
      <c r="AH115" s="366"/>
      <c r="AI115" s="366"/>
      <c r="AJ115" s="366"/>
      <c r="AK115" s="366"/>
      <c r="AL115" s="367"/>
      <c r="AM115" s="617"/>
      <c r="AN115" s="366"/>
      <c r="AO115" s="366"/>
      <c r="AP115" s="366"/>
      <c r="AQ115" s="366"/>
      <c r="AR115" s="366"/>
      <c r="AS115" s="366"/>
      <c r="AT115" s="366"/>
      <c r="AU115" s="366"/>
      <c r="AV115" s="366"/>
      <c r="AW115" s="366"/>
      <c r="AX115" s="367"/>
      <c r="AY115" s="183"/>
      <c r="AZ115" s="192"/>
      <c r="BA115" s="192"/>
      <c r="BB115" s="192"/>
      <c r="BC115" s="192"/>
      <c r="BD115" s="192"/>
      <c r="BE115" s="192"/>
      <c r="BF115" s="192"/>
      <c r="BG115" s="192"/>
      <c r="BH115" s="192"/>
      <c r="BI115" s="192"/>
      <c r="BJ115" s="192"/>
      <c r="BK115" s="192"/>
      <c r="BL115" s="192"/>
      <c r="BM115" s="192"/>
      <c r="BN115" s="192"/>
      <c r="BO115" s="192"/>
      <c r="BP115" s="192"/>
      <c r="BQ115" s="192"/>
      <c r="BR115" s="192"/>
      <c r="BS115" s="192"/>
      <c r="BT115" s="192"/>
      <c r="BU115" s="192"/>
      <c r="BV115" s="192"/>
      <c r="BW115" s="192"/>
      <c r="BX115" s="192"/>
      <c r="BY115" s="192"/>
      <c r="BZ115" s="192"/>
      <c r="CA115" s="192"/>
      <c r="CB115" s="192"/>
    </row>
    <row r="116" spans="2:182" ht="5.25" customHeight="1">
      <c r="B116" s="744"/>
      <c r="C116" s="745"/>
      <c r="D116" s="808" t="str">
        <f>'児童情報 '!J4</f>
        <v/>
      </c>
      <c r="E116" s="809"/>
      <c r="F116" s="809"/>
      <c r="G116" s="809"/>
      <c r="H116" s="809"/>
      <c r="I116" s="809"/>
      <c r="J116" s="809"/>
      <c r="K116" s="809"/>
      <c r="L116" s="809"/>
      <c r="M116" s="809"/>
      <c r="N116" s="809"/>
      <c r="O116" s="809"/>
      <c r="P116" s="809"/>
      <c r="Q116" s="809"/>
      <c r="R116" s="809"/>
      <c r="S116" s="809"/>
      <c r="T116" s="809"/>
      <c r="U116" s="809"/>
      <c r="V116" s="809"/>
      <c r="W116" s="809"/>
      <c r="X116" s="809"/>
      <c r="Y116" s="809"/>
      <c r="Z116" s="809"/>
      <c r="AA116" s="809"/>
      <c r="AB116" s="809"/>
      <c r="AC116" s="809"/>
      <c r="AD116" s="809"/>
      <c r="AE116" s="809"/>
      <c r="AF116" s="809"/>
      <c r="AG116" s="809"/>
      <c r="AH116" s="812" t="str">
        <f>VLOOKUP($CH$4,'児童情報 '!A:P,10,0)&amp;""</f>
        <v/>
      </c>
      <c r="AI116" s="813"/>
      <c r="AJ116" s="813"/>
      <c r="AK116" s="813"/>
      <c r="AL116" s="814"/>
      <c r="AM116" s="832">
        <f>IF(AH116="○",IFERROR(VLOOKUP(D116,施設情報!$A$49:$B$55,2,0),0),0)</f>
        <v>0</v>
      </c>
      <c r="AN116" s="833"/>
      <c r="AO116" s="833"/>
      <c r="AP116" s="833"/>
      <c r="AQ116" s="833"/>
      <c r="AR116" s="833"/>
      <c r="AS116" s="833"/>
      <c r="AT116" s="833"/>
      <c r="AU116" s="833"/>
      <c r="AV116" s="833"/>
      <c r="AW116" s="833"/>
      <c r="AX116" s="834"/>
      <c r="AY116" s="183"/>
      <c r="AZ116" s="742" t="s">
        <v>2</v>
      </c>
      <c r="BA116" s="743"/>
      <c r="BB116" s="746" t="s">
        <v>19</v>
      </c>
      <c r="BC116" s="746"/>
      <c r="BD116" s="748" t="s">
        <v>12</v>
      </c>
      <c r="BE116" s="749"/>
      <c r="BF116" s="749"/>
      <c r="BG116" s="749"/>
      <c r="BH116" s="749"/>
      <c r="BI116" s="749"/>
      <c r="BJ116" s="749"/>
      <c r="BK116" s="749"/>
      <c r="BL116" s="749"/>
      <c r="BM116" s="749"/>
      <c r="BN116" s="749"/>
      <c r="BO116" s="749"/>
      <c r="BP116" s="749"/>
      <c r="BQ116" s="749"/>
      <c r="BR116" s="749"/>
      <c r="BS116" s="749"/>
      <c r="BT116" s="749"/>
      <c r="BU116" s="750"/>
      <c r="BV116" s="368" t="e">
        <f ca="1">AI107</f>
        <v>#N/A</v>
      </c>
      <c r="BW116" s="369"/>
      <c r="BX116" s="369"/>
      <c r="BY116" s="369"/>
      <c r="BZ116" s="369"/>
      <c r="CA116" s="369"/>
      <c r="CB116" s="369"/>
      <c r="CC116" s="369"/>
      <c r="CD116" s="369"/>
      <c r="CE116" s="369"/>
      <c r="CF116" s="369"/>
      <c r="CG116" s="369"/>
      <c r="CH116" s="369"/>
      <c r="CI116" s="369"/>
      <c r="CJ116" s="369"/>
      <c r="CK116" s="370"/>
    </row>
    <row r="117" spans="2:182" ht="5.25" customHeight="1">
      <c r="B117" s="744"/>
      <c r="C117" s="745"/>
      <c r="D117" s="800"/>
      <c r="E117" s="678"/>
      <c r="F117" s="678"/>
      <c r="G117" s="678"/>
      <c r="H117" s="678"/>
      <c r="I117" s="678"/>
      <c r="J117" s="678"/>
      <c r="K117" s="678"/>
      <c r="L117" s="678"/>
      <c r="M117" s="678"/>
      <c r="N117" s="678"/>
      <c r="O117" s="678"/>
      <c r="P117" s="678"/>
      <c r="Q117" s="678"/>
      <c r="R117" s="678"/>
      <c r="S117" s="678"/>
      <c r="T117" s="678"/>
      <c r="U117" s="678"/>
      <c r="V117" s="678"/>
      <c r="W117" s="678"/>
      <c r="X117" s="678"/>
      <c r="Y117" s="678"/>
      <c r="Z117" s="678"/>
      <c r="AA117" s="678"/>
      <c r="AB117" s="678"/>
      <c r="AC117" s="678"/>
      <c r="AD117" s="678"/>
      <c r="AE117" s="678"/>
      <c r="AF117" s="678"/>
      <c r="AG117" s="678"/>
      <c r="AH117" s="802"/>
      <c r="AI117" s="803"/>
      <c r="AJ117" s="803"/>
      <c r="AK117" s="803"/>
      <c r="AL117" s="804"/>
      <c r="AM117" s="691"/>
      <c r="AN117" s="692"/>
      <c r="AO117" s="692"/>
      <c r="AP117" s="692"/>
      <c r="AQ117" s="692"/>
      <c r="AR117" s="692"/>
      <c r="AS117" s="692"/>
      <c r="AT117" s="692"/>
      <c r="AU117" s="692"/>
      <c r="AV117" s="692"/>
      <c r="AW117" s="692"/>
      <c r="AX117" s="693"/>
      <c r="AY117" s="183"/>
      <c r="AZ117" s="744"/>
      <c r="BA117" s="745"/>
      <c r="BB117" s="747"/>
      <c r="BC117" s="747"/>
      <c r="BD117" s="751"/>
      <c r="BE117" s="752"/>
      <c r="BF117" s="752"/>
      <c r="BG117" s="752"/>
      <c r="BH117" s="752"/>
      <c r="BI117" s="752"/>
      <c r="BJ117" s="752"/>
      <c r="BK117" s="752"/>
      <c r="BL117" s="752"/>
      <c r="BM117" s="752"/>
      <c r="BN117" s="752"/>
      <c r="BO117" s="752"/>
      <c r="BP117" s="752"/>
      <c r="BQ117" s="752"/>
      <c r="BR117" s="752"/>
      <c r="BS117" s="752"/>
      <c r="BT117" s="752"/>
      <c r="BU117" s="753"/>
      <c r="BV117" s="358"/>
      <c r="BW117" s="359"/>
      <c r="BX117" s="359"/>
      <c r="BY117" s="359"/>
      <c r="BZ117" s="359"/>
      <c r="CA117" s="359"/>
      <c r="CB117" s="359"/>
      <c r="CC117" s="359"/>
      <c r="CD117" s="359"/>
      <c r="CE117" s="359"/>
      <c r="CF117" s="359"/>
      <c r="CG117" s="359"/>
      <c r="CH117" s="359"/>
      <c r="CI117" s="359"/>
      <c r="CJ117" s="359"/>
      <c r="CK117" s="360"/>
    </row>
    <row r="118" spans="2:182" ht="5.25" customHeight="1">
      <c r="B118" s="744"/>
      <c r="C118" s="745"/>
      <c r="D118" s="800"/>
      <c r="E118" s="678"/>
      <c r="F118" s="678"/>
      <c r="G118" s="678"/>
      <c r="H118" s="678"/>
      <c r="I118" s="678"/>
      <c r="J118" s="678"/>
      <c r="K118" s="678"/>
      <c r="L118" s="678"/>
      <c r="M118" s="678"/>
      <c r="N118" s="678"/>
      <c r="O118" s="678"/>
      <c r="P118" s="678"/>
      <c r="Q118" s="678"/>
      <c r="R118" s="678"/>
      <c r="S118" s="678"/>
      <c r="T118" s="678"/>
      <c r="U118" s="678"/>
      <c r="V118" s="678"/>
      <c r="W118" s="678"/>
      <c r="X118" s="678"/>
      <c r="Y118" s="678"/>
      <c r="Z118" s="678"/>
      <c r="AA118" s="678"/>
      <c r="AB118" s="678"/>
      <c r="AC118" s="678"/>
      <c r="AD118" s="678"/>
      <c r="AE118" s="678"/>
      <c r="AF118" s="678"/>
      <c r="AG118" s="678"/>
      <c r="AH118" s="802"/>
      <c r="AI118" s="803"/>
      <c r="AJ118" s="803"/>
      <c r="AK118" s="803"/>
      <c r="AL118" s="804"/>
      <c r="AM118" s="691"/>
      <c r="AN118" s="692"/>
      <c r="AO118" s="692"/>
      <c r="AP118" s="692"/>
      <c r="AQ118" s="692"/>
      <c r="AR118" s="692"/>
      <c r="AS118" s="692"/>
      <c r="AT118" s="692"/>
      <c r="AU118" s="692"/>
      <c r="AV118" s="692"/>
      <c r="AW118" s="692"/>
      <c r="AX118" s="693"/>
      <c r="AY118" s="183"/>
      <c r="AZ118" s="744"/>
      <c r="BA118" s="745"/>
      <c r="BB118" s="747"/>
      <c r="BC118" s="747"/>
      <c r="BD118" s="751"/>
      <c r="BE118" s="752"/>
      <c r="BF118" s="752"/>
      <c r="BG118" s="752"/>
      <c r="BH118" s="752"/>
      <c r="BI118" s="752"/>
      <c r="BJ118" s="752"/>
      <c r="BK118" s="752"/>
      <c r="BL118" s="752"/>
      <c r="BM118" s="752"/>
      <c r="BN118" s="752"/>
      <c r="BO118" s="752"/>
      <c r="BP118" s="752"/>
      <c r="BQ118" s="752"/>
      <c r="BR118" s="752"/>
      <c r="BS118" s="752"/>
      <c r="BT118" s="752"/>
      <c r="BU118" s="753"/>
      <c r="BV118" s="358"/>
      <c r="BW118" s="359"/>
      <c r="BX118" s="359"/>
      <c r="BY118" s="359"/>
      <c r="BZ118" s="359"/>
      <c r="CA118" s="359"/>
      <c r="CB118" s="359"/>
      <c r="CC118" s="359"/>
      <c r="CD118" s="359"/>
      <c r="CE118" s="359"/>
      <c r="CF118" s="359"/>
      <c r="CG118" s="359"/>
      <c r="CH118" s="359"/>
      <c r="CI118" s="359"/>
      <c r="CJ118" s="359"/>
      <c r="CK118" s="360"/>
    </row>
    <row r="119" spans="2:182" ht="5.25" customHeight="1">
      <c r="B119" s="744"/>
      <c r="C119" s="745"/>
      <c r="D119" s="800"/>
      <c r="E119" s="678"/>
      <c r="F119" s="678"/>
      <c r="G119" s="678"/>
      <c r="H119" s="678"/>
      <c r="I119" s="678"/>
      <c r="J119" s="678"/>
      <c r="K119" s="678"/>
      <c r="L119" s="678"/>
      <c r="M119" s="678"/>
      <c r="N119" s="678"/>
      <c r="O119" s="678"/>
      <c r="P119" s="678"/>
      <c r="Q119" s="678"/>
      <c r="R119" s="678"/>
      <c r="S119" s="678"/>
      <c r="T119" s="678"/>
      <c r="U119" s="678"/>
      <c r="V119" s="678"/>
      <c r="W119" s="678"/>
      <c r="X119" s="678"/>
      <c r="Y119" s="678"/>
      <c r="Z119" s="678"/>
      <c r="AA119" s="678"/>
      <c r="AB119" s="678"/>
      <c r="AC119" s="678"/>
      <c r="AD119" s="678"/>
      <c r="AE119" s="678"/>
      <c r="AF119" s="678"/>
      <c r="AG119" s="678"/>
      <c r="AH119" s="802"/>
      <c r="AI119" s="803"/>
      <c r="AJ119" s="803"/>
      <c r="AK119" s="803"/>
      <c r="AL119" s="804"/>
      <c r="AM119" s="691"/>
      <c r="AN119" s="692"/>
      <c r="AO119" s="692"/>
      <c r="AP119" s="692"/>
      <c r="AQ119" s="692"/>
      <c r="AR119" s="692"/>
      <c r="AS119" s="692"/>
      <c r="AT119" s="692"/>
      <c r="AU119" s="692"/>
      <c r="AV119" s="692"/>
      <c r="AW119" s="692"/>
      <c r="AX119" s="693"/>
      <c r="AY119" s="183"/>
      <c r="AZ119" s="744"/>
      <c r="BA119" s="745"/>
      <c r="BB119" s="747"/>
      <c r="BC119" s="747"/>
      <c r="BD119" s="751"/>
      <c r="BE119" s="752"/>
      <c r="BF119" s="752"/>
      <c r="BG119" s="752"/>
      <c r="BH119" s="752"/>
      <c r="BI119" s="752"/>
      <c r="BJ119" s="752"/>
      <c r="BK119" s="752"/>
      <c r="BL119" s="752"/>
      <c r="BM119" s="752"/>
      <c r="BN119" s="752"/>
      <c r="BO119" s="752"/>
      <c r="BP119" s="752"/>
      <c r="BQ119" s="752"/>
      <c r="BR119" s="752"/>
      <c r="BS119" s="752"/>
      <c r="BT119" s="752"/>
      <c r="BU119" s="753"/>
      <c r="BV119" s="358"/>
      <c r="BW119" s="359"/>
      <c r="BX119" s="359"/>
      <c r="BY119" s="359"/>
      <c r="BZ119" s="359"/>
      <c r="CA119" s="359"/>
      <c r="CB119" s="359"/>
      <c r="CC119" s="359"/>
      <c r="CD119" s="359"/>
      <c r="CE119" s="359"/>
      <c r="CF119" s="359"/>
      <c r="CG119" s="359"/>
      <c r="CH119" s="359"/>
      <c r="CI119" s="359"/>
      <c r="CJ119" s="359"/>
      <c r="CK119" s="360"/>
    </row>
    <row r="120" spans="2:182" ht="5.25" customHeight="1">
      <c r="B120" s="744"/>
      <c r="C120" s="745"/>
      <c r="D120" s="810"/>
      <c r="E120" s="811"/>
      <c r="F120" s="811"/>
      <c r="G120" s="811"/>
      <c r="H120" s="811"/>
      <c r="I120" s="811"/>
      <c r="J120" s="811"/>
      <c r="K120" s="811"/>
      <c r="L120" s="811"/>
      <c r="M120" s="811"/>
      <c r="N120" s="811"/>
      <c r="O120" s="811"/>
      <c r="P120" s="811"/>
      <c r="Q120" s="811"/>
      <c r="R120" s="811"/>
      <c r="S120" s="811"/>
      <c r="T120" s="811"/>
      <c r="U120" s="811"/>
      <c r="V120" s="811"/>
      <c r="W120" s="811"/>
      <c r="X120" s="811"/>
      <c r="Y120" s="811"/>
      <c r="Z120" s="811"/>
      <c r="AA120" s="811"/>
      <c r="AB120" s="811"/>
      <c r="AC120" s="811"/>
      <c r="AD120" s="811"/>
      <c r="AE120" s="811"/>
      <c r="AF120" s="811"/>
      <c r="AG120" s="811"/>
      <c r="AH120" s="815"/>
      <c r="AI120" s="816"/>
      <c r="AJ120" s="816"/>
      <c r="AK120" s="816"/>
      <c r="AL120" s="817"/>
      <c r="AM120" s="694"/>
      <c r="AN120" s="695"/>
      <c r="AO120" s="695"/>
      <c r="AP120" s="695"/>
      <c r="AQ120" s="695"/>
      <c r="AR120" s="695"/>
      <c r="AS120" s="695"/>
      <c r="AT120" s="695"/>
      <c r="AU120" s="695"/>
      <c r="AV120" s="695"/>
      <c r="AW120" s="695"/>
      <c r="AX120" s="696"/>
      <c r="AY120" s="183"/>
      <c r="AZ120" s="744"/>
      <c r="BA120" s="745"/>
      <c r="BB120" s="747"/>
      <c r="BC120" s="747"/>
      <c r="BD120" s="754"/>
      <c r="BE120" s="755"/>
      <c r="BF120" s="755"/>
      <c r="BG120" s="755"/>
      <c r="BH120" s="755"/>
      <c r="BI120" s="755"/>
      <c r="BJ120" s="755"/>
      <c r="BK120" s="755"/>
      <c r="BL120" s="755"/>
      <c r="BM120" s="755"/>
      <c r="BN120" s="755"/>
      <c r="BO120" s="755"/>
      <c r="BP120" s="755"/>
      <c r="BQ120" s="755"/>
      <c r="BR120" s="755"/>
      <c r="BS120" s="755"/>
      <c r="BT120" s="755"/>
      <c r="BU120" s="756"/>
      <c r="BV120" s="361"/>
      <c r="BW120" s="362"/>
      <c r="BX120" s="362"/>
      <c r="BY120" s="362"/>
      <c r="BZ120" s="362"/>
      <c r="CA120" s="362"/>
      <c r="CB120" s="362"/>
      <c r="CC120" s="362"/>
      <c r="CD120" s="362"/>
      <c r="CE120" s="362"/>
      <c r="CF120" s="362"/>
      <c r="CG120" s="362"/>
      <c r="CH120" s="362"/>
      <c r="CI120" s="362"/>
      <c r="CJ120" s="362"/>
      <c r="CK120" s="363"/>
    </row>
    <row r="121" spans="2:182" ht="5.25" customHeight="1">
      <c r="B121" s="744"/>
      <c r="C121" s="745"/>
      <c r="D121" s="818" t="str">
        <f>'児童情報 '!K4</f>
        <v/>
      </c>
      <c r="E121" s="790"/>
      <c r="F121" s="790"/>
      <c r="G121" s="790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90"/>
      <c r="X121" s="790"/>
      <c r="Y121" s="790"/>
      <c r="Z121" s="790"/>
      <c r="AA121" s="790"/>
      <c r="AB121" s="790"/>
      <c r="AC121" s="790"/>
      <c r="AD121" s="790"/>
      <c r="AE121" s="790"/>
      <c r="AF121" s="790"/>
      <c r="AG121" s="790"/>
      <c r="AH121" s="819" t="str">
        <f>VLOOKUP($CH$4,'児童情報 '!A:P,11,0)&amp;""</f>
        <v/>
      </c>
      <c r="AI121" s="820"/>
      <c r="AJ121" s="820"/>
      <c r="AK121" s="820"/>
      <c r="AL121" s="821"/>
      <c r="AM121" s="688">
        <f>IF(AH121="○",IFERROR(VLOOKUP(D121,施設情報!$A$49:$B$55,2,0),0),0)</f>
        <v>0</v>
      </c>
      <c r="AN121" s="689"/>
      <c r="AO121" s="689"/>
      <c r="AP121" s="689"/>
      <c r="AQ121" s="689"/>
      <c r="AR121" s="689"/>
      <c r="AS121" s="689"/>
      <c r="AT121" s="689"/>
      <c r="AU121" s="689"/>
      <c r="AV121" s="689"/>
      <c r="AW121" s="689"/>
      <c r="AX121" s="690"/>
      <c r="AY121" s="183"/>
      <c r="AZ121" s="744"/>
      <c r="BA121" s="745"/>
      <c r="BB121" s="747" t="s">
        <v>20</v>
      </c>
      <c r="BC121" s="747"/>
      <c r="BD121" s="757" t="s">
        <v>21</v>
      </c>
      <c r="BE121" s="758"/>
      <c r="BF121" s="758"/>
      <c r="BG121" s="758"/>
      <c r="BH121" s="758"/>
      <c r="BI121" s="758"/>
      <c r="BJ121" s="758"/>
      <c r="BK121" s="758"/>
      <c r="BL121" s="758"/>
      <c r="BM121" s="758"/>
      <c r="BN121" s="758"/>
      <c r="BO121" s="758"/>
      <c r="BP121" s="758"/>
      <c r="BQ121" s="758"/>
      <c r="BR121" s="758"/>
      <c r="BS121" s="758"/>
      <c r="BT121" s="758"/>
      <c r="BU121" s="759"/>
      <c r="BV121" s="760"/>
      <c r="BW121" s="761"/>
      <c r="BX121" s="761"/>
      <c r="BY121" s="761"/>
      <c r="BZ121" s="761"/>
      <c r="CA121" s="761"/>
      <c r="CB121" s="761"/>
      <c r="CC121" s="761"/>
      <c r="CD121" s="761"/>
      <c r="CE121" s="761"/>
      <c r="CF121" s="761"/>
      <c r="CG121" s="761"/>
      <c r="CH121" s="761"/>
      <c r="CI121" s="761"/>
      <c r="CJ121" s="761"/>
      <c r="CK121" s="762"/>
    </row>
    <row r="122" spans="2:182" ht="5.25" customHeight="1">
      <c r="B122" s="744"/>
      <c r="C122" s="745"/>
      <c r="D122" s="800"/>
      <c r="E122" s="678"/>
      <c r="F122" s="678"/>
      <c r="G122" s="678"/>
      <c r="H122" s="678"/>
      <c r="I122" s="678"/>
      <c r="J122" s="678"/>
      <c r="K122" s="678"/>
      <c r="L122" s="678"/>
      <c r="M122" s="678"/>
      <c r="N122" s="678"/>
      <c r="O122" s="678"/>
      <c r="P122" s="678"/>
      <c r="Q122" s="678"/>
      <c r="R122" s="678"/>
      <c r="S122" s="678"/>
      <c r="T122" s="678"/>
      <c r="U122" s="678"/>
      <c r="V122" s="678"/>
      <c r="W122" s="678"/>
      <c r="X122" s="678"/>
      <c r="Y122" s="678"/>
      <c r="Z122" s="678"/>
      <c r="AA122" s="678"/>
      <c r="AB122" s="678"/>
      <c r="AC122" s="678"/>
      <c r="AD122" s="678"/>
      <c r="AE122" s="678"/>
      <c r="AF122" s="678"/>
      <c r="AG122" s="678"/>
      <c r="AH122" s="802"/>
      <c r="AI122" s="803"/>
      <c r="AJ122" s="803"/>
      <c r="AK122" s="803"/>
      <c r="AL122" s="804"/>
      <c r="AM122" s="691"/>
      <c r="AN122" s="692"/>
      <c r="AO122" s="692"/>
      <c r="AP122" s="692"/>
      <c r="AQ122" s="692"/>
      <c r="AR122" s="692"/>
      <c r="AS122" s="692"/>
      <c r="AT122" s="692"/>
      <c r="AU122" s="692"/>
      <c r="AV122" s="692"/>
      <c r="AW122" s="692"/>
      <c r="AX122" s="693"/>
      <c r="AY122" s="183"/>
      <c r="AZ122" s="744"/>
      <c r="BA122" s="745"/>
      <c r="BB122" s="747"/>
      <c r="BC122" s="747"/>
      <c r="BD122" s="751"/>
      <c r="BE122" s="752"/>
      <c r="BF122" s="752"/>
      <c r="BG122" s="752"/>
      <c r="BH122" s="752"/>
      <c r="BI122" s="752"/>
      <c r="BJ122" s="752"/>
      <c r="BK122" s="752"/>
      <c r="BL122" s="752"/>
      <c r="BM122" s="752"/>
      <c r="BN122" s="752"/>
      <c r="BO122" s="752"/>
      <c r="BP122" s="752"/>
      <c r="BQ122" s="752"/>
      <c r="BR122" s="752"/>
      <c r="BS122" s="752"/>
      <c r="BT122" s="752"/>
      <c r="BU122" s="753"/>
      <c r="BV122" s="763"/>
      <c r="BW122" s="764"/>
      <c r="BX122" s="764"/>
      <c r="BY122" s="764"/>
      <c r="BZ122" s="764"/>
      <c r="CA122" s="764"/>
      <c r="CB122" s="764"/>
      <c r="CC122" s="764"/>
      <c r="CD122" s="764"/>
      <c r="CE122" s="764"/>
      <c r="CF122" s="764"/>
      <c r="CG122" s="764"/>
      <c r="CH122" s="764"/>
      <c r="CI122" s="764"/>
      <c r="CJ122" s="764"/>
      <c r="CK122" s="765"/>
    </row>
    <row r="123" spans="2:182" ht="5.25" customHeight="1">
      <c r="B123" s="744"/>
      <c r="C123" s="745"/>
      <c r="D123" s="800"/>
      <c r="E123" s="678"/>
      <c r="F123" s="678"/>
      <c r="G123" s="678"/>
      <c r="H123" s="678"/>
      <c r="I123" s="678"/>
      <c r="J123" s="678"/>
      <c r="K123" s="678"/>
      <c r="L123" s="678"/>
      <c r="M123" s="678"/>
      <c r="N123" s="678"/>
      <c r="O123" s="678"/>
      <c r="P123" s="678"/>
      <c r="Q123" s="678"/>
      <c r="R123" s="678"/>
      <c r="S123" s="678"/>
      <c r="T123" s="678"/>
      <c r="U123" s="678"/>
      <c r="V123" s="678"/>
      <c r="W123" s="678"/>
      <c r="X123" s="678"/>
      <c r="Y123" s="678"/>
      <c r="Z123" s="678"/>
      <c r="AA123" s="678"/>
      <c r="AB123" s="678"/>
      <c r="AC123" s="678"/>
      <c r="AD123" s="678"/>
      <c r="AE123" s="678"/>
      <c r="AF123" s="678"/>
      <c r="AG123" s="678"/>
      <c r="AH123" s="802"/>
      <c r="AI123" s="803"/>
      <c r="AJ123" s="803"/>
      <c r="AK123" s="803"/>
      <c r="AL123" s="804"/>
      <c r="AM123" s="691"/>
      <c r="AN123" s="692"/>
      <c r="AO123" s="692"/>
      <c r="AP123" s="692"/>
      <c r="AQ123" s="692"/>
      <c r="AR123" s="692"/>
      <c r="AS123" s="692"/>
      <c r="AT123" s="692"/>
      <c r="AU123" s="692"/>
      <c r="AV123" s="692"/>
      <c r="AW123" s="692"/>
      <c r="AX123" s="693"/>
      <c r="AY123" s="183"/>
      <c r="AZ123" s="744"/>
      <c r="BA123" s="745"/>
      <c r="BB123" s="747"/>
      <c r="BC123" s="747"/>
      <c r="BD123" s="751"/>
      <c r="BE123" s="752"/>
      <c r="BF123" s="752"/>
      <c r="BG123" s="752"/>
      <c r="BH123" s="752"/>
      <c r="BI123" s="752"/>
      <c r="BJ123" s="752"/>
      <c r="BK123" s="752"/>
      <c r="BL123" s="752"/>
      <c r="BM123" s="752"/>
      <c r="BN123" s="752"/>
      <c r="BO123" s="752"/>
      <c r="BP123" s="752"/>
      <c r="BQ123" s="752"/>
      <c r="BR123" s="752"/>
      <c r="BS123" s="752"/>
      <c r="BT123" s="752"/>
      <c r="BU123" s="753"/>
      <c r="BV123" s="763"/>
      <c r="BW123" s="764"/>
      <c r="BX123" s="764"/>
      <c r="BY123" s="764"/>
      <c r="BZ123" s="764"/>
      <c r="CA123" s="764"/>
      <c r="CB123" s="764"/>
      <c r="CC123" s="764"/>
      <c r="CD123" s="764"/>
      <c r="CE123" s="764"/>
      <c r="CF123" s="764"/>
      <c r="CG123" s="764"/>
      <c r="CH123" s="764"/>
      <c r="CI123" s="764"/>
      <c r="CJ123" s="764"/>
      <c r="CK123" s="765"/>
    </row>
    <row r="124" spans="2:182" ht="5.25" customHeight="1">
      <c r="B124" s="744"/>
      <c r="C124" s="745"/>
      <c r="D124" s="800"/>
      <c r="E124" s="678"/>
      <c r="F124" s="678"/>
      <c r="G124" s="678"/>
      <c r="H124" s="678"/>
      <c r="I124" s="678"/>
      <c r="J124" s="678"/>
      <c r="K124" s="678"/>
      <c r="L124" s="678"/>
      <c r="M124" s="678"/>
      <c r="N124" s="678"/>
      <c r="O124" s="678"/>
      <c r="P124" s="678"/>
      <c r="Q124" s="678"/>
      <c r="R124" s="678"/>
      <c r="S124" s="678"/>
      <c r="T124" s="678"/>
      <c r="U124" s="678"/>
      <c r="V124" s="678"/>
      <c r="W124" s="678"/>
      <c r="X124" s="678"/>
      <c r="Y124" s="678"/>
      <c r="Z124" s="678"/>
      <c r="AA124" s="678"/>
      <c r="AB124" s="678"/>
      <c r="AC124" s="678"/>
      <c r="AD124" s="678"/>
      <c r="AE124" s="678"/>
      <c r="AF124" s="678"/>
      <c r="AG124" s="678"/>
      <c r="AH124" s="802"/>
      <c r="AI124" s="803"/>
      <c r="AJ124" s="803"/>
      <c r="AK124" s="803"/>
      <c r="AL124" s="804"/>
      <c r="AM124" s="691"/>
      <c r="AN124" s="692"/>
      <c r="AO124" s="692"/>
      <c r="AP124" s="692"/>
      <c r="AQ124" s="692"/>
      <c r="AR124" s="692"/>
      <c r="AS124" s="692"/>
      <c r="AT124" s="692"/>
      <c r="AU124" s="692"/>
      <c r="AV124" s="692"/>
      <c r="AW124" s="692"/>
      <c r="AX124" s="693"/>
      <c r="AY124" s="183"/>
      <c r="AZ124" s="744"/>
      <c r="BA124" s="745"/>
      <c r="BB124" s="747"/>
      <c r="BC124" s="747"/>
      <c r="BD124" s="751"/>
      <c r="BE124" s="752"/>
      <c r="BF124" s="752"/>
      <c r="BG124" s="752"/>
      <c r="BH124" s="752"/>
      <c r="BI124" s="752"/>
      <c r="BJ124" s="752"/>
      <c r="BK124" s="752"/>
      <c r="BL124" s="752"/>
      <c r="BM124" s="752"/>
      <c r="BN124" s="752"/>
      <c r="BO124" s="752"/>
      <c r="BP124" s="752"/>
      <c r="BQ124" s="752"/>
      <c r="BR124" s="752"/>
      <c r="BS124" s="752"/>
      <c r="BT124" s="752"/>
      <c r="BU124" s="753"/>
      <c r="BV124" s="763"/>
      <c r="BW124" s="764"/>
      <c r="BX124" s="764"/>
      <c r="BY124" s="764"/>
      <c r="BZ124" s="764"/>
      <c r="CA124" s="764"/>
      <c r="CB124" s="764"/>
      <c r="CC124" s="764"/>
      <c r="CD124" s="764"/>
      <c r="CE124" s="764"/>
      <c r="CF124" s="764"/>
      <c r="CG124" s="764"/>
      <c r="CH124" s="764"/>
      <c r="CI124" s="764"/>
      <c r="CJ124" s="764"/>
      <c r="CK124" s="765"/>
    </row>
    <row r="125" spans="2:182" ht="5.25" customHeight="1">
      <c r="B125" s="744"/>
      <c r="C125" s="745"/>
      <c r="D125" s="810"/>
      <c r="E125" s="811"/>
      <c r="F125" s="811"/>
      <c r="G125" s="811"/>
      <c r="H125" s="811"/>
      <c r="I125" s="811"/>
      <c r="J125" s="811"/>
      <c r="K125" s="811"/>
      <c r="L125" s="811"/>
      <c r="M125" s="811"/>
      <c r="N125" s="811"/>
      <c r="O125" s="811"/>
      <c r="P125" s="811"/>
      <c r="Q125" s="811"/>
      <c r="R125" s="811"/>
      <c r="S125" s="811"/>
      <c r="T125" s="811"/>
      <c r="U125" s="811"/>
      <c r="V125" s="811"/>
      <c r="W125" s="811"/>
      <c r="X125" s="811"/>
      <c r="Y125" s="811"/>
      <c r="Z125" s="811"/>
      <c r="AA125" s="811"/>
      <c r="AB125" s="811"/>
      <c r="AC125" s="811"/>
      <c r="AD125" s="811"/>
      <c r="AE125" s="811"/>
      <c r="AF125" s="811"/>
      <c r="AG125" s="811"/>
      <c r="AH125" s="815"/>
      <c r="AI125" s="816"/>
      <c r="AJ125" s="816"/>
      <c r="AK125" s="816"/>
      <c r="AL125" s="817"/>
      <c r="AM125" s="694"/>
      <c r="AN125" s="695"/>
      <c r="AO125" s="695"/>
      <c r="AP125" s="695"/>
      <c r="AQ125" s="695"/>
      <c r="AR125" s="695"/>
      <c r="AS125" s="695"/>
      <c r="AT125" s="695"/>
      <c r="AU125" s="695"/>
      <c r="AV125" s="695"/>
      <c r="AW125" s="695"/>
      <c r="AX125" s="696"/>
      <c r="AY125" s="183"/>
      <c r="AZ125" s="744"/>
      <c r="BA125" s="745"/>
      <c r="BB125" s="747"/>
      <c r="BC125" s="747"/>
      <c r="BD125" s="754"/>
      <c r="BE125" s="755"/>
      <c r="BF125" s="755"/>
      <c r="BG125" s="755"/>
      <c r="BH125" s="755"/>
      <c r="BI125" s="755"/>
      <c r="BJ125" s="755"/>
      <c r="BK125" s="755"/>
      <c r="BL125" s="755"/>
      <c r="BM125" s="755"/>
      <c r="BN125" s="755"/>
      <c r="BO125" s="755"/>
      <c r="BP125" s="755"/>
      <c r="BQ125" s="755"/>
      <c r="BR125" s="755"/>
      <c r="BS125" s="755"/>
      <c r="BT125" s="755"/>
      <c r="BU125" s="756"/>
      <c r="BV125" s="766"/>
      <c r="BW125" s="767"/>
      <c r="BX125" s="767"/>
      <c r="BY125" s="767"/>
      <c r="BZ125" s="767"/>
      <c r="CA125" s="767"/>
      <c r="CB125" s="767"/>
      <c r="CC125" s="767"/>
      <c r="CD125" s="767"/>
      <c r="CE125" s="767"/>
      <c r="CF125" s="767"/>
      <c r="CG125" s="767"/>
      <c r="CH125" s="767"/>
      <c r="CI125" s="767"/>
      <c r="CJ125" s="767"/>
      <c r="CK125" s="768"/>
    </row>
    <row r="126" spans="2:182" ht="5.25" customHeight="1">
      <c r="B126" s="744"/>
      <c r="C126" s="745"/>
      <c r="D126" s="818" t="str">
        <f>'児童情報 '!L4</f>
        <v/>
      </c>
      <c r="E126" s="790"/>
      <c r="F126" s="790"/>
      <c r="G126" s="790"/>
      <c r="H126" s="790"/>
      <c r="I126" s="790"/>
      <c r="J126" s="790"/>
      <c r="K126" s="790"/>
      <c r="L126" s="790"/>
      <c r="M126" s="790"/>
      <c r="N126" s="790"/>
      <c r="O126" s="790"/>
      <c r="P126" s="790"/>
      <c r="Q126" s="790"/>
      <c r="R126" s="790"/>
      <c r="S126" s="790"/>
      <c r="T126" s="790"/>
      <c r="U126" s="790"/>
      <c r="V126" s="790"/>
      <c r="W126" s="790"/>
      <c r="X126" s="790"/>
      <c r="Y126" s="790"/>
      <c r="Z126" s="790"/>
      <c r="AA126" s="790"/>
      <c r="AB126" s="790"/>
      <c r="AC126" s="790"/>
      <c r="AD126" s="790"/>
      <c r="AE126" s="790"/>
      <c r="AF126" s="790"/>
      <c r="AG126" s="835"/>
      <c r="AH126" s="819" t="str">
        <f>VLOOKUP($CH$4,'児童情報 '!A:P,12,0)&amp;""</f>
        <v/>
      </c>
      <c r="AI126" s="820"/>
      <c r="AJ126" s="820"/>
      <c r="AK126" s="820"/>
      <c r="AL126" s="821"/>
      <c r="AM126" s="688">
        <f>IF(AH126="○",IFERROR(VLOOKUP(D126,施設情報!$A$49:$B$55,2,0),0),0)</f>
        <v>0</v>
      </c>
      <c r="AN126" s="689"/>
      <c r="AO126" s="689"/>
      <c r="AP126" s="689"/>
      <c r="AQ126" s="689"/>
      <c r="AR126" s="689"/>
      <c r="AS126" s="689"/>
      <c r="AT126" s="689"/>
      <c r="AU126" s="689"/>
      <c r="AV126" s="689"/>
      <c r="AW126" s="689"/>
      <c r="AX126" s="690"/>
      <c r="AY126" s="183"/>
      <c r="AZ126" s="744"/>
      <c r="BA126" s="745"/>
      <c r="BB126" s="747" t="s">
        <v>16</v>
      </c>
      <c r="BC126" s="747"/>
      <c r="BD126" s="856" t="s">
        <v>29</v>
      </c>
      <c r="BE126" s="587"/>
      <c r="BF126" s="587"/>
      <c r="BG126" s="587"/>
      <c r="BH126" s="587"/>
      <c r="BI126" s="587"/>
      <c r="BJ126" s="587"/>
      <c r="BK126" s="587"/>
      <c r="BL126" s="587"/>
      <c r="BM126" s="587"/>
      <c r="BN126" s="587"/>
      <c r="BO126" s="587"/>
      <c r="BP126" s="587"/>
      <c r="BQ126" s="587"/>
      <c r="BR126" s="587"/>
      <c r="BS126" s="587"/>
      <c r="BT126" s="587"/>
      <c r="BU126" s="857"/>
      <c r="BV126" s="355">
        <f>AM151</f>
        <v>0</v>
      </c>
      <c r="BW126" s="356"/>
      <c r="BX126" s="356"/>
      <c r="BY126" s="356"/>
      <c r="BZ126" s="356"/>
      <c r="CA126" s="356"/>
      <c r="CB126" s="356"/>
      <c r="CC126" s="356"/>
      <c r="CD126" s="356"/>
      <c r="CE126" s="356"/>
      <c r="CF126" s="356"/>
      <c r="CG126" s="356"/>
      <c r="CH126" s="356"/>
      <c r="CI126" s="356"/>
      <c r="CJ126" s="356"/>
      <c r="CK126" s="357"/>
    </row>
    <row r="127" spans="2:182" ht="5.25" customHeight="1">
      <c r="B127" s="744"/>
      <c r="C127" s="745"/>
      <c r="D127" s="800"/>
      <c r="E127" s="678"/>
      <c r="F127" s="678"/>
      <c r="G127" s="678"/>
      <c r="H127" s="678"/>
      <c r="I127" s="678"/>
      <c r="J127" s="678"/>
      <c r="K127" s="678"/>
      <c r="L127" s="678"/>
      <c r="M127" s="678"/>
      <c r="N127" s="678"/>
      <c r="O127" s="678"/>
      <c r="P127" s="678"/>
      <c r="Q127" s="678"/>
      <c r="R127" s="678"/>
      <c r="S127" s="678"/>
      <c r="T127" s="678"/>
      <c r="U127" s="678"/>
      <c r="V127" s="678"/>
      <c r="W127" s="678"/>
      <c r="X127" s="678"/>
      <c r="Y127" s="678"/>
      <c r="Z127" s="678"/>
      <c r="AA127" s="678"/>
      <c r="AB127" s="678"/>
      <c r="AC127" s="678"/>
      <c r="AD127" s="678"/>
      <c r="AE127" s="678"/>
      <c r="AF127" s="678"/>
      <c r="AG127" s="836"/>
      <c r="AH127" s="802"/>
      <c r="AI127" s="803"/>
      <c r="AJ127" s="803"/>
      <c r="AK127" s="803"/>
      <c r="AL127" s="804"/>
      <c r="AM127" s="691"/>
      <c r="AN127" s="692"/>
      <c r="AO127" s="692"/>
      <c r="AP127" s="692"/>
      <c r="AQ127" s="692"/>
      <c r="AR127" s="692"/>
      <c r="AS127" s="692"/>
      <c r="AT127" s="692"/>
      <c r="AU127" s="692"/>
      <c r="AV127" s="692"/>
      <c r="AW127" s="692"/>
      <c r="AX127" s="693"/>
      <c r="AY127" s="183"/>
      <c r="AZ127" s="744"/>
      <c r="BA127" s="745"/>
      <c r="BB127" s="747"/>
      <c r="BC127" s="747"/>
      <c r="BD127" s="858"/>
      <c r="BE127" s="588"/>
      <c r="BF127" s="588"/>
      <c r="BG127" s="588"/>
      <c r="BH127" s="588"/>
      <c r="BI127" s="588"/>
      <c r="BJ127" s="588"/>
      <c r="BK127" s="588"/>
      <c r="BL127" s="588"/>
      <c r="BM127" s="588"/>
      <c r="BN127" s="588"/>
      <c r="BO127" s="588"/>
      <c r="BP127" s="588"/>
      <c r="BQ127" s="588"/>
      <c r="BR127" s="588"/>
      <c r="BS127" s="588"/>
      <c r="BT127" s="588"/>
      <c r="BU127" s="859"/>
      <c r="BV127" s="358"/>
      <c r="BW127" s="359"/>
      <c r="BX127" s="359"/>
      <c r="BY127" s="359"/>
      <c r="BZ127" s="359"/>
      <c r="CA127" s="359"/>
      <c r="CB127" s="359"/>
      <c r="CC127" s="359"/>
      <c r="CD127" s="359"/>
      <c r="CE127" s="359"/>
      <c r="CF127" s="359"/>
      <c r="CG127" s="359"/>
      <c r="CH127" s="359"/>
      <c r="CI127" s="359"/>
      <c r="CJ127" s="359"/>
      <c r="CK127" s="360"/>
      <c r="FH127" s="189"/>
      <c r="FI127" s="189"/>
      <c r="FJ127" s="189"/>
      <c r="FK127" s="189"/>
      <c r="FL127" s="189"/>
      <c r="FM127" s="189"/>
      <c r="FN127" s="189"/>
      <c r="FO127" s="189"/>
      <c r="FP127" s="189"/>
      <c r="FQ127" s="189"/>
      <c r="FR127" s="189"/>
      <c r="FS127" s="189"/>
      <c r="FT127" s="189"/>
      <c r="FU127" s="189"/>
      <c r="FV127" s="189"/>
      <c r="FW127" s="189"/>
      <c r="FX127" s="189"/>
      <c r="FY127" s="189"/>
      <c r="FZ127" s="189"/>
    </row>
    <row r="128" spans="2:182" ht="5.25" customHeight="1">
      <c r="B128" s="744"/>
      <c r="C128" s="745"/>
      <c r="D128" s="800"/>
      <c r="E128" s="678"/>
      <c r="F128" s="678"/>
      <c r="G128" s="678"/>
      <c r="H128" s="678"/>
      <c r="I128" s="678"/>
      <c r="J128" s="678"/>
      <c r="K128" s="678"/>
      <c r="L128" s="678"/>
      <c r="M128" s="678"/>
      <c r="N128" s="678"/>
      <c r="O128" s="678"/>
      <c r="P128" s="678"/>
      <c r="Q128" s="678"/>
      <c r="R128" s="678"/>
      <c r="S128" s="678"/>
      <c r="T128" s="678"/>
      <c r="U128" s="678"/>
      <c r="V128" s="678"/>
      <c r="W128" s="678"/>
      <c r="X128" s="678"/>
      <c r="Y128" s="678"/>
      <c r="Z128" s="678"/>
      <c r="AA128" s="678"/>
      <c r="AB128" s="678"/>
      <c r="AC128" s="678"/>
      <c r="AD128" s="678"/>
      <c r="AE128" s="678"/>
      <c r="AF128" s="678"/>
      <c r="AG128" s="836"/>
      <c r="AH128" s="802"/>
      <c r="AI128" s="803"/>
      <c r="AJ128" s="803"/>
      <c r="AK128" s="803"/>
      <c r="AL128" s="804"/>
      <c r="AM128" s="691"/>
      <c r="AN128" s="692"/>
      <c r="AO128" s="692"/>
      <c r="AP128" s="692"/>
      <c r="AQ128" s="692"/>
      <c r="AR128" s="692"/>
      <c r="AS128" s="692"/>
      <c r="AT128" s="692"/>
      <c r="AU128" s="692"/>
      <c r="AV128" s="692"/>
      <c r="AW128" s="692"/>
      <c r="AX128" s="693"/>
      <c r="AY128" s="183"/>
      <c r="AZ128" s="744"/>
      <c r="BA128" s="745"/>
      <c r="BB128" s="747"/>
      <c r="BC128" s="747"/>
      <c r="BD128" s="858"/>
      <c r="BE128" s="588"/>
      <c r="BF128" s="588"/>
      <c r="BG128" s="588"/>
      <c r="BH128" s="588"/>
      <c r="BI128" s="588"/>
      <c r="BJ128" s="588"/>
      <c r="BK128" s="588"/>
      <c r="BL128" s="588"/>
      <c r="BM128" s="588"/>
      <c r="BN128" s="588"/>
      <c r="BO128" s="588"/>
      <c r="BP128" s="588"/>
      <c r="BQ128" s="588"/>
      <c r="BR128" s="588"/>
      <c r="BS128" s="588"/>
      <c r="BT128" s="588"/>
      <c r="BU128" s="859"/>
      <c r="BV128" s="358"/>
      <c r="BW128" s="359"/>
      <c r="BX128" s="359"/>
      <c r="BY128" s="359"/>
      <c r="BZ128" s="359"/>
      <c r="CA128" s="359"/>
      <c r="CB128" s="359"/>
      <c r="CC128" s="359"/>
      <c r="CD128" s="359"/>
      <c r="CE128" s="359"/>
      <c r="CF128" s="359"/>
      <c r="CG128" s="359"/>
      <c r="CH128" s="359"/>
      <c r="CI128" s="359"/>
      <c r="CJ128" s="359"/>
      <c r="CK128" s="360"/>
      <c r="FH128" s="189"/>
      <c r="FI128" s="189"/>
      <c r="FJ128" s="189"/>
      <c r="FK128" s="189"/>
      <c r="FL128" s="189"/>
      <c r="FM128" s="189"/>
      <c r="FN128" s="189"/>
      <c r="FO128" s="189"/>
      <c r="FP128" s="189"/>
      <c r="FQ128" s="189"/>
      <c r="FR128" s="189"/>
      <c r="FS128" s="189"/>
      <c r="FT128" s="189"/>
      <c r="FU128" s="189"/>
      <c r="FV128" s="189"/>
      <c r="FW128" s="189"/>
      <c r="FX128" s="189"/>
      <c r="FY128" s="189"/>
      <c r="FZ128" s="189"/>
    </row>
    <row r="129" spans="2:172" ht="5.25" customHeight="1">
      <c r="B129" s="744"/>
      <c r="C129" s="745"/>
      <c r="D129" s="800"/>
      <c r="E129" s="678"/>
      <c r="F129" s="678"/>
      <c r="G129" s="678"/>
      <c r="H129" s="678"/>
      <c r="I129" s="678"/>
      <c r="J129" s="678"/>
      <c r="K129" s="678"/>
      <c r="L129" s="678"/>
      <c r="M129" s="678"/>
      <c r="N129" s="678"/>
      <c r="O129" s="678"/>
      <c r="P129" s="678"/>
      <c r="Q129" s="678"/>
      <c r="R129" s="678"/>
      <c r="S129" s="678"/>
      <c r="T129" s="678"/>
      <c r="U129" s="678"/>
      <c r="V129" s="678"/>
      <c r="W129" s="678"/>
      <c r="X129" s="678"/>
      <c r="Y129" s="678"/>
      <c r="Z129" s="678"/>
      <c r="AA129" s="678"/>
      <c r="AB129" s="678"/>
      <c r="AC129" s="678"/>
      <c r="AD129" s="678"/>
      <c r="AE129" s="678"/>
      <c r="AF129" s="678"/>
      <c r="AG129" s="836"/>
      <c r="AH129" s="802"/>
      <c r="AI129" s="803"/>
      <c r="AJ129" s="803"/>
      <c r="AK129" s="803"/>
      <c r="AL129" s="804"/>
      <c r="AM129" s="691"/>
      <c r="AN129" s="692"/>
      <c r="AO129" s="692"/>
      <c r="AP129" s="692"/>
      <c r="AQ129" s="692"/>
      <c r="AR129" s="692"/>
      <c r="AS129" s="692"/>
      <c r="AT129" s="692"/>
      <c r="AU129" s="692"/>
      <c r="AV129" s="692"/>
      <c r="AW129" s="692"/>
      <c r="AX129" s="693"/>
      <c r="AY129" s="183"/>
      <c r="AZ129" s="744"/>
      <c r="BA129" s="745"/>
      <c r="BB129" s="747"/>
      <c r="BC129" s="747"/>
      <c r="BD129" s="858"/>
      <c r="BE129" s="588"/>
      <c r="BF129" s="588"/>
      <c r="BG129" s="588"/>
      <c r="BH129" s="588"/>
      <c r="BI129" s="588"/>
      <c r="BJ129" s="588"/>
      <c r="BK129" s="588"/>
      <c r="BL129" s="588"/>
      <c r="BM129" s="588"/>
      <c r="BN129" s="588"/>
      <c r="BO129" s="588"/>
      <c r="BP129" s="588"/>
      <c r="BQ129" s="588"/>
      <c r="BR129" s="588"/>
      <c r="BS129" s="588"/>
      <c r="BT129" s="588"/>
      <c r="BU129" s="859"/>
      <c r="BV129" s="358"/>
      <c r="BW129" s="359"/>
      <c r="BX129" s="359"/>
      <c r="BY129" s="359"/>
      <c r="BZ129" s="359"/>
      <c r="CA129" s="359"/>
      <c r="CB129" s="359"/>
      <c r="CC129" s="359"/>
      <c r="CD129" s="359"/>
      <c r="CE129" s="359"/>
      <c r="CF129" s="359"/>
      <c r="CG129" s="359"/>
      <c r="CH129" s="359"/>
      <c r="CI129" s="359"/>
      <c r="CJ129" s="359"/>
      <c r="CK129" s="360"/>
    </row>
    <row r="130" spans="2:172" ht="5.25" customHeight="1">
      <c r="B130" s="744"/>
      <c r="C130" s="745"/>
      <c r="D130" s="810"/>
      <c r="E130" s="811"/>
      <c r="F130" s="811"/>
      <c r="G130" s="811"/>
      <c r="H130" s="811"/>
      <c r="I130" s="811"/>
      <c r="J130" s="811"/>
      <c r="K130" s="811"/>
      <c r="L130" s="811"/>
      <c r="M130" s="811"/>
      <c r="N130" s="811"/>
      <c r="O130" s="811"/>
      <c r="P130" s="811"/>
      <c r="Q130" s="811"/>
      <c r="R130" s="811"/>
      <c r="S130" s="811"/>
      <c r="T130" s="811"/>
      <c r="U130" s="811"/>
      <c r="V130" s="811"/>
      <c r="W130" s="811"/>
      <c r="X130" s="811"/>
      <c r="Y130" s="811"/>
      <c r="Z130" s="811"/>
      <c r="AA130" s="811"/>
      <c r="AB130" s="811"/>
      <c r="AC130" s="811"/>
      <c r="AD130" s="811"/>
      <c r="AE130" s="811"/>
      <c r="AF130" s="811"/>
      <c r="AG130" s="837"/>
      <c r="AH130" s="815"/>
      <c r="AI130" s="816"/>
      <c r="AJ130" s="816"/>
      <c r="AK130" s="816"/>
      <c r="AL130" s="817"/>
      <c r="AM130" s="694"/>
      <c r="AN130" s="695"/>
      <c r="AO130" s="695"/>
      <c r="AP130" s="695"/>
      <c r="AQ130" s="695"/>
      <c r="AR130" s="695"/>
      <c r="AS130" s="695"/>
      <c r="AT130" s="695"/>
      <c r="AU130" s="695"/>
      <c r="AV130" s="695"/>
      <c r="AW130" s="695"/>
      <c r="AX130" s="696"/>
      <c r="AY130" s="183"/>
      <c r="AZ130" s="744"/>
      <c r="BA130" s="745"/>
      <c r="BB130" s="747"/>
      <c r="BC130" s="747"/>
      <c r="BD130" s="860"/>
      <c r="BE130" s="589"/>
      <c r="BF130" s="589"/>
      <c r="BG130" s="589"/>
      <c r="BH130" s="589"/>
      <c r="BI130" s="589"/>
      <c r="BJ130" s="589"/>
      <c r="BK130" s="589"/>
      <c r="BL130" s="589"/>
      <c r="BM130" s="589"/>
      <c r="BN130" s="589"/>
      <c r="BO130" s="589"/>
      <c r="BP130" s="589"/>
      <c r="BQ130" s="589"/>
      <c r="BR130" s="589"/>
      <c r="BS130" s="589"/>
      <c r="BT130" s="589"/>
      <c r="BU130" s="861"/>
      <c r="BV130" s="361"/>
      <c r="BW130" s="362"/>
      <c r="BX130" s="362"/>
      <c r="BY130" s="362"/>
      <c r="BZ130" s="362"/>
      <c r="CA130" s="362"/>
      <c r="CB130" s="362"/>
      <c r="CC130" s="362"/>
      <c r="CD130" s="362"/>
      <c r="CE130" s="362"/>
      <c r="CF130" s="362"/>
      <c r="CG130" s="362"/>
      <c r="CH130" s="362"/>
      <c r="CI130" s="362"/>
      <c r="CJ130" s="362"/>
      <c r="CK130" s="363"/>
      <c r="FL130" s="194"/>
      <c r="FM130" s="194"/>
      <c r="FN130" s="194"/>
      <c r="FO130" s="194"/>
      <c r="FP130" s="194"/>
    </row>
    <row r="131" spans="2:172" ht="5.25" customHeight="1">
      <c r="B131" s="744"/>
      <c r="C131" s="745"/>
      <c r="D131" s="818" t="str">
        <f>'児童情報 '!M4</f>
        <v/>
      </c>
      <c r="E131" s="790"/>
      <c r="F131" s="790"/>
      <c r="G131" s="790"/>
      <c r="H131" s="790"/>
      <c r="I131" s="790"/>
      <c r="J131" s="790"/>
      <c r="K131" s="790"/>
      <c r="L131" s="790"/>
      <c r="M131" s="790"/>
      <c r="N131" s="790"/>
      <c r="O131" s="790"/>
      <c r="P131" s="790"/>
      <c r="Q131" s="790"/>
      <c r="R131" s="790"/>
      <c r="S131" s="790"/>
      <c r="T131" s="790"/>
      <c r="U131" s="790"/>
      <c r="V131" s="790"/>
      <c r="W131" s="790"/>
      <c r="X131" s="790"/>
      <c r="Y131" s="790"/>
      <c r="Z131" s="790"/>
      <c r="AA131" s="790"/>
      <c r="AB131" s="790"/>
      <c r="AC131" s="790"/>
      <c r="AD131" s="790"/>
      <c r="AE131" s="790"/>
      <c r="AF131" s="790"/>
      <c r="AG131" s="790"/>
      <c r="AH131" s="819" t="str">
        <f>VLOOKUP($CH$4,'児童情報 '!A:P,13,0)&amp;""</f>
        <v/>
      </c>
      <c r="AI131" s="820"/>
      <c r="AJ131" s="820"/>
      <c r="AK131" s="820"/>
      <c r="AL131" s="821"/>
      <c r="AM131" s="688">
        <f>IF(AH131="○",IFERROR(VLOOKUP(D131,施設情報!$A$49:$B$55,2,0),0),0)</f>
        <v>0</v>
      </c>
      <c r="AN131" s="689"/>
      <c r="AO131" s="689"/>
      <c r="AP131" s="689"/>
      <c r="AQ131" s="689"/>
      <c r="AR131" s="689"/>
      <c r="AS131" s="689"/>
      <c r="AT131" s="689"/>
      <c r="AU131" s="689"/>
      <c r="AV131" s="689"/>
      <c r="AW131" s="689"/>
      <c r="AX131" s="690"/>
      <c r="AY131" s="183"/>
      <c r="AZ131" s="744"/>
      <c r="BA131" s="745"/>
      <c r="BB131" s="779" t="s">
        <v>26</v>
      </c>
      <c r="BC131" s="779"/>
      <c r="BD131" s="679" t="s">
        <v>25</v>
      </c>
      <c r="BE131" s="680"/>
      <c r="BF131" s="680"/>
      <c r="BG131" s="680"/>
      <c r="BH131" s="680"/>
      <c r="BI131" s="680"/>
      <c r="BJ131" s="680"/>
      <c r="BK131" s="680"/>
      <c r="BL131" s="680"/>
      <c r="BM131" s="680"/>
      <c r="BN131" s="680"/>
      <c r="BO131" s="680"/>
      <c r="BP131" s="680"/>
      <c r="BQ131" s="680"/>
      <c r="BR131" s="680"/>
      <c r="BS131" s="680"/>
      <c r="BT131" s="680"/>
      <c r="BU131" s="681"/>
      <c r="BV131" s="688"/>
      <c r="BW131" s="689"/>
      <c r="BX131" s="689"/>
      <c r="BY131" s="689"/>
      <c r="BZ131" s="689"/>
      <c r="CA131" s="689"/>
      <c r="CB131" s="689"/>
      <c r="CC131" s="689"/>
      <c r="CD131" s="689"/>
      <c r="CE131" s="689"/>
      <c r="CF131" s="689"/>
      <c r="CG131" s="689"/>
      <c r="CH131" s="689"/>
      <c r="CI131" s="689"/>
      <c r="CJ131" s="689"/>
      <c r="CK131" s="690"/>
    </row>
    <row r="132" spans="2:172" ht="5.25" customHeight="1">
      <c r="B132" s="744"/>
      <c r="C132" s="745"/>
      <c r="D132" s="800"/>
      <c r="E132" s="678"/>
      <c r="F132" s="678"/>
      <c r="G132" s="678"/>
      <c r="H132" s="678"/>
      <c r="I132" s="678"/>
      <c r="J132" s="678"/>
      <c r="K132" s="678"/>
      <c r="L132" s="678"/>
      <c r="M132" s="678"/>
      <c r="N132" s="678"/>
      <c r="O132" s="678"/>
      <c r="P132" s="678"/>
      <c r="Q132" s="678"/>
      <c r="R132" s="678"/>
      <c r="S132" s="678"/>
      <c r="T132" s="678"/>
      <c r="U132" s="678"/>
      <c r="V132" s="678"/>
      <c r="W132" s="678"/>
      <c r="X132" s="678"/>
      <c r="Y132" s="678"/>
      <c r="Z132" s="678"/>
      <c r="AA132" s="678"/>
      <c r="AB132" s="678"/>
      <c r="AC132" s="678"/>
      <c r="AD132" s="678"/>
      <c r="AE132" s="678"/>
      <c r="AF132" s="678"/>
      <c r="AG132" s="678"/>
      <c r="AH132" s="802"/>
      <c r="AI132" s="803"/>
      <c r="AJ132" s="803"/>
      <c r="AK132" s="803"/>
      <c r="AL132" s="804"/>
      <c r="AM132" s="691"/>
      <c r="AN132" s="692"/>
      <c r="AO132" s="692"/>
      <c r="AP132" s="692"/>
      <c r="AQ132" s="692"/>
      <c r="AR132" s="692"/>
      <c r="AS132" s="692"/>
      <c r="AT132" s="692"/>
      <c r="AU132" s="692"/>
      <c r="AV132" s="692"/>
      <c r="AW132" s="692"/>
      <c r="AX132" s="693"/>
      <c r="AY132" s="183"/>
      <c r="AZ132" s="744"/>
      <c r="BA132" s="745"/>
      <c r="BB132" s="779"/>
      <c r="BC132" s="779"/>
      <c r="BD132" s="682"/>
      <c r="BE132" s="683"/>
      <c r="BF132" s="683"/>
      <c r="BG132" s="683"/>
      <c r="BH132" s="683"/>
      <c r="BI132" s="683"/>
      <c r="BJ132" s="683"/>
      <c r="BK132" s="683"/>
      <c r="BL132" s="683"/>
      <c r="BM132" s="683"/>
      <c r="BN132" s="683"/>
      <c r="BO132" s="683"/>
      <c r="BP132" s="683"/>
      <c r="BQ132" s="683"/>
      <c r="BR132" s="683"/>
      <c r="BS132" s="683"/>
      <c r="BT132" s="683"/>
      <c r="BU132" s="684"/>
      <c r="BV132" s="691"/>
      <c r="BW132" s="692"/>
      <c r="BX132" s="692"/>
      <c r="BY132" s="692"/>
      <c r="BZ132" s="692"/>
      <c r="CA132" s="692"/>
      <c r="CB132" s="692"/>
      <c r="CC132" s="692"/>
      <c r="CD132" s="692"/>
      <c r="CE132" s="692"/>
      <c r="CF132" s="692"/>
      <c r="CG132" s="692"/>
      <c r="CH132" s="692"/>
      <c r="CI132" s="692"/>
      <c r="CJ132" s="692"/>
      <c r="CK132" s="693"/>
      <c r="ES132" s="183"/>
      <c r="ET132" s="183"/>
      <c r="EU132" s="183"/>
      <c r="EV132" s="183"/>
      <c r="EW132" s="183"/>
      <c r="EX132" s="183"/>
      <c r="EY132" s="183"/>
      <c r="EZ132" s="183"/>
      <c r="FA132" s="183"/>
      <c r="FB132" s="183"/>
      <c r="FC132" s="183"/>
      <c r="FD132" s="183"/>
      <c r="FE132" s="183"/>
      <c r="FF132" s="183"/>
      <c r="FG132" s="183"/>
      <c r="FH132" s="183"/>
      <c r="FI132" s="183"/>
      <c r="FJ132" s="183"/>
      <c r="FK132" s="183"/>
      <c r="FL132" s="183"/>
      <c r="FM132" s="183"/>
    </row>
    <row r="133" spans="2:172" ht="5.25" customHeight="1">
      <c r="B133" s="744"/>
      <c r="C133" s="745"/>
      <c r="D133" s="800"/>
      <c r="E133" s="678"/>
      <c r="F133" s="678"/>
      <c r="G133" s="678"/>
      <c r="H133" s="678"/>
      <c r="I133" s="678"/>
      <c r="J133" s="678"/>
      <c r="K133" s="678"/>
      <c r="L133" s="678"/>
      <c r="M133" s="678"/>
      <c r="N133" s="678"/>
      <c r="O133" s="678"/>
      <c r="P133" s="678"/>
      <c r="Q133" s="678"/>
      <c r="R133" s="678"/>
      <c r="S133" s="678"/>
      <c r="T133" s="678"/>
      <c r="U133" s="678"/>
      <c r="V133" s="678"/>
      <c r="W133" s="678"/>
      <c r="X133" s="678"/>
      <c r="Y133" s="678"/>
      <c r="Z133" s="678"/>
      <c r="AA133" s="678"/>
      <c r="AB133" s="678"/>
      <c r="AC133" s="678"/>
      <c r="AD133" s="678"/>
      <c r="AE133" s="678"/>
      <c r="AF133" s="678"/>
      <c r="AG133" s="678"/>
      <c r="AH133" s="802"/>
      <c r="AI133" s="803"/>
      <c r="AJ133" s="803"/>
      <c r="AK133" s="803"/>
      <c r="AL133" s="804"/>
      <c r="AM133" s="691"/>
      <c r="AN133" s="692"/>
      <c r="AO133" s="692"/>
      <c r="AP133" s="692"/>
      <c r="AQ133" s="692"/>
      <c r="AR133" s="692"/>
      <c r="AS133" s="692"/>
      <c r="AT133" s="692"/>
      <c r="AU133" s="692"/>
      <c r="AV133" s="692"/>
      <c r="AW133" s="692"/>
      <c r="AX133" s="693"/>
      <c r="AY133" s="183"/>
      <c r="AZ133" s="744"/>
      <c r="BA133" s="745"/>
      <c r="BB133" s="779"/>
      <c r="BC133" s="779"/>
      <c r="BD133" s="682"/>
      <c r="BE133" s="683"/>
      <c r="BF133" s="683"/>
      <c r="BG133" s="683"/>
      <c r="BH133" s="683"/>
      <c r="BI133" s="683"/>
      <c r="BJ133" s="683"/>
      <c r="BK133" s="683"/>
      <c r="BL133" s="683"/>
      <c r="BM133" s="683"/>
      <c r="BN133" s="683"/>
      <c r="BO133" s="683"/>
      <c r="BP133" s="683"/>
      <c r="BQ133" s="683"/>
      <c r="BR133" s="683"/>
      <c r="BS133" s="683"/>
      <c r="BT133" s="683"/>
      <c r="BU133" s="684"/>
      <c r="BV133" s="691"/>
      <c r="BW133" s="692"/>
      <c r="BX133" s="692"/>
      <c r="BY133" s="692"/>
      <c r="BZ133" s="692"/>
      <c r="CA133" s="692"/>
      <c r="CB133" s="692"/>
      <c r="CC133" s="692"/>
      <c r="CD133" s="692"/>
      <c r="CE133" s="692"/>
      <c r="CF133" s="692"/>
      <c r="CG133" s="692"/>
      <c r="CH133" s="692"/>
      <c r="CI133" s="692"/>
      <c r="CJ133" s="692"/>
      <c r="CK133" s="693"/>
      <c r="ES133" s="183"/>
      <c r="ET133" s="183"/>
      <c r="EU133" s="183"/>
      <c r="EV133" s="183"/>
      <c r="EW133" s="183"/>
      <c r="EX133" s="183"/>
      <c r="EY133" s="183"/>
      <c r="EZ133" s="183"/>
      <c r="FA133" s="183"/>
      <c r="FB133" s="183"/>
      <c r="FC133" s="183"/>
      <c r="FD133" s="183"/>
      <c r="FE133" s="183"/>
      <c r="FF133" s="183"/>
      <c r="FG133" s="183"/>
      <c r="FH133" s="183"/>
      <c r="FI133" s="183"/>
      <c r="FJ133" s="183"/>
      <c r="FK133" s="183"/>
      <c r="FL133" s="183"/>
      <c r="FM133" s="183"/>
    </row>
    <row r="134" spans="2:172" ht="5.25" customHeight="1">
      <c r="B134" s="744"/>
      <c r="C134" s="745"/>
      <c r="D134" s="800"/>
      <c r="E134" s="678"/>
      <c r="F134" s="678"/>
      <c r="G134" s="678"/>
      <c r="H134" s="678"/>
      <c r="I134" s="678"/>
      <c r="J134" s="678"/>
      <c r="K134" s="678"/>
      <c r="L134" s="678"/>
      <c r="M134" s="678"/>
      <c r="N134" s="678"/>
      <c r="O134" s="678"/>
      <c r="P134" s="678"/>
      <c r="Q134" s="678"/>
      <c r="R134" s="678"/>
      <c r="S134" s="678"/>
      <c r="T134" s="678"/>
      <c r="U134" s="678"/>
      <c r="V134" s="678"/>
      <c r="W134" s="678"/>
      <c r="X134" s="678"/>
      <c r="Y134" s="678"/>
      <c r="Z134" s="678"/>
      <c r="AA134" s="678"/>
      <c r="AB134" s="678"/>
      <c r="AC134" s="678"/>
      <c r="AD134" s="678"/>
      <c r="AE134" s="678"/>
      <c r="AF134" s="678"/>
      <c r="AG134" s="678"/>
      <c r="AH134" s="802"/>
      <c r="AI134" s="803"/>
      <c r="AJ134" s="803"/>
      <c r="AK134" s="803"/>
      <c r="AL134" s="804"/>
      <c r="AM134" s="691"/>
      <c r="AN134" s="692"/>
      <c r="AO134" s="692"/>
      <c r="AP134" s="692"/>
      <c r="AQ134" s="692"/>
      <c r="AR134" s="692"/>
      <c r="AS134" s="692"/>
      <c r="AT134" s="692"/>
      <c r="AU134" s="692"/>
      <c r="AV134" s="692"/>
      <c r="AW134" s="692"/>
      <c r="AX134" s="693"/>
      <c r="AY134" s="183"/>
      <c r="AZ134" s="744"/>
      <c r="BA134" s="745"/>
      <c r="BB134" s="779"/>
      <c r="BC134" s="779"/>
      <c r="BD134" s="682"/>
      <c r="BE134" s="683"/>
      <c r="BF134" s="683"/>
      <c r="BG134" s="683"/>
      <c r="BH134" s="683"/>
      <c r="BI134" s="683"/>
      <c r="BJ134" s="683"/>
      <c r="BK134" s="683"/>
      <c r="BL134" s="683"/>
      <c r="BM134" s="683"/>
      <c r="BN134" s="683"/>
      <c r="BO134" s="683"/>
      <c r="BP134" s="683"/>
      <c r="BQ134" s="683"/>
      <c r="BR134" s="683"/>
      <c r="BS134" s="683"/>
      <c r="BT134" s="683"/>
      <c r="BU134" s="684"/>
      <c r="BV134" s="691"/>
      <c r="BW134" s="692"/>
      <c r="BX134" s="692"/>
      <c r="BY134" s="692"/>
      <c r="BZ134" s="692"/>
      <c r="CA134" s="692"/>
      <c r="CB134" s="692"/>
      <c r="CC134" s="692"/>
      <c r="CD134" s="692"/>
      <c r="CE134" s="692"/>
      <c r="CF134" s="692"/>
      <c r="CG134" s="692"/>
      <c r="CH134" s="692"/>
      <c r="CI134" s="692"/>
      <c r="CJ134" s="692"/>
      <c r="CK134" s="693"/>
      <c r="ES134" s="183"/>
      <c r="ET134" s="183"/>
      <c r="EU134" s="183"/>
      <c r="EV134" s="183"/>
      <c r="EW134" s="183"/>
      <c r="EX134" s="183"/>
      <c r="EY134" s="183"/>
      <c r="EZ134" s="183"/>
      <c r="FA134" s="183"/>
      <c r="FB134" s="183"/>
      <c r="FC134" s="183"/>
      <c r="FD134" s="183"/>
      <c r="FE134" s="183"/>
      <c r="FF134" s="183"/>
      <c r="FG134" s="183"/>
      <c r="FH134" s="183"/>
      <c r="FI134" s="183"/>
      <c r="FJ134" s="183"/>
      <c r="FK134" s="183"/>
      <c r="FL134" s="183"/>
      <c r="FM134" s="183"/>
    </row>
    <row r="135" spans="2:172" ht="5.25" customHeight="1">
      <c r="B135" s="744"/>
      <c r="C135" s="745"/>
      <c r="D135" s="810"/>
      <c r="E135" s="811"/>
      <c r="F135" s="811"/>
      <c r="G135" s="811"/>
      <c r="H135" s="811"/>
      <c r="I135" s="811"/>
      <c r="J135" s="811"/>
      <c r="K135" s="811"/>
      <c r="L135" s="811"/>
      <c r="M135" s="811"/>
      <c r="N135" s="811"/>
      <c r="O135" s="811"/>
      <c r="P135" s="811"/>
      <c r="Q135" s="811"/>
      <c r="R135" s="811"/>
      <c r="S135" s="811"/>
      <c r="T135" s="811"/>
      <c r="U135" s="811"/>
      <c r="V135" s="811"/>
      <c r="W135" s="811"/>
      <c r="X135" s="811"/>
      <c r="Y135" s="811"/>
      <c r="Z135" s="811"/>
      <c r="AA135" s="811"/>
      <c r="AB135" s="811"/>
      <c r="AC135" s="811"/>
      <c r="AD135" s="811"/>
      <c r="AE135" s="811"/>
      <c r="AF135" s="811"/>
      <c r="AG135" s="811"/>
      <c r="AH135" s="815"/>
      <c r="AI135" s="816"/>
      <c r="AJ135" s="816"/>
      <c r="AK135" s="816"/>
      <c r="AL135" s="817"/>
      <c r="AM135" s="694"/>
      <c r="AN135" s="695"/>
      <c r="AO135" s="695"/>
      <c r="AP135" s="695"/>
      <c r="AQ135" s="695"/>
      <c r="AR135" s="695"/>
      <c r="AS135" s="695"/>
      <c r="AT135" s="695"/>
      <c r="AU135" s="695"/>
      <c r="AV135" s="695"/>
      <c r="AW135" s="695"/>
      <c r="AX135" s="696"/>
      <c r="AY135" s="183"/>
      <c r="AZ135" s="744"/>
      <c r="BA135" s="745"/>
      <c r="BB135" s="779"/>
      <c r="BC135" s="779"/>
      <c r="BD135" s="685"/>
      <c r="BE135" s="686"/>
      <c r="BF135" s="686"/>
      <c r="BG135" s="686"/>
      <c r="BH135" s="686"/>
      <c r="BI135" s="686"/>
      <c r="BJ135" s="686"/>
      <c r="BK135" s="686"/>
      <c r="BL135" s="686"/>
      <c r="BM135" s="686"/>
      <c r="BN135" s="686"/>
      <c r="BO135" s="686"/>
      <c r="BP135" s="686"/>
      <c r="BQ135" s="686"/>
      <c r="BR135" s="686"/>
      <c r="BS135" s="686"/>
      <c r="BT135" s="686"/>
      <c r="BU135" s="687"/>
      <c r="BV135" s="694"/>
      <c r="BW135" s="695"/>
      <c r="BX135" s="695"/>
      <c r="BY135" s="695"/>
      <c r="BZ135" s="695"/>
      <c r="CA135" s="695"/>
      <c r="CB135" s="695"/>
      <c r="CC135" s="695"/>
      <c r="CD135" s="695"/>
      <c r="CE135" s="695"/>
      <c r="CF135" s="695"/>
      <c r="CG135" s="695"/>
      <c r="CH135" s="695"/>
      <c r="CI135" s="695"/>
      <c r="CJ135" s="695"/>
      <c r="CK135" s="696"/>
      <c r="ES135" s="183"/>
      <c r="ET135" s="183"/>
      <c r="EU135" s="183"/>
      <c r="EV135" s="183"/>
      <c r="EW135" s="183"/>
      <c r="EX135" s="183"/>
      <c r="EY135" s="183"/>
      <c r="EZ135" s="183"/>
      <c r="FA135" s="183"/>
      <c r="FB135" s="183"/>
      <c r="FC135" s="183"/>
      <c r="FD135" s="183"/>
      <c r="FE135" s="183"/>
      <c r="FF135" s="183"/>
      <c r="FG135" s="183"/>
      <c r="FH135" s="183"/>
      <c r="FI135" s="183"/>
      <c r="FJ135" s="183"/>
      <c r="FK135" s="183"/>
      <c r="FL135" s="183"/>
      <c r="FM135" s="183"/>
    </row>
    <row r="136" spans="2:172" ht="5.25" customHeight="1">
      <c r="B136" s="744"/>
      <c r="C136" s="745"/>
      <c r="D136" s="818" t="str">
        <f>'児童情報 '!N4</f>
        <v/>
      </c>
      <c r="E136" s="790"/>
      <c r="F136" s="790"/>
      <c r="G136" s="790"/>
      <c r="H136" s="790"/>
      <c r="I136" s="790"/>
      <c r="J136" s="790"/>
      <c r="K136" s="790"/>
      <c r="L136" s="790"/>
      <c r="M136" s="790"/>
      <c r="N136" s="790"/>
      <c r="O136" s="790"/>
      <c r="P136" s="790"/>
      <c r="Q136" s="790"/>
      <c r="R136" s="790"/>
      <c r="S136" s="790"/>
      <c r="T136" s="790"/>
      <c r="U136" s="790"/>
      <c r="V136" s="790"/>
      <c r="W136" s="790"/>
      <c r="X136" s="790"/>
      <c r="Y136" s="790"/>
      <c r="Z136" s="790"/>
      <c r="AA136" s="790"/>
      <c r="AB136" s="790"/>
      <c r="AC136" s="790"/>
      <c r="AD136" s="790"/>
      <c r="AE136" s="790"/>
      <c r="AF136" s="790"/>
      <c r="AG136" s="790"/>
      <c r="AH136" s="819" t="str">
        <f>VLOOKUP($CH$4,'児童情報 '!A:P,14,0)&amp;""</f>
        <v/>
      </c>
      <c r="AI136" s="820"/>
      <c r="AJ136" s="820"/>
      <c r="AK136" s="820"/>
      <c r="AL136" s="821"/>
      <c r="AM136" s="688">
        <f>IF(AH136="○",IFERROR(VLOOKUP(D136,施設情報!$A$49:$B$55,2,0),0),0)</f>
        <v>0</v>
      </c>
      <c r="AN136" s="689"/>
      <c r="AO136" s="689"/>
      <c r="AP136" s="689"/>
      <c r="AQ136" s="689"/>
      <c r="AR136" s="689"/>
      <c r="AS136" s="689"/>
      <c r="AT136" s="689"/>
      <c r="AU136" s="689"/>
      <c r="AV136" s="689"/>
      <c r="AW136" s="689"/>
      <c r="AX136" s="690"/>
      <c r="AY136" s="183"/>
      <c r="AZ136" s="744"/>
      <c r="BA136" s="745"/>
      <c r="BB136" s="838" t="s">
        <v>27</v>
      </c>
      <c r="BC136" s="839"/>
      <c r="BD136" s="780"/>
      <c r="BE136" s="781"/>
      <c r="BF136" s="781"/>
      <c r="BG136" s="781"/>
      <c r="BH136" s="781"/>
      <c r="BI136" s="781"/>
      <c r="BJ136" s="781"/>
      <c r="BK136" s="781"/>
      <c r="BL136" s="781"/>
      <c r="BM136" s="781"/>
      <c r="BN136" s="781"/>
      <c r="BO136" s="781"/>
      <c r="BP136" s="781"/>
      <c r="BQ136" s="781"/>
      <c r="BR136" s="781"/>
      <c r="BS136" s="781"/>
      <c r="BT136" s="781"/>
      <c r="BU136" s="782"/>
      <c r="BV136" s="853"/>
      <c r="BW136" s="854"/>
      <c r="BX136" s="854"/>
      <c r="BY136" s="854"/>
      <c r="BZ136" s="854"/>
      <c r="CA136" s="854"/>
      <c r="CB136" s="854"/>
      <c r="CC136" s="854"/>
      <c r="CD136" s="854"/>
      <c r="CE136" s="854"/>
      <c r="CF136" s="854"/>
      <c r="CG136" s="854"/>
      <c r="CH136" s="854"/>
      <c r="CI136" s="854"/>
      <c r="CJ136" s="854"/>
      <c r="CK136" s="855"/>
      <c r="CL136" s="188"/>
      <c r="CM136" s="189"/>
      <c r="CN136" s="189"/>
      <c r="CO136" s="189"/>
      <c r="CP136" s="189"/>
      <c r="CQ136" s="189"/>
      <c r="CR136" s="189"/>
      <c r="CS136" s="189"/>
      <c r="CT136" s="189"/>
      <c r="CU136" s="189"/>
      <c r="CV136" s="184"/>
      <c r="CW136" s="184"/>
      <c r="CX136" s="183"/>
      <c r="CY136" s="183"/>
      <c r="CZ136" s="183"/>
      <c r="DA136" s="183"/>
      <c r="DB136" s="183"/>
      <c r="DC136" s="183"/>
      <c r="DD136" s="183"/>
      <c r="DE136" s="183"/>
      <c r="DF136" s="183"/>
      <c r="DG136" s="183"/>
      <c r="DH136" s="183"/>
      <c r="DI136" s="183"/>
      <c r="DJ136" s="183"/>
      <c r="DK136" s="183"/>
      <c r="DL136" s="183"/>
      <c r="DM136" s="183"/>
      <c r="DN136" s="183"/>
      <c r="DO136" s="183"/>
      <c r="DP136" s="183"/>
      <c r="DQ136" s="183"/>
      <c r="DR136" s="183"/>
      <c r="DS136" s="183"/>
      <c r="DT136" s="183"/>
      <c r="DU136" s="183"/>
      <c r="DV136" s="183"/>
      <c r="DW136" s="183"/>
      <c r="DX136" s="183"/>
      <c r="DY136" s="183"/>
      <c r="DZ136" s="183"/>
      <c r="EA136" s="183"/>
      <c r="EB136" s="183"/>
      <c r="EC136" s="183"/>
      <c r="ED136" s="183"/>
      <c r="EE136" s="183"/>
      <c r="EF136" s="183"/>
      <c r="EG136" s="183"/>
      <c r="EH136" s="183"/>
      <c r="EI136" s="183"/>
      <c r="EJ136" s="183"/>
      <c r="EK136" s="183"/>
      <c r="EL136" s="183"/>
      <c r="EM136" s="183"/>
      <c r="EN136" s="183"/>
      <c r="EO136" s="183"/>
      <c r="EP136" s="183"/>
      <c r="EQ136" s="183"/>
      <c r="ER136" s="183"/>
      <c r="ES136" s="183"/>
      <c r="ET136" s="195"/>
      <c r="EU136" s="195"/>
      <c r="EV136" s="195"/>
      <c r="EW136" s="195"/>
      <c r="EX136" s="183"/>
      <c r="EY136" s="183"/>
      <c r="EZ136" s="183"/>
      <c r="FA136" s="183"/>
      <c r="FB136" s="183"/>
      <c r="FC136" s="183"/>
      <c r="FD136" s="183"/>
      <c r="FE136" s="183"/>
      <c r="FF136" s="183"/>
      <c r="FG136" s="183"/>
      <c r="FH136" s="183"/>
      <c r="FI136" s="183"/>
      <c r="FJ136" s="183"/>
      <c r="FK136" s="183"/>
      <c r="FL136" s="183"/>
      <c r="FM136" s="183"/>
    </row>
    <row r="137" spans="2:172" ht="5.25" customHeight="1">
      <c r="B137" s="744"/>
      <c r="C137" s="745"/>
      <c r="D137" s="800"/>
      <c r="E137" s="678"/>
      <c r="F137" s="678"/>
      <c r="G137" s="678"/>
      <c r="H137" s="678"/>
      <c r="I137" s="678"/>
      <c r="J137" s="678"/>
      <c r="K137" s="678"/>
      <c r="L137" s="678"/>
      <c r="M137" s="678"/>
      <c r="N137" s="678"/>
      <c r="O137" s="678"/>
      <c r="P137" s="678"/>
      <c r="Q137" s="678"/>
      <c r="R137" s="678"/>
      <c r="S137" s="678"/>
      <c r="T137" s="678"/>
      <c r="U137" s="678"/>
      <c r="V137" s="678"/>
      <c r="W137" s="678"/>
      <c r="X137" s="678"/>
      <c r="Y137" s="678"/>
      <c r="Z137" s="678"/>
      <c r="AA137" s="678"/>
      <c r="AB137" s="678"/>
      <c r="AC137" s="678"/>
      <c r="AD137" s="678"/>
      <c r="AE137" s="678"/>
      <c r="AF137" s="678"/>
      <c r="AG137" s="678"/>
      <c r="AH137" s="802"/>
      <c r="AI137" s="803"/>
      <c r="AJ137" s="803"/>
      <c r="AK137" s="803"/>
      <c r="AL137" s="804"/>
      <c r="AM137" s="691"/>
      <c r="AN137" s="692"/>
      <c r="AO137" s="692"/>
      <c r="AP137" s="692"/>
      <c r="AQ137" s="692"/>
      <c r="AR137" s="692"/>
      <c r="AS137" s="692"/>
      <c r="AT137" s="692"/>
      <c r="AU137" s="692"/>
      <c r="AV137" s="692"/>
      <c r="AW137" s="692"/>
      <c r="AX137" s="693"/>
      <c r="AY137" s="183"/>
      <c r="AZ137" s="744"/>
      <c r="BA137" s="745"/>
      <c r="BB137" s="727"/>
      <c r="BC137" s="840"/>
      <c r="BD137" s="736"/>
      <c r="BE137" s="737"/>
      <c r="BF137" s="737"/>
      <c r="BG137" s="737"/>
      <c r="BH137" s="737"/>
      <c r="BI137" s="737"/>
      <c r="BJ137" s="737"/>
      <c r="BK137" s="737"/>
      <c r="BL137" s="737"/>
      <c r="BM137" s="737"/>
      <c r="BN137" s="737"/>
      <c r="BO137" s="737"/>
      <c r="BP137" s="737"/>
      <c r="BQ137" s="737"/>
      <c r="BR137" s="737"/>
      <c r="BS137" s="737"/>
      <c r="BT137" s="737"/>
      <c r="BU137" s="738"/>
      <c r="BV137" s="844"/>
      <c r="BW137" s="845"/>
      <c r="BX137" s="845"/>
      <c r="BY137" s="845"/>
      <c r="BZ137" s="845"/>
      <c r="CA137" s="845"/>
      <c r="CB137" s="845"/>
      <c r="CC137" s="845"/>
      <c r="CD137" s="845"/>
      <c r="CE137" s="845"/>
      <c r="CF137" s="845"/>
      <c r="CG137" s="845"/>
      <c r="CH137" s="845"/>
      <c r="CI137" s="845"/>
      <c r="CJ137" s="845"/>
      <c r="CK137" s="846"/>
      <c r="CL137" s="188"/>
      <c r="CM137" s="189"/>
      <c r="CN137" s="189"/>
      <c r="CO137" s="189"/>
      <c r="CP137" s="189"/>
      <c r="CQ137" s="189"/>
      <c r="CR137" s="189"/>
      <c r="CS137" s="189"/>
      <c r="CT137" s="189"/>
      <c r="CU137" s="189"/>
      <c r="CV137" s="184"/>
      <c r="CW137" s="184"/>
      <c r="CX137" s="183"/>
      <c r="CY137" s="183"/>
      <c r="CZ137" s="183"/>
      <c r="DA137" s="183"/>
      <c r="DB137" s="183"/>
      <c r="DC137" s="183"/>
      <c r="DD137" s="183"/>
      <c r="DE137" s="183"/>
      <c r="DF137" s="183"/>
      <c r="DG137" s="183"/>
      <c r="DH137" s="183"/>
      <c r="DI137" s="183"/>
      <c r="DJ137" s="183"/>
      <c r="DK137" s="183"/>
      <c r="DL137" s="183"/>
      <c r="DM137" s="183"/>
      <c r="DN137" s="183"/>
      <c r="DO137" s="183"/>
      <c r="DP137" s="183"/>
      <c r="DQ137" s="183"/>
      <c r="DR137" s="183"/>
      <c r="DS137" s="183"/>
      <c r="DT137" s="183"/>
      <c r="DU137" s="183"/>
      <c r="DV137" s="183"/>
      <c r="DW137" s="183"/>
      <c r="DX137" s="183"/>
      <c r="DY137" s="183"/>
      <c r="DZ137" s="183"/>
      <c r="EA137" s="183"/>
      <c r="EB137" s="183"/>
      <c r="EC137" s="183"/>
      <c r="ED137" s="183"/>
      <c r="EE137" s="183"/>
      <c r="EF137" s="183"/>
      <c r="EG137" s="183"/>
      <c r="EH137" s="183"/>
      <c r="EI137" s="183"/>
      <c r="EJ137" s="183"/>
      <c r="EK137" s="183"/>
      <c r="EL137" s="183"/>
      <c r="EM137" s="183"/>
      <c r="EN137" s="183"/>
      <c r="EO137" s="183"/>
      <c r="EP137" s="183"/>
      <c r="EQ137" s="183"/>
      <c r="ER137" s="183"/>
      <c r="ES137" s="183"/>
      <c r="ET137" s="195"/>
      <c r="EU137" s="195"/>
      <c r="EV137" s="195"/>
      <c r="EW137" s="195"/>
      <c r="EX137" s="183"/>
      <c r="EY137" s="183"/>
      <c r="EZ137" s="183"/>
      <c r="FA137" s="183"/>
      <c r="FB137" s="183"/>
      <c r="FC137" s="183"/>
      <c r="FD137" s="183"/>
      <c r="FE137" s="183"/>
      <c r="FF137" s="183"/>
      <c r="FG137" s="183"/>
      <c r="FH137" s="183"/>
      <c r="FI137" s="183"/>
      <c r="FJ137" s="183"/>
      <c r="FK137" s="183"/>
      <c r="FL137" s="183"/>
      <c r="FM137" s="183"/>
    </row>
    <row r="138" spans="2:172" ht="5.25" customHeight="1">
      <c r="B138" s="744"/>
      <c r="C138" s="745"/>
      <c r="D138" s="800"/>
      <c r="E138" s="678"/>
      <c r="F138" s="678"/>
      <c r="G138" s="678"/>
      <c r="H138" s="678"/>
      <c r="I138" s="678"/>
      <c r="J138" s="678"/>
      <c r="K138" s="678"/>
      <c r="L138" s="678"/>
      <c r="M138" s="678"/>
      <c r="N138" s="678"/>
      <c r="O138" s="678"/>
      <c r="P138" s="678"/>
      <c r="Q138" s="678"/>
      <c r="R138" s="678"/>
      <c r="S138" s="678"/>
      <c r="T138" s="678"/>
      <c r="U138" s="678"/>
      <c r="V138" s="678"/>
      <c r="W138" s="678"/>
      <c r="X138" s="678"/>
      <c r="Y138" s="678"/>
      <c r="Z138" s="678"/>
      <c r="AA138" s="678"/>
      <c r="AB138" s="678"/>
      <c r="AC138" s="678"/>
      <c r="AD138" s="678"/>
      <c r="AE138" s="678"/>
      <c r="AF138" s="678"/>
      <c r="AG138" s="678"/>
      <c r="AH138" s="802"/>
      <c r="AI138" s="803"/>
      <c r="AJ138" s="803"/>
      <c r="AK138" s="803"/>
      <c r="AL138" s="804"/>
      <c r="AM138" s="691"/>
      <c r="AN138" s="692"/>
      <c r="AO138" s="692"/>
      <c r="AP138" s="692"/>
      <c r="AQ138" s="692"/>
      <c r="AR138" s="692"/>
      <c r="AS138" s="692"/>
      <c r="AT138" s="692"/>
      <c r="AU138" s="692"/>
      <c r="AV138" s="692"/>
      <c r="AW138" s="692"/>
      <c r="AX138" s="693"/>
      <c r="AY138" s="183"/>
      <c r="AZ138" s="744"/>
      <c r="BA138" s="745"/>
      <c r="BB138" s="727"/>
      <c r="BC138" s="840"/>
      <c r="BD138" s="736"/>
      <c r="BE138" s="737"/>
      <c r="BF138" s="737"/>
      <c r="BG138" s="737"/>
      <c r="BH138" s="737"/>
      <c r="BI138" s="737"/>
      <c r="BJ138" s="737"/>
      <c r="BK138" s="737"/>
      <c r="BL138" s="737"/>
      <c r="BM138" s="737"/>
      <c r="BN138" s="737"/>
      <c r="BO138" s="737"/>
      <c r="BP138" s="737"/>
      <c r="BQ138" s="737"/>
      <c r="BR138" s="737"/>
      <c r="BS138" s="737"/>
      <c r="BT138" s="737"/>
      <c r="BU138" s="738"/>
      <c r="BV138" s="844"/>
      <c r="BW138" s="845"/>
      <c r="BX138" s="845"/>
      <c r="BY138" s="845"/>
      <c r="BZ138" s="845"/>
      <c r="CA138" s="845"/>
      <c r="CB138" s="845"/>
      <c r="CC138" s="845"/>
      <c r="CD138" s="845"/>
      <c r="CE138" s="845"/>
      <c r="CF138" s="845"/>
      <c r="CG138" s="845"/>
      <c r="CH138" s="845"/>
      <c r="CI138" s="845"/>
      <c r="CJ138" s="845"/>
      <c r="CK138" s="846"/>
      <c r="CL138" s="188"/>
      <c r="CM138" s="189"/>
      <c r="CN138" s="189"/>
      <c r="CO138" s="189"/>
      <c r="CP138" s="189"/>
      <c r="CQ138" s="189"/>
      <c r="CR138" s="189"/>
      <c r="CS138" s="189"/>
      <c r="CT138" s="189"/>
      <c r="CU138" s="189"/>
      <c r="DO138" s="183"/>
      <c r="DP138" s="183"/>
      <c r="DQ138" s="183"/>
      <c r="DR138" s="183"/>
      <c r="DS138" s="183"/>
      <c r="DT138" s="183"/>
      <c r="DU138" s="183"/>
      <c r="DV138" s="183"/>
      <c r="DW138" s="183"/>
      <c r="DX138" s="183"/>
      <c r="DY138" s="183"/>
      <c r="DZ138" s="183"/>
      <c r="EA138" s="183"/>
      <c r="EB138" s="183"/>
      <c r="EC138" s="183"/>
      <c r="ED138" s="183"/>
      <c r="EE138" s="183"/>
      <c r="EF138" s="183"/>
      <c r="EG138" s="183"/>
      <c r="EH138" s="183"/>
      <c r="EI138" s="183"/>
      <c r="EJ138" s="183"/>
      <c r="EK138" s="183"/>
      <c r="EL138" s="183"/>
      <c r="EM138" s="183"/>
      <c r="EN138" s="183"/>
      <c r="EO138" s="183"/>
      <c r="EP138" s="183"/>
      <c r="EQ138" s="183"/>
      <c r="ER138" s="183"/>
      <c r="ES138" s="183"/>
      <c r="ET138" s="195"/>
      <c r="EU138" s="195"/>
      <c r="EV138" s="195"/>
      <c r="EW138" s="195"/>
      <c r="EX138" s="183"/>
      <c r="EY138" s="183"/>
      <c r="EZ138" s="183"/>
      <c r="FA138" s="183"/>
      <c r="FB138" s="183"/>
      <c r="FC138" s="183"/>
      <c r="FD138" s="183"/>
      <c r="FE138" s="183"/>
      <c r="FF138" s="183"/>
      <c r="FG138" s="183"/>
      <c r="FH138" s="183"/>
      <c r="FI138" s="183"/>
      <c r="FJ138" s="183"/>
      <c r="FK138" s="183"/>
      <c r="FL138" s="183"/>
      <c r="FM138" s="183"/>
    </row>
    <row r="139" spans="2:172" ht="5.25" customHeight="1">
      <c r="B139" s="744"/>
      <c r="C139" s="745"/>
      <c r="D139" s="800"/>
      <c r="E139" s="678"/>
      <c r="F139" s="678"/>
      <c r="G139" s="678"/>
      <c r="H139" s="678"/>
      <c r="I139" s="678"/>
      <c r="J139" s="678"/>
      <c r="K139" s="678"/>
      <c r="L139" s="678"/>
      <c r="M139" s="678"/>
      <c r="N139" s="678"/>
      <c r="O139" s="678"/>
      <c r="P139" s="678"/>
      <c r="Q139" s="678"/>
      <c r="R139" s="678"/>
      <c r="S139" s="678"/>
      <c r="T139" s="678"/>
      <c r="U139" s="678"/>
      <c r="V139" s="678"/>
      <c r="W139" s="678"/>
      <c r="X139" s="678"/>
      <c r="Y139" s="678"/>
      <c r="Z139" s="678"/>
      <c r="AA139" s="678"/>
      <c r="AB139" s="678"/>
      <c r="AC139" s="678"/>
      <c r="AD139" s="678"/>
      <c r="AE139" s="678"/>
      <c r="AF139" s="678"/>
      <c r="AG139" s="678"/>
      <c r="AH139" s="802"/>
      <c r="AI139" s="803"/>
      <c r="AJ139" s="803"/>
      <c r="AK139" s="803"/>
      <c r="AL139" s="804"/>
      <c r="AM139" s="691"/>
      <c r="AN139" s="692"/>
      <c r="AO139" s="692"/>
      <c r="AP139" s="692"/>
      <c r="AQ139" s="692"/>
      <c r="AR139" s="692"/>
      <c r="AS139" s="692"/>
      <c r="AT139" s="692"/>
      <c r="AU139" s="692"/>
      <c r="AV139" s="692"/>
      <c r="AW139" s="692"/>
      <c r="AX139" s="693"/>
      <c r="AY139" s="183"/>
      <c r="AZ139" s="744"/>
      <c r="BA139" s="745"/>
      <c r="BB139" s="727"/>
      <c r="BC139" s="840"/>
      <c r="BD139" s="736"/>
      <c r="BE139" s="737"/>
      <c r="BF139" s="737"/>
      <c r="BG139" s="737"/>
      <c r="BH139" s="737"/>
      <c r="BI139" s="737"/>
      <c r="BJ139" s="737"/>
      <c r="BK139" s="737"/>
      <c r="BL139" s="737"/>
      <c r="BM139" s="737"/>
      <c r="BN139" s="737"/>
      <c r="BO139" s="737"/>
      <c r="BP139" s="737"/>
      <c r="BQ139" s="737"/>
      <c r="BR139" s="737"/>
      <c r="BS139" s="737"/>
      <c r="BT139" s="737"/>
      <c r="BU139" s="738"/>
      <c r="BV139" s="844"/>
      <c r="BW139" s="845"/>
      <c r="BX139" s="845"/>
      <c r="BY139" s="845"/>
      <c r="BZ139" s="845"/>
      <c r="CA139" s="845"/>
      <c r="CB139" s="845"/>
      <c r="CC139" s="845"/>
      <c r="CD139" s="845"/>
      <c r="CE139" s="845"/>
      <c r="CF139" s="845"/>
      <c r="CG139" s="845"/>
      <c r="CH139" s="845"/>
      <c r="CI139" s="845"/>
      <c r="CJ139" s="845"/>
      <c r="CK139" s="846"/>
      <c r="CL139" s="188"/>
      <c r="CM139" s="189"/>
      <c r="CN139" s="189"/>
      <c r="CO139" s="189"/>
      <c r="CP139" s="189"/>
      <c r="CQ139" s="189"/>
      <c r="CR139" s="189"/>
      <c r="CS139" s="189"/>
      <c r="CT139" s="189"/>
      <c r="CU139" s="189"/>
      <c r="DO139" s="183"/>
      <c r="DP139" s="183"/>
      <c r="DQ139" s="183"/>
      <c r="DR139" s="183"/>
      <c r="DS139" s="183"/>
      <c r="DT139" s="183"/>
      <c r="DU139" s="183"/>
      <c r="DV139" s="183"/>
      <c r="DW139" s="183"/>
      <c r="DX139" s="183"/>
      <c r="DY139" s="183"/>
      <c r="DZ139" s="183"/>
      <c r="EA139" s="183"/>
      <c r="EB139" s="183"/>
      <c r="EC139" s="183"/>
      <c r="ED139" s="183"/>
      <c r="EE139" s="183"/>
      <c r="EF139" s="183"/>
      <c r="EG139" s="183"/>
      <c r="EH139" s="183"/>
      <c r="EI139" s="183"/>
      <c r="EJ139" s="183"/>
      <c r="EK139" s="183"/>
      <c r="EL139" s="183"/>
      <c r="EM139" s="183"/>
      <c r="EN139" s="183"/>
      <c r="EO139" s="183"/>
      <c r="EP139" s="183"/>
      <c r="EQ139" s="183"/>
      <c r="ER139" s="183"/>
      <c r="ES139" s="183"/>
      <c r="ET139" s="195"/>
      <c r="EU139" s="195"/>
      <c r="EV139" s="195"/>
      <c r="EW139" s="195"/>
      <c r="EX139" s="183"/>
      <c r="EY139" s="183"/>
      <c r="EZ139" s="183"/>
      <c r="FA139" s="183"/>
      <c r="FB139" s="183"/>
      <c r="FC139" s="183"/>
      <c r="FD139" s="183"/>
      <c r="FE139" s="183"/>
      <c r="FF139" s="183"/>
      <c r="FG139" s="183"/>
      <c r="FH139" s="183"/>
      <c r="FI139" s="183"/>
      <c r="FJ139" s="183"/>
      <c r="FK139" s="183"/>
      <c r="FL139" s="183"/>
      <c r="FM139" s="183"/>
    </row>
    <row r="140" spans="2:172" ht="5.25" customHeight="1">
      <c r="B140" s="744"/>
      <c r="C140" s="745"/>
      <c r="D140" s="810"/>
      <c r="E140" s="811"/>
      <c r="F140" s="811"/>
      <c r="G140" s="811"/>
      <c r="H140" s="811"/>
      <c r="I140" s="811"/>
      <c r="J140" s="811"/>
      <c r="K140" s="811"/>
      <c r="L140" s="811"/>
      <c r="M140" s="811"/>
      <c r="N140" s="811"/>
      <c r="O140" s="811"/>
      <c r="P140" s="811"/>
      <c r="Q140" s="811"/>
      <c r="R140" s="811"/>
      <c r="S140" s="811"/>
      <c r="T140" s="811"/>
      <c r="U140" s="811"/>
      <c r="V140" s="811"/>
      <c r="W140" s="811"/>
      <c r="X140" s="811"/>
      <c r="Y140" s="811"/>
      <c r="Z140" s="811"/>
      <c r="AA140" s="811"/>
      <c r="AB140" s="811"/>
      <c r="AC140" s="811"/>
      <c r="AD140" s="811"/>
      <c r="AE140" s="811"/>
      <c r="AF140" s="811"/>
      <c r="AG140" s="811"/>
      <c r="AH140" s="815"/>
      <c r="AI140" s="816"/>
      <c r="AJ140" s="816"/>
      <c r="AK140" s="816"/>
      <c r="AL140" s="817"/>
      <c r="AM140" s="694"/>
      <c r="AN140" s="695"/>
      <c r="AO140" s="695"/>
      <c r="AP140" s="695"/>
      <c r="AQ140" s="695"/>
      <c r="AR140" s="695"/>
      <c r="AS140" s="695"/>
      <c r="AT140" s="695"/>
      <c r="AU140" s="695"/>
      <c r="AV140" s="695"/>
      <c r="AW140" s="695"/>
      <c r="AX140" s="696"/>
      <c r="AY140" s="183"/>
      <c r="AZ140" s="744"/>
      <c r="BA140" s="745"/>
      <c r="BB140" s="727"/>
      <c r="BC140" s="840"/>
      <c r="BD140" s="739"/>
      <c r="BE140" s="740"/>
      <c r="BF140" s="740"/>
      <c r="BG140" s="740"/>
      <c r="BH140" s="740"/>
      <c r="BI140" s="740"/>
      <c r="BJ140" s="740"/>
      <c r="BK140" s="740"/>
      <c r="BL140" s="740"/>
      <c r="BM140" s="740"/>
      <c r="BN140" s="740"/>
      <c r="BO140" s="740"/>
      <c r="BP140" s="740"/>
      <c r="BQ140" s="740"/>
      <c r="BR140" s="740"/>
      <c r="BS140" s="740"/>
      <c r="BT140" s="740"/>
      <c r="BU140" s="741"/>
      <c r="BV140" s="850"/>
      <c r="BW140" s="851"/>
      <c r="BX140" s="851"/>
      <c r="BY140" s="851"/>
      <c r="BZ140" s="851"/>
      <c r="CA140" s="851"/>
      <c r="CB140" s="851"/>
      <c r="CC140" s="851"/>
      <c r="CD140" s="851"/>
      <c r="CE140" s="851"/>
      <c r="CF140" s="851"/>
      <c r="CG140" s="851"/>
      <c r="CH140" s="851"/>
      <c r="CI140" s="851"/>
      <c r="CJ140" s="851"/>
      <c r="CK140" s="852"/>
      <c r="CL140" s="188"/>
      <c r="CM140" s="189"/>
      <c r="CN140" s="189"/>
      <c r="CO140" s="189"/>
      <c r="CP140" s="189"/>
      <c r="CQ140" s="189"/>
      <c r="CR140" s="189"/>
      <c r="CS140" s="189"/>
      <c r="CT140" s="189"/>
      <c r="CU140" s="189"/>
      <c r="DO140" s="183"/>
      <c r="DP140" s="183"/>
      <c r="DQ140" s="183"/>
      <c r="DR140" s="183"/>
      <c r="DS140" s="183"/>
      <c r="DT140" s="183"/>
      <c r="DU140" s="183"/>
      <c r="DV140" s="183"/>
      <c r="DW140" s="183"/>
      <c r="DX140" s="183"/>
      <c r="DY140" s="183"/>
      <c r="DZ140" s="183"/>
      <c r="EA140" s="183"/>
      <c r="EB140" s="183"/>
      <c r="EC140" s="183"/>
      <c r="ED140" s="183"/>
      <c r="EE140" s="183"/>
      <c r="EF140" s="183"/>
      <c r="EG140" s="183"/>
      <c r="EH140" s="183"/>
      <c r="EI140" s="183"/>
      <c r="EJ140" s="183"/>
      <c r="EK140" s="183"/>
      <c r="EL140" s="183"/>
      <c r="EM140" s="183"/>
      <c r="EN140" s="183"/>
      <c r="EO140" s="183"/>
      <c r="EP140" s="183"/>
      <c r="EQ140" s="183"/>
      <c r="ER140" s="183"/>
      <c r="ES140" s="183"/>
      <c r="ET140" s="195"/>
      <c r="EU140" s="195"/>
      <c r="EV140" s="195"/>
      <c r="EW140" s="195"/>
      <c r="EX140" s="183"/>
      <c r="EY140" s="183"/>
      <c r="EZ140" s="183"/>
      <c r="FA140" s="183"/>
      <c r="FB140" s="183"/>
      <c r="FC140" s="183"/>
      <c r="FD140" s="183"/>
      <c r="FE140" s="183"/>
      <c r="FF140" s="183"/>
      <c r="FG140" s="183"/>
      <c r="FH140" s="183"/>
      <c r="FI140" s="183"/>
      <c r="FJ140" s="183"/>
      <c r="FK140" s="183"/>
      <c r="FL140" s="183"/>
      <c r="FM140" s="183"/>
    </row>
    <row r="141" spans="2:172" ht="5.25" customHeight="1">
      <c r="B141" s="744"/>
      <c r="C141" s="745"/>
      <c r="D141" s="818" t="str">
        <f>'児童情報 '!O4</f>
        <v/>
      </c>
      <c r="E141" s="790"/>
      <c r="F141" s="790"/>
      <c r="G141" s="790"/>
      <c r="H141" s="790"/>
      <c r="I141" s="790"/>
      <c r="J141" s="790"/>
      <c r="K141" s="790"/>
      <c r="L141" s="790"/>
      <c r="M141" s="790"/>
      <c r="N141" s="790"/>
      <c r="O141" s="790"/>
      <c r="P141" s="790"/>
      <c r="Q141" s="790"/>
      <c r="R141" s="790"/>
      <c r="S141" s="790"/>
      <c r="T141" s="790"/>
      <c r="U141" s="790"/>
      <c r="V141" s="790"/>
      <c r="W141" s="790"/>
      <c r="X141" s="790"/>
      <c r="Y141" s="790"/>
      <c r="Z141" s="790"/>
      <c r="AA141" s="790"/>
      <c r="AB141" s="790"/>
      <c r="AC141" s="790"/>
      <c r="AD141" s="790"/>
      <c r="AE141" s="790"/>
      <c r="AF141" s="790"/>
      <c r="AG141" s="790"/>
      <c r="AH141" s="819" t="str">
        <f>VLOOKUP($CH$4,'児童情報 '!A:P,15,0)&amp;""</f>
        <v/>
      </c>
      <c r="AI141" s="820"/>
      <c r="AJ141" s="820"/>
      <c r="AK141" s="820"/>
      <c r="AL141" s="821"/>
      <c r="AM141" s="688">
        <f>IF(AH141="○",IFERROR(VLOOKUP(D141,施設情報!$A$49:$B$55,2,0),0),0)</f>
        <v>0</v>
      </c>
      <c r="AN141" s="689"/>
      <c r="AO141" s="689"/>
      <c r="AP141" s="689"/>
      <c r="AQ141" s="689"/>
      <c r="AR141" s="689"/>
      <c r="AS141" s="689"/>
      <c r="AT141" s="689"/>
      <c r="AU141" s="689"/>
      <c r="AV141" s="689"/>
      <c r="AW141" s="689"/>
      <c r="AX141" s="690"/>
      <c r="AY141" s="183"/>
      <c r="AZ141" s="744"/>
      <c r="BA141" s="745"/>
      <c r="BB141" s="727"/>
      <c r="BC141" s="840"/>
      <c r="BD141" s="733"/>
      <c r="BE141" s="734"/>
      <c r="BF141" s="734"/>
      <c r="BG141" s="734"/>
      <c r="BH141" s="734"/>
      <c r="BI141" s="734"/>
      <c r="BJ141" s="734"/>
      <c r="BK141" s="734"/>
      <c r="BL141" s="734"/>
      <c r="BM141" s="734"/>
      <c r="BN141" s="734"/>
      <c r="BO141" s="734"/>
      <c r="BP141" s="734"/>
      <c r="BQ141" s="734"/>
      <c r="BR141" s="734"/>
      <c r="BS141" s="734"/>
      <c r="BT141" s="734"/>
      <c r="BU141" s="735"/>
      <c r="BV141" s="841"/>
      <c r="BW141" s="842"/>
      <c r="BX141" s="842"/>
      <c r="BY141" s="842"/>
      <c r="BZ141" s="842"/>
      <c r="CA141" s="842"/>
      <c r="CB141" s="842"/>
      <c r="CC141" s="842"/>
      <c r="CD141" s="842"/>
      <c r="CE141" s="842"/>
      <c r="CF141" s="842"/>
      <c r="CG141" s="842"/>
      <c r="CH141" s="842"/>
      <c r="CI141" s="842"/>
      <c r="CJ141" s="842"/>
      <c r="CK141" s="843"/>
      <c r="CM141" s="189"/>
      <c r="CN141" s="189"/>
      <c r="CO141" s="189"/>
      <c r="CP141" s="189"/>
      <c r="CQ141" s="189"/>
      <c r="CR141" s="189"/>
      <c r="CS141" s="189"/>
      <c r="CT141" s="189"/>
      <c r="CU141" s="189"/>
      <c r="DA141" s="189"/>
      <c r="DB141" s="189"/>
      <c r="DC141" s="189"/>
      <c r="DD141" s="189"/>
      <c r="DE141" s="189"/>
      <c r="DF141" s="189"/>
      <c r="DG141" s="189"/>
      <c r="DH141" s="189"/>
      <c r="DI141" s="189"/>
      <c r="DJ141" s="189"/>
      <c r="DK141" s="189"/>
      <c r="DL141" s="189"/>
      <c r="DM141" s="189"/>
      <c r="DN141" s="189"/>
      <c r="DO141" s="189"/>
      <c r="DP141" s="189"/>
      <c r="DQ141" s="189"/>
      <c r="DR141" s="189"/>
      <c r="DS141" s="189"/>
      <c r="DT141" s="189"/>
      <c r="DU141" s="189"/>
      <c r="DV141" s="189"/>
      <c r="DW141" s="189"/>
      <c r="DX141" s="189"/>
    </row>
    <row r="142" spans="2:172" ht="5.25" customHeight="1">
      <c r="B142" s="744"/>
      <c r="C142" s="745"/>
      <c r="D142" s="800"/>
      <c r="E142" s="678"/>
      <c r="F142" s="678"/>
      <c r="G142" s="678"/>
      <c r="H142" s="678"/>
      <c r="I142" s="678"/>
      <c r="J142" s="678"/>
      <c r="K142" s="678"/>
      <c r="L142" s="678"/>
      <c r="M142" s="678"/>
      <c r="N142" s="678"/>
      <c r="O142" s="678"/>
      <c r="P142" s="678"/>
      <c r="Q142" s="678"/>
      <c r="R142" s="678"/>
      <c r="S142" s="678"/>
      <c r="T142" s="678"/>
      <c r="U142" s="678"/>
      <c r="V142" s="678"/>
      <c r="W142" s="678"/>
      <c r="X142" s="678"/>
      <c r="Y142" s="678"/>
      <c r="Z142" s="678"/>
      <c r="AA142" s="678"/>
      <c r="AB142" s="678"/>
      <c r="AC142" s="678"/>
      <c r="AD142" s="678"/>
      <c r="AE142" s="678"/>
      <c r="AF142" s="678"/>
      <c r="AG142" s="678"/>
      <c r="AH142" s="802"/>
      <c r="AI142" s="803"/>
      <c r="AJ142" s="803"/>
      <c r="AK142" s="803"/>
      <c r="AL142" s="804"/>
      <c r="AM142" s="691"/>
      <c r="AN142" s="692"/>
      <c r="AO142" s="692"/>
      <c r="AP142" s="692"/>
      <c r="AQ142" s="692"/>
      <c r="AR142" s="692"/>
      <c r="AS142" s="692"/>
      <c r="AT142" s="692"/>
      <c r="AU142" s="692"/>
      <c r="AV142" s="692"/>
      <c r="AW142" s="692"/>
      <c r="AX142" s="693"/>
      <c r="AY142" s="183"/>
      <c r="AZ142" s="744"/>
      <c r="BA142" s="745"/>
      <c r="BB142" s="727"/>
      <c r="BC142" s="840"/>
      <c r="BD142" s="736"/>
      <c r="BE142" s="737"/>
      <c r="BF142" s="737"/>
      <c r="BG142" s="737"/>
      <c r="BH142" s="737"/>
      <c r="BI142" s="737"/>
      <c r="BJ142" s="737"/>
      <c r="BK142" s="737"/>
      <c r="BL142" s="737"/>
      <c r="BM142" s="737"/>
      <c r="BN142" s="737"/>
      <c r="BO142" s="737"/>
      <c r="BP142" s="737"/>
      <c r="BQ142" s="737"/>
      <c r="BR142" s="737"/>
      <c r="BS142" s="737"/>
      <c r="BT142" s="737"/>
      <c r="BU142" s="738"/>
      <c r="BV142" s="844"/>
      <c r="BW142" s="845"/>
      <c r="BX142" s="845"/>
      <c r="BY142" s="845"/>
      <c r="BZ142" s="845"/>
      <c r="CA142" s="845"/>
      <c r="CB142" s="845"/>
      <c r="CC142" s="845"/>
      <c r="CD142" s="845"/>
      <c r="CE142" s="845"/>
      <c r="CF142" s="845"/>
      <c r="CG142" s="845"/>
      <c r="CH142" s="845"/>
      <c r="CI142" s="845"/>
      <c r="CJ142" s="845"/>
      <c r="CK142" s="846"/>
      <c r="DA142" s="189"/>
      <c r="DB142" s="189"/>
      <c r="DC142" s="189"/>
      <c r="DD142" s="189"/>
      <c r="DE142" s="189"/>
      <c r="DF142" s="189"/>
      <c r="DG142" s="189"/>
      <c r="DH142" s="189"/>
      <c r="DI142" s="189"/>
      <c r="DJ142" s="189"/>
      <c r="DK142" s="189"/>
      <c r="DL142" s="189"/>
      <c r="DM142" s="189"/>
      <c r="DN142" s="189"/>
      <c r="DO142" s="189"/>
      <c r="DP142" s="189"/>
      <c r="DQ142" s="189"/>
      <c r="DR142" s="189"/>
      <c r="DS142" s="189"/>
      <c r="DT142" s="189"/>
      <c r="DU142" s="189"/>
      <c r="DV142" s="189"/>
      <c r="DW142" s="189"/>
      <c r="DX142" s="189"/>
    </row>
    <row r="143" spans="2:172" ht="5.25" customHeight="1">
      <c r="B143" s="744"/>
      <c r="C143" s="745"/>
      <c r="D143" s="800"/>
      <c r="E143" s="678"/>
      <c r="F143" s="678"/>
      <c r="G143" s="678"/>
      <c r="H143" s="678"/>
      <c r="I143" s="678"/>
      <c r="J143" s="678"/>
      <c r="K143" s="678"/>
      <c r="L143" s="678"/>
      <c r="M143" s="678"/>
      <c r="N143" s="678"/>
      <c r="O143" s="678"/>
      <c r="P143" s="678"/>
      <c r="Q143" s="678"/>
      <c r="R143" s="678"/>
      <c r="S143" s="678"/>
      <c r="T143" s="678"/>
      <c r="U143" s="678"/>
      <c r="V143" s="678"/>
      <c r="W143" s="678"/>
      <c r="X143" s="678"/>
      <c r="Y143" s="678"/>
      <c r="Z143" s="678"/>
      <c r="AA143" s="678"/>
      <c r="AB143" s="678"/>
      <c r="AC143" s="678"/>
      <c r="AD143" s="678"/>
      <c r="AE143" s="678"/>
      <c r="AF143" s="678"/>
      <c r="AG143" s="678"/>
      <c r="AH143" s="802"/>
      <c r="AI143" s="803"/>
      <c r="AJ143" s="803"/>
      <c r="AK143" s="803"/>
      <c r="AL143" s="804"/>
      <c r="AM143" s="691"/>
      <c r="AN143" s="692"/>
      <c r="AO143" s="692"/>
      <c r="AP143" s="692"/>
      <c r="AQ143" s="692"/>
      <c r="AR143" s="692"/>
      <c r="AS143" s="692"/>
      <c r="AT143" s="692"/>
      <c r="AU143" s="692"/>
      <c r="AV143" s="692"/>
      <c r="AW143" s="692"/>
      <c r="AX143" s="693"/>
      <c r="AY143" s="183"/>
      <c r="AZ143" s="744"/>
      <c r="BA143" s="745"/>
      <c r="BB143" s="727"/>
      <c r="BC143" s="840"/>
      <c r="BD143" s="736"/>
      <c r="BE143" s="737"/>
      <c r="BF143" s="737"/>
      <c r="BG143" s="737"/>
      <c r="BH143" s="737"/>
      <c r="BI143" s="737"/>
      <c r="BJ143" s="737"/>
      <c r="BK143" s="737"/>
      <c r="BL143" s="737"/>
      <c r="BM143" s="737"/>
      <c r="BN143" s="737"/>
      <c r="BO143" s="737"/>
      <c r="BP143" s="737"/>
      <c r="BQ143" s="737"/>
      <c r="BR143" s="737"/>
      <c r="BS143" s="737"/>
      <c r="BT143" s="737"/>
      <c r="BU143" s="738"/>
      <c r="BV143" s="844"/>
      <c r="BW143" s="845"/>
      <c r="BX143" s="845"/>
      <c r="BY143" s="845"/>
      <c r="BZ143" s="845"/>
      <c r="CA143" s="845"/>
      <c r="CB143" s="845"/>
      <c r="CC143" s="845"/>
      <c r="CD143" s="845"/>
      <c r="CE143" s="845"/>
      <c r="CF143" s="845"/>
      <c r="CG143" s="845"/>
      <c r="CH143" s="845"/>
      <c r="CI143" s="845"/>
      <c r="CJ143" s="845"/>
      <c r="CK143" s="846"/>
      <c r="DA143" s="189"/>
      <c r="DB143" s="189"/>
      <c r="DC143" s="189"/>
      <c r="DD143" s="189"/>
      <c r="DE143" s="189"/>
      <c r="DF143" s="189"/>
      <c r="DG143" s="189"/>
      <c r="DH143" s="189"/>
      <c r="DI143" s="189"/>
      <c r="DJ143" s="189"/>
      <c r="DK143" s="189"/>
      <c r="DL143" s="189"/>
      <c r="DM143" s="189"/>
      <c r="DN143" s="189"/>
      <c r="DO143" s="189"/>
      <c r="DP143" s="189"/>
      <c r="DQ143" s="189"/>
      <c r="DR143" s="189"/>
      <c r="DS143" s="189"/>
      <c r="DT143" s="189"/>
      <c r="DU143" s="189"/>
      <c r="DV143" s="189"/>
      <c r="DW143" s="189"/>
      <c r="DX143" s="189"/>
    </row>
    <row r="144" spans="2:172" ht="5.25" customHeight="1">
      <c r="B144" s="744"/>
      <c r="C144" s="745"/>
      <c r="D144" s="800"/>
      <c r="E144" s="678"/>
      <c r="F144" s="678"/>
      <c r="G144" s="678"/>
      <c r="H144" s="678"/>
      <c r="I144" s="678"/>
      <c r="J144" s="678"/>
      <c r="K144" s="678"/>
      <c r="L144" s="678"/>
      <c r="M144" s="678"/>
      <c r="N144" s="678"/>
      <c r="O144" s="678"/>
      <c r="P144" s="678"/>
      <c r="Q144" s="678"/>
      <c r="R144" s="678"/>
      <c r="S144" s="678"/>
      <c r="T144" s="678"/>
      <c r="U144" s="678"/>
      <c r="V144" s="678"/>
      <c r="W144" s="678"/>
      <c r="X144" s="678"/>
      <c r="Y144" s="678"/>
      <c r="Z144" s="678"/>
      <c r="AA144" s="678"/>
      <c r="AB144" s="678"/>
      <c r="AC144" s="678"/>
      <c r="AD144" s="678"/>
      <c r="AE144" s="678"/>
      <c r="AF144" s="678"/>
      <c r="AG144" s="678"/>
      <c r="AH144" s="802"/>
      <c r="AI144" s="803"/>
      <c r="AJ144" s="803"/>
      <c r="AK144" s="803"/>
      <c r="AL144" s="804"/>
      <c r="AM144" s="691"/>
      <c r="AN144" s="692"/>
      <c r="AO144" s="692"/>
      <c r="AP144" s="692"/>
      <c r="AQ144" s="692"/>
      <c r="AR144" s="692"/>
      <c r="AS144" s="692"/>
      <c r="AT144" s="692"/>
      <c r="AU144" s="692"/>
      <c r="AV144" s="692"/>
      <c r="AW144" s="692"/>
      <c r="AX144" s="693"/>
      <c r="AY144" s="183"/>
      <c r="AZ144" s="744"/>
      <c r="BA144" s="745"/>
      <c r="BB144" s="727"/>
      <c r="BC144" s="840"/>
      <c r="BD144" s="736"/>
      <c r="BE144" s="737"/>
      <c r="BF144" s="737"/>
      <c r="BG144" s="737"/>
      <c r="BH144" s="737"/>
      <c r="BI144" s="737"/>
      <c r="BJ144" s="737"/>
      <c r="BK144" s="737"/>
      <c r="BL144" s="737"/>
      <c r="BM144" s="737"/>
      <c r="BN144" s="737"/>
      <c r="BO144" s="737"/>
      <c r="BP144" s="737"/>
      <c r="BQ144" s="737"/>
      <c r="BR144" s="737"/>
      <c r="BS144" s="737"/>
      <c r="BT144" s="737"/>
      <c r="BU144" s="738"/>
      <c r="BV144" s="844"/>
      <c r="BW144" s="845"/>
      <c r="BX144" s="845"/>
      <c r="BY144" s="845"/>
      <c r="BZ144" s="845"/>
      <c r="CA144" s="845"/>
      <c r="CB144" s="845"/>
      <c r="CC144" s="845"/>
      <c r="CD144" s="845"/>
      <c r="CE144" s="845"/>
      <c r="CF144" s="845"/>
      <c r="CG144" s="845"/>
      <c r="CH144" s="845"/>
      <c r="CI144" s="845"/>
      <c r="CJ144" s="845"/>
      <c r="CK144" s="846"/>
    </row>
    <row r="145" spans="2:169" ht="5.25" customHeight="1">
      <c r="B145" s="744"/>
      <c r="C145" s="745"/>
      <c r="D145" s="810"/>
      <c r="E145" s="811"/>
      <c r="F145" s="811"/>
      <c r="G145" s="811"/>
      <c r="H145" s="811"/>
      <c r="I145" s="811"/>
      <c r="J145" s="811"/>
      <c r="K145" s="811"/>
      <c r="L145" s="811"/>
      <c r="M145" s="811"/>
      <c r="N145" s="811"/>
      <c r="O145" s="811"/>
      <c r="P145" s="811"/>
      <c r="Q145" s="811"/>
      <c r="R145" s="811"/>
      <c r="S145" s="811"/>
      <c r="T145" s="811"/>
      <c r="U145" s="811"/>
      <c r="V145" s="811"/>
      <c r="W145" s="811"/>
      <c r="X145" s="811"/>
      <c r="Y145" s="811"/>
      <c r="Z145" s="811"/>
      <c r="AA145" s="811"/>
      <c r="AB145" s="811"/>
      <c r="AC145" s="811"/>
      <c r="AD145" s="811"/>
      <c r="AE145" s="811"/>
      <c r="AF145" s="811"/>
      <c r="AG145" s="811"/>
      <c r="AH145" s="815"/>
      <c r="AI145" s="816"/>
      <c r="AJ145" s="816"/>
      <c r="AK145" s="816"/>
      <c r="AL145" s="817"/>
      <c r="AM145" s="694"/>
      <c r="AN145" s="695"/>
      <c r="AO145" s="695"/>
      <c r="AP145" s="695"/>
      <c r="AQ145" s="695"/>
      <c r="AR145" s="695"/>
      <c r="AS145" s="695"/>
      <c r="AT145" s="695"/>
      <c r="AU145" s="695"/>
      <c r="AV145" s="695"/>
      <c r="AW145" s="695"/>
      <c r="AX145" s="696"/>
      <c r="AY145" s="183"/>
      <c r="AZ145" s="744"/>
      <c r="BA145" s="745"/>
      <c r="BB145" s="727"/>
      <c r="BC145" s="840"/>
      <c r="BD145" s="739"/>
      <c r="BE145" s="740"/>
      <c r="BF145" s="740"/>
      <c r="BG145" s="740"/>
      <c r="BH145" s="740"/>
      <c r="BI145" s="740"/>
      <c r="BJ145" s="740"/>
      <c r="BK145" s="740"/>
      <c r="BL145" s="740"/>
      <c r="BM145" s="740"/>
      <c r="BN145" s="740"/>
      <c r="BO145" s="740"/>
      <c r="BP145" s="740"/>
      <c r="BQ145" s="740"/>
      <c r="BR145" s="740"/>
      <c r="BS145" s="740"/>
      <c r="BT145" s="740"/>
      <c r="BU145" s="741"/>
      <c r="BV145" s="850"/>
      <c r="BW145" s="851"/>
      <c r="BX145" s="851"/>
      <c r="BY145" s="851"/>
      <c r="BZ145" s="851"/>
      <c r="CA145" s="851"/>
      <c r="CB145" s="851"/>
      <c r="CC145" s="851"/>
      <c r="CD145" s="851"/>
      <c r="CE145" s="851"/>
      <c r="CF145" s="851"/>
      <c r="CG145" s="851"/>
      <c r="CH145" s="851"/>
      <c r="CI145" s="851"/>
      <c r="CJ145" s="851"/>
      <c r="CK145" s="852"/>
    </row>
    <row r="146" spans="2:169" ht="5.25" customHeight="1">
      <c r="B146" s="744"/>
      <c r="C146" s="745"/>
      <c r="D146" s="800" t="str">
        <f>'児童情報 '!P4</f>
        <v/>
      </c>
      <c r="E146" s="678"/>
      <c r="F146" s="678"/>
      <c r="G146" s="678"/>
      <c r="H146" s="678"/>
      <c r="I146" s="678"/>
      <c r="J146" s="678"/>
      <c r="K146" s="678"/>
      <c r="L146" s="678"/>
      <c r="M146" s="678"/>
      <c r="N146" s="678"/>
      <c r="O146" s="678"/>
      <c r="P146" s="678"/>
      <c r="Q146" s="678"/>
      <c r="R146" s="678"/>
      <c r="S146" s="678"/>
      <c r="T146" s="678"/>
      <c r="U146" s="678"/>
      <c r="V146" s="678"/>
      <c r="W146" s="678"/>
      <c r="X146" s="678"/>
      <c r="Y146" s="678"/>
      <c r="Z146" s="678"/>
      <c r="AA146" s="678"/>
      <c r="AB146" s="678"/>
      <c r="AC146" s="678"/>
      <c r="AD146" s="678"/>
      <c r="AE146" s="678"/>
      <c r="AF146" s="678"/>
      <c r="AG146" s="678"/>
      <c r="AH146" s="802" t="str">
        <f>VLOOKUP($CH$4,'児童情報 '!A:P,16,0)&amp;""</f>
        <v/>
      </c>
      <c r="AI146" s="803"/>
      <c r="AJ146" s="803"/>
      <c r="AK146" s="803"/>
      <c r="AL146" s="804"/>
      <c r="AM146" s="691">
        <f>IF(AH146="○",IFERROR(VLOOKUP(D146,施設情報!$A$49:$B$55,2,0),0),0)</f>
        <v>0</v>
      </c>
      <c r="AN146" s="692"/>
      <c r="AO146" s="692"/>
      <c r="AP146" s="692"/>
      <c r="AQ146" s="692"/>
      <c r="AR146" s="692"/>
      <c r="AS146" s="692"/>
      <c r="AT146" s="692"/>
      <c r="AU146" s="692"/>
      <c r="AV146" s="692"/>
      <c r="AW146" s="692"/>
      <c r="AX146" s="693"/>
      <c r="AY146" s="183"/>
      <c r="AZ146" s="744"/>
      <c r="BA146" s="745"/>
      <c r="BB146" s="727"/>
      <c r="BC146" s="840"/>
      <c r="BD146" s="724"/>
      <c r="BE146" s="725"/>
      <c r="BF146" s="725"/>
      <c r="BG146" s="725"/>
      <c r="BH146" s="725"/>
      <c r="BI146" s="725"/>
      <c r="BJ146" s="725"/>
      <c r="BK146" s="725"/>
      <c r="BL146" s="725"/>
      <c r="BM146" s="725"/>
      <c r="BN146" s="725"/>
      <c r="BO146" s="725"/>
      <c r="BP146" s="725"/>
      <c r="BQ146" s="725"/>
      <c r="BR146" s="725"/>
      <c r="BS146" s="725"/>
      <c r="BT146" s="725"/>
      <c r="BU146" s="726"/>
      <c r="BV146" s="841"/>
      <c r="BW146" s="842"/>
      <c r="BX146" s="842"/>
      <c r="BY146" s="842"/>
      <c r="BZ146" s="842"/>
      <c r="CA146" s="842"/>
      <c r="CB146" s="842"/>
      <c r="CC146" s="842"/>
      <c r="CD146" s="842"/>
      <c r="CE146" s="842"/>
      <c r="CF146" s="842"/>
      <c r="CG146" s="842"/>
      <c r="CH146" s="842"/>
      <c r="CI146" s="842"/>
      <c r="CJ146" s="842"/>
      <c r="CK146" s="843"/>
    </row>
    <row r="147" spans="2:169" ht="5.25" customHeight="1">
      <c r="B147" s="744"/>
      <c r="C147" s="745"/>
      <c r="D147" s="800"/>
      <c r="E147" s="678"/>
      <c r="F147" s="678"/>
      <c r="G147" s="678"/>
      <c r="H147" s="678"/>
      <c r="I147" s="678"/>
      <c r="J147" s="678"/>
      <c r="K147" s="678"/>
      <c r="L147" s="678"/>
      <c r="M147" s="678"/>
      <c r="N147" s="678"/>
      <c r="O147" s="678"/>
      <c r="P147" s="678"/>
      <c r="Q147" s="678"/>
      <c r="R147" s="678"/>
      <c r="S147" s="678"/>
      <c r="T147" s="678"/>
      <c r="U147" s="678"/>
      <c r="V147" s="678"/>
      <c r="W147" s="678"/>
      <c r="X147" s="678"/>
      <c r="Y147" s="678"/>
      <c r="Z147" s="678"/>
      <c r="AA147" s="678"/>
      <c r="AB147" s="678"/>
      <c r="AC147" s="678"/>
      <c r="AD147" s="678"/>
      <c r="AE147" s="678"/>
      <c r="AF147" s="678"/>
      <c r="AG147" s="678"/>
      <c r="AH147" s="802"/>
      <c r="AI147" s="803"/>
      <c r="AJ147" s="803"/>
      <c r="AK147" s="803"/>
      <c r="AL147" s="804"/>
      <c r="AM147" s="691"/>
      <c r="AN147" s="692"/>
      <c r="AO147" s="692"/>
      <c r="AP147" s="692"/>
      <c r="AQ147" s="692"/>
      <c r="AR147" s="692"/>
      <c r="AS147" s="692"/>
      <c r="AT147" s="692"/>
      <c r="AU147" s="692"/>
      <c r="AV147" s="692"/>
      <c r="AW147" s="692"/>
      <c r="AX147" s="693"/>
      <c r="AY147" s="183"/>
      <c r="AZ147" s="744"/>
      <c r="BA147" s="745"/>
      <c r="BB147" s="727"/>
      <c r="BC147" s="840"/>
      <c r="BD147" s="727"/>
      <c r="BE147" s="728"/>
      <c r="BF147" s="728"/>
      <c r="BG147" s="728"/>
      <c r="BH147" s="728"/>
      <c r="BI147" s="728"/>
      <c r="BJ147" s="728"/>
      <c r="BK147" s="728"/>
      <c r="BL147" s="728"/>
      <c r="BM147" s="728"/>
      <c r="BN147" s="728"/>
      <c r="BO147" s="728"/>
      <c r="BP147" s="728"/>
      <c r="BQ147" s="728"/>
      <c r="BR147" s="728"/>
      <c r="BS147" s="728"/>
      <c r="BT147" s="728"/>
      <c r="BU147" s="729"/>
      <c r="BV147" s="844"/>
      <c r="BW147" s="845"/>
      <c r="BX147" s="845"/>
      <c r="BY147" s="845"/>
      <c r="BZ147" s="845"/>
      <c r="CA147" s="845"/>
      <c r="CB147" s="845"/>
      <c r="CC147" s="845"/>
      <c r="CD147" s="845"/>
      <c r="CE147" s="845"/>
      <c r="CF147" s="845"/>
      <c r="CG147" s="845"/>
      <c r="CH147" s="845"/>
      <c r="CI147" s="845"/>
      <c r="CJ147" s="845"/>
      <c r="CK147" s="846"/>
    </row>
    <row r="148" spans="2:169" ht="5.25" customHeight="1">
      <c r="B148" s="744"/>
      <c r="C148" s="745"/>
      <c r="D148" s="800"/>
      <c r="E148" s="678"/>
      <c r="F148" s="678"/>
      <c r="G148" s="678"/>
      <c r="H148" s="678"/>
      <c r="I148" s="678"/>
      <c r="J148" s="678"/>
      <c r="K148" s="678"/>
      <c r="L148" s="678"/>
      <c r="M148" s="678"/>
      <c r="N148" s="678"/>
      <c r="O148" s="678"/>
      <c r="P148" s="678"/>
      <c r="Q148" s="678"/>
      <c r="R148" s="678"/>
      <c r="S148" s="678"/>
      <c r="T148" s="678"/>
      <c r="U148" s="678"/>
      <c r="V148" s="678"/>
      <c r="W148" s="678"/>
      <c r="X148" s="678"/>
      <c r="Y148" s="678"/>
      <c r="Z148" s="678"/>
      <c r="AA148" s="678"/>
      <c r="AB148" s="678"/>
      <c r="AC148" s="678"/>
      <c r="AD148" s="678"/>
      <c r="AE148" s="678"/>
      <c r="AF148" s="678"/>
      <c r="AG148" s="678"/>
      <c r="AH148" s="802"/>
      <c r="AI148" s="803"/>
      <c r="AJ148" s="803"/>
      <c r="AK148" s="803"/>
      <c r="AL148" s="804"/>
      <c r="AM148" s="691"/>
      <c r="AN148" s="692"/>
      <c r="AO148" s="692"/>
      <c r="AP148" s="692"/>
      <c r="AQ148" s="692"/>
      <c r="AR148" s="692"/>
      <c r="AS148" s="692"/>
      <c r="AT148" s="692"/>
      <c r="AU148" s="692"/>
      <c r="AV148" s="692"/>
      <c r="AW148" s="692"/>
      <c r="AX148" s="693"/>
      <c r="AY148" s="183"/>
      <c r="AZ148" s="744"/>
      <c r="BA148" s="745"/>
      <c r="BB148" s="727"/>
      <c r="BC148" s="840"/>
      <c r="BD148" s="727"/>
      <c r="BE148" s="728"/>
      <c r="BF148" s="728"/>
      <c r="BG148" s="728"/>
      <c r="BH148" s="728"/>
      <c r="BI148" s="728"/>
      <c r="BJ148" s="728"/>
      <c r="BK148" s="728"/>
      <c r="BL148" s="728"/>
      <c r="BM148" s="728"/>
      <c r="BN148" s="728"/>
      <c r="BO148" s="728"/>
      <c r="BP148" s="728"/>
      <c r="BQ148" s="728"/>
      <c r="BR148" s="728"/>
      <c r="BS148" s="728"/>
      <c r="BT148" s="728"/>
      <c r="BU148" s="729"/>
      <c r="BV148" s="844"/>
      <c r="BW148" s="845"/>
      <c r="BX148" s="845"/>
      <c r="BY148" s="845"/>
      <c r="BZ148" s="845"/>
      <c r="CA148" s="845"/>
      <c r="CB148" s="845"/>
      <c r="CC148" s="845"/>
      <c r="CD148" s="845"/>
      <c r="CE148" s="845"/>
      <c r="CF148" s="845"/>
      <c r="CG148" s="845"/>
      <c r="CH148" s="845"/>
      <c r="CI148" s="845"/>
      <c r="CJ148" s="845"/>
      <c r="CK148" s="846"/>
    </row>
    <row r="149" spans="2:169" ht="5.25" customHeight="1">
      <c r="B149" s="744"/>
      <c r="C149" s="745"/>
      <c r="D149" s="800"/>
      <c r="E149" s="678"/>
      <c r="F149" s="678"/>
      <c r="G149" s="678"/>
      <c r="H149" s="678"/>
      <c r="I149" s="678"/>
      <c r="J149" s="678"/>
      <c r="K149" s="678"/>
      <c r="L149" s="678"/>
      <c r="M149" s="678"/>
      <c r="N149" s="678"/>
      <c r="O149" s="678"/>
      <c r="P149" s="678"/>
      <c r="Q149" s="678"/>
      <c r="R149" s="678"/>
      <c r="S149" s="678"/>
      <c r="T149" s="678"/>
      <c r="U149" s="678"/>
      <c r="V149" s="678"/>
      <c r="W149" s="678"/>
      <c r="X149" s="678"/>
      <c r="Y149" s="678"/>
      <c r="Z149" s="678"/>
      <c r="AA149" s="678"/>
      <c r="AB149" s="678"/>
      <c r="AC149" s="678"/>
      <c r="AD149" s="678"/>
      <c r="AE149" s="678"/>
      <c r="AF149" s="678"/>
      <c r="AG149" s="678"/>
      <c r="AH149" s="802"/>
      <c r="AI149" s="803"/>
      <c r="AJ149" s="803"/>
      <c r="AK149" s="803"/>
      <c r="AL149" s="804"/>
      <c r="AM149" s="691"/>
      <c r="AN149" s="692"/>
      <c r="AO149" s="692"/>
      <c r="AP149" s="692"/>
      <c r="AQ149" s="692"/>
      <c r="AR149" s="692"/>
      <c r="AS149" s="692"/>
      <c r="AT149" s="692"/>
      <c r="AU149" s="692"/>
      <c r="AV149" s="692"/>
      <c r="AW149" s="692"/>
      <c r="AX149" s="693"/>
      <c r="AY149" s="183"/>
      <c r="AZ149" s="744"/>
      <c r="BA149" s="745"/>
      <c r="BB149" s="727"/>
      <c r="BC149" s="840"/>
      <c r="BD149" s="727"/>
      <c r="BE149" s="728"/>
      <c r="BF149" s="728"/>
      <c r="BG149" s="728"/>
      <c r="BH149" s="728"/>
      <c r="BI149" s="728"/>
      <c r="BJ149" s="728"/>
      <c r="BK149" s="728"/>
      <c r="BL149" s="728"/>
      <c r="BM149" s="728"/>
      <c r="BN149" s="728"/>
      <c r="BO149" s="728"/>
      <c r="BP149" s="728"/>
      <c r="BQ149" s="728"/>
      <c r="BR149" s="728"/>
      <c r="BS149" s="728"/>
      <c r="BT149" s="728"/>
      <c r="BU149" s="729"/>
      <c r="BV149" s="844"/>
      <c r="BW149" s="845"/>
      <c r="BX149" s="845"/>
      <c r="BY149" s="845"/>
      <c r="BZ149" s="845"/>
      <c r="CA149" s="845"/>
      <c r="CB149" s="845"/>
      <c r="CC149" s="845"/>
      <c r="CD149" s="845"/>
      <c r="CE149" s="845"/>
      <c r="CF149" s="845"/>
      <c r="CG149" s="845"/>
      <c r="CH149" s="845"/>
      <c r="CI149" s="845"/>
      <c r="CJ149" s="845"/>
      <c r="CK149" s="846"/>
    </row>
    <row r="150" spans="2:169" ht="5.25" customHeight="1" thickBot="1">
      <c r="B150" s="744"/>
      <c r="C150" s="745"/>
      <c r="D150" s="801"/>
      <c r="E150" s="791"/>
      <c r="F150" s="791"/>
      <c r="G150" s="791"/>
      <c r="H150" s="791"/>
      <c r="I150" s="791"/>
      <c r="J150" s="791"/>
      <c r="K150" s="791"/>
      <c r="L150" s="791"/>
      <c r="M150" s="791"/>
      <c r="N150" s="791"/>
      <c r="O150" s="791"/>
      <c r="P150" s="791"/>
      <c r="Q150" s="791"/>
      <c r="R150" s="791"/>
      <c r="S150" s="791"/>
      <c r="T150" s="791"/>
      <c r="U150" s="791"/>
      <c r="V150" s="791"/>
      <c r="W150" s="791"/>
      <c r="X150" s="791"/>
      <c r="Y150" s="791"/>
      <c r="Z150" s="791"/>
      <c r="AA150" s="791"/>
      <c r="AB150" s="791"/>
      <c r="AC150" s="791"/>
      <c r="AD150" s="791"/>
      <c r="AE150" s="791"/>
      <c r="AF150" s="791"/>
      <c r="AG150" s="791"/>
      <c r="AH150" s="805"/>
      <c r="AI150" s="806"/>
      <c r="AJ150" s="806"/>
      <c r="AK150" s="806"/>
      <c r="AL150" s="807"/>
      <c r="AM150" s="721"/>
      <c r="AN150" s="722"/>
      <c r="AO150" s="722"/>
      <c r="AP150" s="722"/>
      <c r="AQ150" s="722"/>
      <c r="AR150" s="722"/>
      <c r="AS150" s="722"/>
      <c r="AT150" s="722"/>
      <c r="AU150" s="722"/>
      <c r="AV150" s="722"/>
      <c r="AW150" s="722"/>
      <c r="AX150" s="723"/>
      <c r="AY150" s="183"/>
      <c r="AZ150" s="744"/>
      <c r="BA150" s="745"/>
      <c r="BB150" s="727"/>
      <c r="BC150" s="840"/>
      <c r="BD150" s="730"/>
      <c r="BE150" s="731"/>
      <c r="BF150" s="731"/>
      <c r="BG150" s="731"/>
      <c r="BH150" s="731"/>
      <c r="BI150" s="731"/>
      <c r="BJ150" s="731"/>
      <c r="BK150" s="731"/>
      <c r="BL150" s="731"/>
      <c r="BM150" s="731"/>
      <c r="BN150" s="731"/>
      <c r="BO150" s="731"/>
      <c r="BP150" s="731"/>
      <c r="BQ150" s="731"/>
      <c r="BR150" s="731"/>
      <c r="BS150" s="731"/>
      <c r="BT150" s="731"/>
      <c r="BU150" s="732"/>
      <c r="BV150" s="847"/>
      <c r="BW150" s="848"/>
      <c r="BX150" s="848"/>
      <c r="BY150" s="848"/>
      <c r="BZ150" s="848"/>
      <c r="CA150" s="848"/>
      <c r="CB150" s="848"/>
      <c r="CC150" s="848"/>
      <c r="CD150" s="848"/>
      <c r="CE150" s="848"/>
      <c r="CF150" s="848"/>
      <c r="CG150" s="848"/>
      <c r="CH150" s="848"/>
      <c r="CI150" s="848"/>
      <c r="CJ150" s="848"/>
      <c r="CK150" s="849"/>
    </row>
    <row r="151" spans="2:169" ht="5.25" customHeight="1">
      <c r="B151" s="616" t="s">
        <v>28</v>
      </c>
      <c r="C151" s="364"/>
      <c r="D151" s="364"/>
      <c r="E151" s="364"/>
      <c r="F151" s="364"/>
      <c r="G151" s="364"/>
      <c r="H151" s="364"/>
      <c r="I151" s="364"/>
      <c r="J151" s="364"/>
      <c r="K151" s="364"/>
      <c r="L151" s="364"/>
      <c r="M151" s="364"/>
      <c r="N151" s="364"/>
      <c r="O151" s="364"/>
      <c r="P151" s="364"/>
      <c r="Q151" s="364"/>
      <c r="R151" s="364"/>
      <c r="S151" s="364"/>
      <c r="T151" s="364"/>
      <c r="U151" s="364"/>
      <c r="V151" s="364"/>
      <c r="W151" s="364"/>
      <c r="X151" s="364"/>
      <c r="Y151" s="364"/>
      <c r="Z151" s="364"/>
      <c r="AA151" s="364"/>
      <c r="AB151" s="364"/>
      <c r="AC151" s="364"/>
      <c r="AD151" s="364"/>
      <c r="AE151" s="364"/>
      <c r="AF151" s="364"/>
      <c r="AG151" s="364"/>
      <c r="AH151" s="364"/>
      <c r="AI151" s="364"/>
      <c r="AJ151" s="364"/>
      <c r="AK151" s="364"/>
      <c r="AL151" s="365"/>
      <c r="AM151" s="700">
        <f>SUM(AM116:AX150)</f>
        <v>0</v>
      </c>
      <c r="AN151" s="701"/>
      <c r="AO151" s="701"/>
      <c r="AP151" s="701"/>
      <c r="AQ151" s="701"/>
      <c r="AR151" s="701"/>
      <c r="AS151" s="701"/>
      <c r="AT151" s="701"/>
      <c r="AU151" s="701"/>
      <c r="AV151" s="701"/>
      <c r="AW151" s="701"/>
      <c r="AX151" s="702"/>
      <c r="AY151" s="183"/>
      <c r="AZ151" s="709" t="s">
        <v>743</v>
      </c>
      <c r="BA151" s="710"/>
      <c r="BB151" s="710"/>
      <c r="BC151" s="710"/>
      <c r="BD151" s="710"/>
      <c r="BE151" s="710"/>
      <c r="BF151" s="710"/>
      <c r="BG151" s="710"/>
      <c r="BH151" s="710"/>
      <c r="BI151" s="710"/>
      <c r="BJ151" s="710"/>
      <c r="BK151" s="710"/>
      <c r="BL151" s="710"/>
      <c r="BM151" s="710"/>
      <c r="BN151" s="710"/>
      <c r="BO151" s="710"/>
      <c r="BP151" s="710"/>
      <c r="BQ151" s="710"/>
      <c r="BR151" s="710"/>
      <c r="BS151" s="710"/>
      <c r="BT151" s="710"/>
      <c r="BU151" s="711"/>
      <c r="BV151" s="368" t="e">
        <f ca="1">SUM(BV116:CK150)</f>
        <v>#N/A</v>
      </c>
      <c r="BW151" s="369"/>
      <c r="BX151" s="369"/>
      <c r="BY151" s="369"/>
      <c r="BZ151" s="369"/>
      <c r="CA151" s="369"/>
      <c r="CB151" s="369"/>
      <c r="CC151" s="369"/>
      <c r="CD151" s="369"/>
      <c r="CE151" s="369"/>
      <c r="CF151" s="369"/>
      <c r="CG151" s="369"/>
      <c r="CH151" s="369"/>
      <c r="CI151" s="369"/>
      <c r="CJ151" s="369"/>
      <c r="CK151" s="370"/>
    </row>
    <row r="152" spans="2:169" ht="5.25" customHeight="1">
      <c r="B152" s="617"/>
      <c r="C152" s="366"/>
      <c r="D152" s="366"/>
      <c r="E152" s="366"/>
      <c r="F152" s="366"/>
      <c r="G152" s="366"/>
      <c r="H152" s="366"/>
      <c r="I152" s="366"/>
      <c r="J152" s="366"/>
      <c r="K152" s="366"/>
      <c r="L152" s="366"/>
      <c r="M152" s="366"/>
      <c r="N152" s="366"/>
      <c r="O152" s="366"/>
      <c r="P152" s="366"/>
      <c r="Q152" s="366"/>
      <c r="R152" s="366"/>
      <c r="S152" s="366"/>
      <c r="T152" s="366"/>
      <c r="U152" s="366"/>
      <c r="V152" s="366"/>
      <c r="W152" s="366"/>
      <c r="X152" s="366"/>
      <c r="Y152" s="366"/>
      <c r="Z152" s="366"/>
      <c r="AA152" s="366"/>
      <c r="AB152" s="366"/>
      <c r="AC152" s="366"/>
      <c r="AD152" s="366"/>
      <c r="AE152" s="366"/>
      <c r="AF152" s="366"/>
      <c r="AG152" s="366"/>
      <c r="AH152" s="366"/>
      <c r="AI152" s="366"/>
      <c r="AJ152" s="366"/>
      <c r="AK152" s="366"/>
      <c r="AL152" s="367"/>
      <c r="AM152" s="703"/>
      <c r="AN152" s="704"/>
      <c r="AO152" s="704"/>
      <c r="AP152" s="704"/>
      <c r="AQ152" s="704"/>
      <c r="AR152" s="704"/>
      <c r="AS152" s="704"/>
      <c r="AT152" s="704"/>
      <c r="AU152" s="704"/>
      <c r="AV152" s="704"/>
      <c r="AW152" s="704"/>
      <c r="AX152" s="705"/>
      <c r="AY152" s="183"/>
      <c r="AZ152" s="712"/>
      <c r="BA152" s="713"/>
      <c r="BB152" s="713"/>
      <c r="BC152" s="713"/>
      <c r="BD152" s="713"/>
      <c r="BE152" s="713"/>
      <c r="BF152" s="713"/>
      <c r="BG152" s="713"/>
      <c r="BH152" s="713"/>
      <c r="BI152" s="713"/>
      <c r="BJ152" s="713"/>
      <c r="BK152" s="713"/>
      <c r="BL152" s="713"/>
      <c r="BM152" s="713"/>
      <c r="BN152" s="713"/>
      <c r="BO152" s="713"/>
      <c r="BP152" s="713"/>
      <c r="BQ152" s="713"/>
      <c r="BR152" s="713"/>
      <c r="BS152" s="713"/>
      <c r="BT152" s="713"/>
      <c r="BU152" s="714"/>
      <c r="BV152" s="358"/>
      <c r="BW152" s="359"/>
      <c r="BX152" s="359"/>
      <c r="BY152" s="359"/>
      <c r="BZ152" s="359"/>
      <c r="CA152" s="359"/>
      <c r="CB152" s="359"/>
      <c r="CC152" s="359"/>
      <c r="CD152" s="359"/>
      <c r="CE152" s="359"/>
      <c r="CF152" s="359"/>
      <c r="CG152" s="359"/>
      <c r="CH152" s="359"/>
      <c r="CI152" s="359"/>
      <c r="CJ152" s="359"/>
      <c r="CK152" s="360"/>
    </row>
    <row r="153" spans="2:169" ht="5.25" customHeight="1">
      <c r="B153" s="617"/>
      <c r="C153" s="366"/>
      <c r="D153" s="366"/>
      <c r="E153" s="366"/>
      <c r="F153" s="366"/>
      <c r="G153" s="366"/>
      <c r="H153" s="366"/>
      <c r="I153" s="366"/>
      <c r="J153" s="366"/>
      <c r="K153" s="366"/>
      <c r="L153" s="366"/>
      <c r="M153" s="366"/>
      <c r="N153" s="366"/>
      <c r="O153" s="366"/>
      <c r="P153" s="366"/>
      <c r="Q153" s="366"/>
      <c r="R153" s="366"/>
      <c r="S153" s="366"/>
      <c r="T153" s="366"/>
      <c r="U153" s="366"/>
      <c r="V153" s="366"/>
      <c r="W153" s="366"/>
      <c r="X153" s="366"/>
      <c r="Y153" s="366"/>
      <c r="Z153" s="366"/>
      <c r="AA153" s="366"/>
      <c r="AB153" s="366"/>
      <c r="AC153" s="366"/>
      <c r="AD153" s="366"/>
      <c r="AE153" s="366"/>
      <c r="AF153" s="366"/>
      <c r="AG153" s="366"/>
      <c r="AH153" s="366"/>
      <c r="AI153" s="366"/>
      <c r="AJ153" s="366"/>
      <c r="AK153" s="366"/>
      <c r="AL153" s="367"/>
      <c r="AM153" s="703"/>
      <c r="AN153" s="704"/>
      <c r="AO153" s="704"/>
      <c r="AP153" s="704"/>
      <c r="AQ153" s="704"/>
      <c r="AR153" s="704"/>
      <c r="AS153" s="704"/>
      <c r="AT153" s="704"/>
      <c r="AU153" s="704"/>
      <c r="AV153" s="704"/>
      <c r="AW153" s="704"/>
      <c r="AX153" s="705"/>
      <c r="AY153" s="183"/>
      <c r="AZ153" s="712"/>
      <c r="BA153" s="713"/>
      <c r="BB153" s="713"/>
      <c r="BC153" s="713"/>
      <c r="BD153" s="713"/>
      <c r="BE153" s="713"/>
      <c r="BF153" s="713"/>
      <c r="BG153" s="713"/>
      <c r="BH153" s="713"/>
      <c r="BI153" s="713"/>
      <c r="BJ153" s="713"/>
      <c r="BK153" s="713"/>
      <c r="BL153" s="713"/>
      <c r="BM153" s="713"/>
      <c r="BN153" s="713"/>
      <c r="BO153" s="713"/>
      <c r="BP153" s="713"/>
      <c r="BQ153" s="713"/>
      <c r="BR153" s="713"/>
      <c r="BS153" s="713"/>
      <c r="BT153" s="713"/>
      <c r="BU153" s="714"/>
      <c r="BV153" s="358"/>
      <c r="BW153" s="359"/>
      <c r="BX153" s="359"/>
      <c r="BY153" s="359"/>
      <c r="BZ153" s="359"/>
      <c r="CA153" s="359"/>
      <c r="CB153" s="359"/>
      <c r="CC153" s="359"/>
      <c r="CD153" s="359"/>
      <c r="CE153" s="359"/>
      <c r="CF153" s="359"/>
      <c r="CG153" s="359"/>
      <c r="CH153" s="359"/>
      <c r="CI153" s="359"/>
      <c r="CJ153" s="359"/>
      <c r="CK153" s="360"/>
    </row>
    <row r="154" spans="2:169" ht="10.5" customHeight="1" thickBot="1">
      <c r="B154" s="697"/>
      <c r="C154" s="698"/>
      <c r="D154" s="698"/>
      <c r="E154" s="698"/>
      <c r="F154" s="698"/>
      <c r="G154" s="698"/>
      <c r="H154" s="698"/>
      <c r="I154" s="698"/>
      <c r="J154" s="698"/>
      <c r="K154" s="698"/>
      <c r="L154" s="698"/>
      <c r="M154" s="698"/>
      <c r="N154" s="698"/>
      <c r="O154" s="698"/>
      <c r="P154" s="698"/>
      <c r="Q154" s="698"/>
      <c r="R154" s="698"/>
      <c r="S154" s="698"/>
      <c r="T154" s="698"/>
      <c r="U154" s="698"/>
      <c r="V154" s="698"/>
      <c r="W154" s="698"/>
      <c r="X154" s="698"/>
      <c r="Y154" s="698"/>
      <c r="Z154" s="698"/>
      <c r="AA154" s="698"/>
      <c r="AB154" s="698"/>
      <c r="AC154" s="698"/>
      <c r="AD154" s="698"/>
      <c r="AE154" s="698"/>
      <c r="AF154" s="698"/>
      <c r="AG154" s="698"/>
      <c r="AH154" s="698"/>
      <c r="AI154" s="698"/>
      <c r="AJ154" s="698"/>
      <c r="AK154" s="698"/>
      <c r="AL154" s="699"/>
      <c r="AM154" s="706"/>
      <c r="AN154" s="707"/>
      <c r="AO154" s="707"/>
      <c r="AP154" s="707"/>
      <c r="AQ154" s="707"/>
      <c r="AR154" s="707"/>
      <c r="AS154" s="707"/>
      <c r="AT154" s="707"/>
      <c r="AU154" s="707"/>
      <c r="AV154" s="707"/>
      <c r="AW154" s="707"/>
      <c r="AX154" s="708"/>
      <c r="AY154" s="183"/>
      <c r="AZ154" s="715"/>
      <c r="BA154" s="716"/>
      <c r="BB154" s="716"/>
      <c r="BC154" s="716"/>
      <c r="BD154" s="716"/>
      <c r="BE154" s="716"/>
      <c r="BF154" s="716"/>
      <c r="BG154" s="716"/>
      <c r="BH154" s="716"/>
      <c r="BI154" s="716"/>
      <c r="BJ154" s="716"/>
      <c r="BK154" s="716"/>
      <c r="BL154" s="716"/>
      <c r="BM154" s="716"/>
      <c r="BN154" s="716"/>
      <c r="BO154" s="716"/>
      <c r="BP154" s="716"/>
      <c r="BQ154" s="716"/>
      <c r="BR154" s="716"/>
      <c r="BS154" s="716"/>
      <c r="BT154" s="716"/>
      <c r="BU154" s="717"/>
      <c r="BV154" s="718"/>
      <c r="BW154" s="719"/>
      <c r="BX154" s="719"/>
      <c r="BY154" s="719"/>
      <c r="BZ154" s="719"/>
      <c r="CA154" s="719"/>
      <c r="CB154" s="719"/>
      <c r="CC154" s="719"/>
      <c r="CD154" s="719"/>
      <c r="CE154" s="719"/>
      <c r="CF154" s="719"/>
      <c r="CG154" s="719"/>
      <c r="CH154" s="719"/>
      <c r="CI154" s="719"/>
      <c r="CJ154" s="719"/>
      <c r="CK154" s="720"/>
    </row>
    <row r="155" spans="2:169" ht="8.1" customHeight="1">
      <c r="CD155" s="189"/>
      <c r="CE155" s="183"/>
      <c r="CF155" s="183"/>
      <c r="CG155" s="183"/>
      <c r="CH155" s="184"/>
      <c r="CI155" s="184"/>
      <c r="CJ155" s="183"/>
      <c r="CK155" s="183"/>
      <c r="CL155" s="183"/>
      <c r="EK155" s="677"/>
      <c r="EL155" s="677"/>
      <c r="EM155" s="677"/>
      <c r="EN155" s="677"/>
      <c r="EO155" s="677"/>
      <c r="EP155" s="677"/>
      <c r="EQ155" s="677"/>
      <c r="ER155" s="677"/>
      <c r="ES155" s="678"/>
      <c r="ET155" s="678"/>
      <c r="EU155" s="678"/>
      <c r="EV155" s="678"/>
      <c r="EW155" s="678"/>
      <c r="EX155" s="678"/>
      <c r="EY155" s="678"/>
      <c r="EZ155" s="678"/>
      <c r="FA155" s="678"/>
      <c r="FB155" s="678"/>
      <c r="FC155" s="678"/>
      <c r="FD155" s="678"/>
      <c r="FE155" s="678"/>
      <c r="FF155" s="678"/>
      <c r="FG155" s="678"/>
      <c r="FH155" s="678"/>
      <c r="FI155" s="183"/>
      <c r="FJ155" s="183"/>
      <c r="FK155" s="183"/>
      <c r="FL155" s="183"/>
      <c r="FM155" s="183"/>
    </row>
    <row r="156" spans="2:169" ht="15.75" customHeight="1">
      <c r="B156" s="676"/>
      <c r="C156" s="676"/>
      <c r="D156" s="676"/>
      <c r="E156" s="676"/>
      <c r="F156" s="676"/>
      <c r="G156" s="676"/>
      <c r="H156" s="676"/>
      <c r="I156" s="676"/>
      <c r="J156" s="197"/>
      <c r="K156" s="197"/>
      <c r="L156" s="197"/>
      <c r="M156" s="197"/>
      <c r="N156" s="197"/>
      <c r="O156" s="197"/>
      <c r="P156" s="197"/>
      <c r="BM156" s="677"/>
      <c r="BN156" s="677"/>
      <c r="BO156" s="677"/>
      <c r="BP156" s="677"/>
      <c r="BQ156" s="677"/>
      <c r="BR156" s="677"/>
      <c r="BS156" s="677"/>
      <c r="BT156" s="677"/>
      <c r="BU156" s="677"/>
      <c r="BV156" s="677"/>
      <c r="BW156" s="677"/>
      <c r="BX156" s="677"/>
      <c r="BY156" s="677"/>
      <c r="BZ156" s="677"/>
      <c r="CA156" s="677"/>
      <c r="CB156" s="677"/>
      <c r="CC156" s="677"/>
      <c r="CD156" s="677"/>
      <c r="CE156" s="677"/>
      <c r="CF156" s="677"/>
      <c r="CG156" s="677"/>
      <c r="CH156" s="677"/>
      <c r="CI156" s="677"/>
      <c r="CJ156" s="677"/>
      <c r="CK156" s="677"/>
      <c r="CL156" s="677"/>
      <c r="CM156" s="677"/>
      <c r="CN156" s="677"/>
      <c r="CO156" s="677"/>
      <c r="CP156" s="677"/>
      <c r="CQ156" s="677"/>
      <c r="CR156" s="677"/>
      <c r="CS156" s="677"/>
      <c r="CT156" s="677"/>
      <c r="CU156" s="677"/>
      <c r="CV156" s="677"/>
      <c r="CW156" s="677"/>
      <c r="CX156" s="677"/>
      <c r="CY156" s="677"/>
      <c r="CZ156" s="677"/>
      <c r="DA156" s="677"/>
      <c r="DB156" s="677"/>
      <c r="DC156" s="677"/>
      <c r="DD156" s="677"/>
      <c r="DE156" s="677"/>
      <c r="DF156" s="677"/>
      <c r="DG156" s="677"/>
      <c r="DH156" s="677"/>
      <c r="DI156" s="677"/>
      <c r="DJ156" s="677"/>
      <c r="DK156" s="677"/>
      <c r="DL156" s="677"/>
      <c r="DM156" s="677"/>
      <c r="DN156" s="677"/>
      <c r="DO156" s="677"/>
      <c r="DP156" s="677"/>
      <c r="DQ156" s="677"/>
      <c r="DR156" s="677"/>
      <c r="DS156" s="677"/>
      <c r="DT156" s="677"/>
      <c r="DU156" s="677"/>
      <c r="DV156" s="677"/>
      <c r="DW156" s="677"/>
      <c r="DX156" s="677"/>
      <c r="DY156" s="677"/>
      <c r="DZ156" s="677"/>
      <c r="EA156" s="677"/>
      <c r="EB156" s="677"/>
      <c r="EC156" s="677"/>
      <c r="ED156" s="677"/>
      <c r="EE156" s="677"/>
      <c r="EF156" s="677"/>
      <c r="EG156" s="677"/>
      <c r="EH156" s="677"/>
      <c r="EI156" s="677"/>
      <c r="EJ156" s="677"/>
      <c r="EK156" s="677"/>
      <c r="EL156" s="677"/>
      <c r="EM156" s="677"/>
      <c r="EN156" s="677"/>
      <c r="EO156" s="677"/>
      <c r="EP156" s="677"/>
      <c r="EQ156" s="677"/>
      <c r="ER156" s="677"/>
      <c r="ES156" s="678"/>
      <c r="ET156" s="678"/>
      <c r="EU156" s="678"/>
      <c r="EV156" s="678"/>
      <c r="EW156" s="678"/>
      <c r="EX156" s="678"/>
      <c r="EY156" s="678"/>
      <c r="EZ156" s="678"/>
      <c r="FA156" s="678"/>
      <c r="FB156" s="678"/>
      <c r="FC156" s="678"/>
      <c r="FD156" s="678"/>
      <c r="FE156" s="678"/>
      <c r="FF156" s="678"/>
      <c r="FG156" s="678"/>
      <c r="FH156" s="678"/>
      <c r="FI156" s="183"/>
      <c r="FJ156" s="183"/>
      <c r="FK156" s="183"/>
      <c r="FL156" s="183"/>
      <c r="FM156" s="183"/>
    </row>
    <row r="157" spans="2:169" ht="16.5" customHeight="1">
      <c r="CE157" s="677"/>
      <c r="CF157" s="677"/>
      <c r="CG157" s="677"/>
      <c r="CH157" s="677"/>
      <c r="CI157" s="677"/>
      <c r="CJ157" s="677"/>
      <c r="CK157" s="677"/>
      <c r="CL157" s="677"/>
      <c r="CM157" s="677"/>
      <c r="CN157" s="677"/>
      <c r="CO157" s="677"/>
      <c r="CP157" s="677"/>
      <c r="CQ157" s="677"/>
      <c r="CR157" s="677"/>
      <c r="CS157" s="677"/>
      <c r="CT157" s="677"/>
      <c r="CU157" s="677"/>
      <c r="CV157" s="783"/>
      <c r="CW157" s="783"/>
      <c r="CX157" s="783"/>
      <c r="CY157" s="783"/>
      <c r="CZ157" s="783"/>
      <c r="DA157" s="783"/>
      <c r="DB157" s="783"/>
      <c r="DC157" s="783"/>
      <c r="DD157" s="783"/>
      <c r="DE157" s="783"/>
      <c r="DF157" s="783"/>
      <c r="DG157" s="783"/>
      <c r="DH157" s="783"/>
      <c r="DI157" s="783"/>
      <c r="DJ157" s="783"/>
      <c r="DK157" s="783"/>
      <c r="DL157" s="783"/>
      <c r="DM157" s="677"/>
      <c r="DN157" s="677"/>
      <c r="DO157" s="677"/>
      <c r="DP157" s="677"/>
      <c r="DQ157" s="677"/>
      <c r="DR157" s="677"/>
      <c r="DS157" s="677"/>
      <c r="DT157" s="677"/>
      <c r="DU157" s="677"/>
      <c r="DV157" s="677"/>
      <c r="DW157" s="677"/>
      <c r="DX157" s="677"/>
      <c r="DY157" s="677"/>
      <c r="DZ157" s="677"/>
      <c r="EA157" s="677"/>
      <c r="EB157" s="677"/>
      <c r="EC157" s="677"/>
      <c r="ED157" s="677"/>
      <c r="EE157" s="677"/>
      <c r="EF157" s="677"/>
      <c r="EG157" s="677"/>
      <c r="EH157" s="677"/>
      <c r="EI157" s="677"/>
      <c r="EJ157" s="677"/>
      <c r="EK157" s="677"/>
      <c r="EL157" s="677"/>
      <c r="EM157" s="677"/>
      <c r="EN157" s="677"/>
      <c r="EO157" s="677"/>
      <c r="EP157" s="677"/>
      <c r="EQ157" s="677"/>
      <c r="ER157" s="677"/>
      <c r="ES157" s="678"/>
      <c r="ET157" s="678"/>
      <c r="EU157" s="678"/>
      <c r="EV157" s="678"/>
      <c r="EW157" s="678"/>
      <c r="EX157" s="678"/>
      <c r="EY157" s="678"/>
      <c r="EZ157" s="678"/>
      <c r="FA157" s="678"/>
      <c r="FB157" s="678"/>
      <c r="FC157" s="678"/>
      <c r="FD157" s="678"/>
      <c r="FE157" s="678"/>
      <c r="FF157" s="678"/>
      <c r="FG157" s="678"/>
      <c r="FH157" s="678"/>
      <c r="FI157" s="183"/>
      <c r="FJ157" s="183"/>
      <c r="FK157" s="183"/>
      <c r="FL157" s="183"/>
      <c r="FM157" s="183"/>
    </row>
    <row r="158" spans="2:169" ht="16.5" customHeight="1">
      <c r="CE158" s="677"/>
      <c r="CF158" s="677"/>
      <c r="CG158" s="677"/>
      <c r="CH158" s="677"/>
      <c r="CI158" s="677"/>
      <c r="CJ158" s="677"/>
      <c r="CK158" s="677"/>
    </row>
    <row r="159" spans="2:169" ht="16.5" customHeight="1">
      <c r="CE159" s="677"/>
      <c r="CF159" s="677"/>
      <c r="CG159" s="677"/>
      <c r="CH159" s="677"/>
      <c r="CI159" s="677"/>
      <c r="CJ159" s="677"/>
      <c r="CK159" s="677"/>
    </row>
  </sheetData>
  <sheetProtection algorithmName="SHA-512" hashValue="ONJHVHgMFVrvfUlmoW0KwZYeALkoHS01rNCa3ojvfl03dBhaG8JFZHF22soXpZK0c+BhL9sT5ByC54OdHFwCeA==" saltValue="7vXw6GPup/Q82chYqVKXuQ==" spinCount="100000" sheet="1" objects="1" scenarios="1"/>
  <protectedRanges>
    <protectedRange sqref="D116:AX150" name="範囲2_1"/>
    <protectedRange sqref="BZ57:CK76 AU57:BR76 BS82:BY86 AU87:CK106 BZ82:CK86 AU82:BR86" name="範囲1_2"/>
    <protectedRange sqref="BZ77:CK81" name="範囲1"/>
  </protectedRanges>
  <mergeCells count="266">
    <mergeCell ref="D97:AA101"/>
    <mergeCell ref="AB97:AH101"/>
    <mergeCell ref="AI97:AT101"/>
    <mergeCell ref="AU97:BR101"/>
    <mergeCell ref="BS97:BY101"/>
    <mergeCell ref="BZ97:CK101"/>
    <mergeCell ref="B29:C106"/>
    <mergeCell ref="AH141:AL145"/>
    <mergeCell ref="D87:AA91"/>
    <mergeCell ref="D92:AA96"/>
    <mergeCell ref="AB89:AE91"/>
    <mergeCell ref="AH126:AL130"/>
    <mergeCell ref="D131:AG135"/>
    <mergeCell ref="AH131:AL135"/>
    <mergeCell ref="D136:AG140"/>
    <mergeCell ref="AH136:AL140"/>
    <mergeCell ref="D141:AG145"/>
    <mergeCell ref="AU77:BR81"/>
    <mergeCell ref="AU82:BR86"/>
    <mergeCell ref="BS82:BY86"/>
    <mergeCell ref="AU87:BR91"/>
    <mergeCell ref="BS87:BY91"/>
    <mergeCell ref="BZ87:CK91"/>
    <mergeCell ref="AU72:BR76"/>
    <mergeCell ref="AB102:AH106"/>
    <mergeCell ref="AI102:AT106"/>
    <mergeCell ref="AU102:BR106"/>
    <mergeCell ref="BS102:BY106"/>
    <mergeCell ref="B107:AH111"/>
    <mergeCell ref="AI107:AT111"/>
    <mergeCell ref="B113:C150"/>
    <mergeCell ref="D113:AL115"/>
    <mergeCell ref="AM113:AX115"/>
    <mergeCell ref="AM116:AX120"/>
    <mergeCell ref="AM126:AX130"/>
    <mergeCell ref="AM136:AX140"/>
    <mergeCell ref="AM131:AX135"/>
    <mergeCell ref="AM121:AX125"/>
    <mergeCell ref="D126:AG130"/>
    <mergeCell ref="AM141:AX145"/>
    <mergeCell ref="BB136:BC150"/>
    <mergeCell ref="BV146:CK150"/>
    <mergeCell ref="BV141:CK145"/>
    <mergeCell ref="BV136:CK140"/>
    <mergeCell ref="BB126:BC130"/>
    <mergeCell ref="BD126:BU130"/>
    <mergeCell ref="BZ102:CK106"/>
    <mergeCell ref="CL157:CM157"/>
    <mergeCell ref="CN157:CO157"/>
    <mergeCell ref="CP157:CQ157"/>
    <mergeCell ref="CR157:CS157"/>
    <mergeCell ref="J23:P23"/>
    <mergeCell ref="Q23:V23"/>
    <mergeCell ref="AT24:BB27"/>
    <mergeCell ref="BC24:BL27"/>
    <mergeCell ref="BM24:BQ27"/>
    <mergeCell ref="BR24:BZ27"/>
    <mergeCell ref="CA24:CH27"/>
    <mergeCell ref="CI24:CK27"/>
    <mergeCell ref="AI26:AN27"/>
    <mergeCell ref="AO24:AP25"/>
    <mergeCell ref="Y24:AB25"/>
    <mergeCell ref="D146:AG150"/>
    <mergeCell ref="AH146:AL150"/>
    <mergeCell ref="BM156:EF156"/>
    <mergeCell ref="CE157:CK159"/>
    <mergeCell ref="D116:AG120"/>
    <mergeCell ref="AH116:AL120"/>
    <mergeCell ref="D121:AG125"/>
    <mergeCell ref="AH121:AL125"/>
    <mergeCell ref="D102:AA106"/>
    <mergeCell ref="DY157:DZ157"/>
    <mergeCell ref="EA157:EB157"/>
    <mergeCell ref="EC157:ED157"/>
    <mergeCell ref="EE157:EF157"/>
    <mergeCell ref="CT157:CU157"/>
    <mergeCell ref="CV157:DL157"/>
    <mergeCell ref="DM157:DN157"/>
    <mergeCell ref="DO157:DP157"/>
    <mergeCell ref="DQ157:DR157"/>
    <mergeCell ref="DS157:DT157"/>
    <mergeCell ref="BS77:BY78"/>
    <mergeCell ref="BS79:BV81"/>
    <mergeCell ref="BW79:BY81"/>
    <mergeCell ref="BV116:CK120"/>
    <mergeCell ref="BB121:BC125"/>
    <mergeCell ref="BV126:CK130"/>
    <mergeCell ref="BB131:BC135"/>
    <mergeCell ref="BD136:BU140"/>
    <mergeCell ref="ES157:FH157"/>
    <mergeCell ref="EM155:EN155"/>
    <mergeCell ref="EO155:EP155"/>
    <mergeCell ref="EQ155:ER155"/>
    <mergeCell ref="EQ156:ER156"/>
    <mergeCell ref="EI157:EJ157"/>
    <mergeCell ref="EK157:EL157"/>
    <mergeCell ref="EM157:EN157"/>
    <mergeCell ref="EO157:EP157"/>
    <mergeCell ref="EQ157:ER157"/>
    <mergeCell ref="EI156:EJ156"/>
    <mergeCell ref="EK156:EL156"/>
    <mergeCell ref="ES155:FH155"/>
    <mergeCell ref="EG157:EH157"/>
    <mergeCell ref="DU157:DV157"/>
    <mergeCell ref="DW157:DX157"/>
    <mergeCell ref="B156:C156"/>
    <mergeCell ref="D156:E156"/>
    <mergeCell ref="F156:I156"/>
    <mergeCell ref="EK155:EL155"/>
    <mergeCell ref="EM156:EN156"/>
    <mergeCell ref="EO156:EP156"/>
    <mergeCell ref="BZ72:CK76"/>
    <mergeCell ref="AI92:AT96"/>
    <mergeCell ref="ES156:FH156"/>
    <mergeCell ref="EG156:EH156"/>
    <mergeCell ref="BD131:BU135"/>
    <mergeCell ref="BV131:CK135"/>
    <mergeCell ref="B151:AL154"/>
    <mergeCell ref="AM151:AX154"/>
    <mergeCell ref="AZ151:BU154"/>
    <mergeCell ref="BV151:CK154"/>
    <mergeCell ref="AM146:AX150"/>
    <mergeCell ref="BD146:BU150"/>
    <mergeCell ref="BD141:BU145"/>
    <mergeCell ref="AZ116:BA150"/>
    <mergeCell ref="BB116:BC120"/>
    <mergeCell ref="BD116:BU120"/>
    <mergeCell ref="BD121:BU125"/>
    <mergeCell ref="BV121:CK125"/>
    <mergeCell ref="AB74:AE76"/>
    <mergeCell ref="AF74:AH76"/>
    <mergeCell ref="AI87:AT91"/>
    <mergeCell ref="AB72:AH73"/>
    <mergeCell ref="AU67:BR71"/>
    <mergeCell ref="BS72:BY76"/>
    <mergeCell ref="D72:U76"/>
    <mergeCell ref="V72:AA76"/>
    <mergeCell ref="BZ92:CK96"/>
    <mergeCell ref="D77:AA81"/>
    <mergeCell ref="AB77:AH81"/>
    <mergeCell ref="AI77:AT81"/>
    <mergeCell ref="BZ77:CK81"/>
    <mergeCell ref="AI82:AT86"/>
    <mergeCell ref="BZ82:CK86"/>
    <mergeCell ref="AB92:AH96"/>
    <mergeCell ref="AU92:BR96"/>
    <mergeCell ref="BS92:BY96"/>
    <mergeCell ref="D82:U86"/>
    <mergeCell ref="V82:AA86"/>
    <mergeCell ref="AB82:AH83"/>
    <mergeCell ref="AB84:AE86"/>
    <mergeCell ref="AF84:AH86"/>
    <mergeCell ref="AB87:AH88"/>
    <mergeCell ref="AF89:AH91"/>
    <mergeCell ref="AI72:AT76"/>
    <mergeCell ref="AO26:AP27"/>
    <mergeCell ref="D29:AH31"/>
    <mergeCell ref="AI29:AT31"/>
    <mergeCell ref="AU29:BY31"/>
    <mergeCell ref="AI42:AT46"/>
    <mergeCell ref="AI62:AT66"/>
    <mergeCell ref="D67:AA71"/>
    <mergeCell ref="AI67:AT71"/>
    <mergeCell ref="AU32:BR36"/>
    <mergeCell ref="BS32:BY36"/>
    <mergeCell ref="AU37:BR41"/>
    <mergeCell ref="BS37:BY41"/>
    <mergeCell ref="J26:R27"/>
    <mergeCell ref="S26:V27"/>
    <mergeCell ref="W26:AB27"/>
    <mergeCell ref="AC26:AD27"/>
    <mergeCell ref="AE26:AG27"/>
    <mergeCell ref="AB47:AH51"/>
    <mergeCell ref="AI47:AT51"/>
    <mergeCell ref="D32:AH36"/>
    <mergeCell ref="AB67:AH71"/>
    <mergeCell ref="B26:I27"/>
    <mergeCell ref="AI32:AT36"/>
    <mergeCell ref="D37:AH41"/>
    <mergeCell ref="AI37:AT41"/>
    <mergeCell ref="D42:AH46"/>
    <mergeCell ref="D57:AA61"/>
    <mergeCell ref="AR6:AS27"/>
    <mergeCell ref="BC6:CK7"/>
    <mergeCell ref="O8:AP11"/>
    <mergeCell ref="AT8:BB14"/>
    <mergeCell ref="AT21:BB23"/>
    <mergeCell ref="AT15:BB19"/>
    <mergeCell ref="AI12:AL14"/>
    <mergeCell ref="AM12:AP14"/>
    <mergeCell ref="BZ42:CK46"/>
    <mergeCell ref="BZ57:CK61"/>
    <mergeCell ref="BC21:BL23"/>
    <mergeCell ref="BM21:BQ23"/>
    <mergeCell ref="BR21:BZ23"/>
    <mergeCell ref="CA21:CK23"/>
    <mergeCell ref="B22:I25"/>
    <mergeCell ref="J22:P22"/>
    <mergeCell ref="Q22:V22"/>
    <mergeCell ref="AE22:AL23"/>
    <mergeCell ref="AM22:AP23"/>
    <mergeCell ref="AB62:AH66"/>
    <mergeCell ref="AB57:AH61"/>
    <mergeCell ref="D47:AA51"/>
    <mergeCell ref="D52:AA56"/>
    <mergeCell ref="AC24:AD25"/>
    <mergeCell ref="AE24:AJ25"/>
    <mergeCell ref="D62:AA66"/>
    <mergeCell ref="AK24:AN25"/>
    <mergeCell ref="B15:N17"/>
    <mergeCell ref="O15:Z17"/>
    <mergeCell ref="AA15:AH17"/>
    <mergeCell ref="AI15:AP17"/>
    <mergeCell ref="B18:N20"/>
    <mergeCell ref="O18:Z20"/>
    <mergeCell ref="AA18:AH20"/>
    <mergeCell ref="AI18:AP20"/>
    <mergeCell ref="W22:AD23"/>
    <mergeCell ref="AI57:AT61"/>
    <mergeCell ref="AB52:AH56"/>
    <mergeCell ref="AI52:AT56"/>
    <mergeCell ref="J24:K25"/>
    <mergeCell ref="L24:P25"/>
    <mergeCell ref="Q24:R25"/>
    <mergeCell ref="S24:X25"/>
    <mergeCell ref="B4:N5"/>
    <mergeCell ref="O4:Q5"/>
    <mergeCell ref="R4:T5"/>
    <mergeCell ref="U4:W5"/>
    <mergeCell ref="X4:Z5"/>
    <mergeCell ref="AA4:AC5"/>
    <mergeCell ref="AR4:CB5"/>
    <mergeCell ref="BC15:CK20"/>
    <mergeCell ref="N2:BQ2"/>
    <mergeCell ref="BR2:BY2"/>
    <mergeCell ref="BZ2:CC2"/>
    <mergeCell ref="CD2:CG2"/>
    <mergeCell ref="CH2:CK2"/>
    <mergeCell ref="N3:BQ3"/>
    <mergeCell ref="BC8:CK14"/>
    <mergeCell ref="B12:N14"/>
    <mergeCell ref="O12:Z14"/>
    <mergeCell ref="AA12:AH14"/>
    <mergeCell ref="CH4:CK5"/>
    <mergeCell ref="B6:N7"/>
    <mergeCell ref="O6:AP7"/>
    <mergeCell ref="AT6:BB7"/>
    <mergeCell ref="B8:N11"/>
    <mergeCell ref="BS67:BY71"/>
    <mergeCell ref="BZ47:CK51"/>
    <mergeCell ref="BZ52:CK56"/>
    <mergeCell ref="BZ29:CK31"/>
    <mergeCell ref="BZ32:CK36"/>
    <mergeCell ref="BZ37:CK41"/>
    <mergeCell ref="BS52:BY56"/>
    <mergeCell ref="AU52:BR56"/>
    <mergeCell ref="BZ67:CK71"/>
    <mergeCell ref="AU47:BR51"/>
    <mergeCell ref="BS47:BY51"/>
    <mergeCell ref="BS62:BY66"/>
    <mergeCell ref="AU62:BR66"/>
    <mergeCell ref="BS57:BY61"/>
    <mergeCell ref="BZ62:CK66"/>
    <mergeCell ref="AU42:BR46"/>
    <mergeCell ref="BS42:BY46"/>
    <mergeCell ref="AU57:BR61"/>
  </mergeCells>
  <phoneticPr fontId="2"/>
  <dataValidations count="1">
    <dataValidation type="whole" operator="greaterThanOrEqual" allowBlank="1" showInputMessage="1" showErrorMessage="1" sqref="W26:AB27 BC24 AI26" xr:uid="{827DFF78-D5B6-412C-A9E4-0C7480230B64}">
      <formula1>0</formula1>
    </dataValidation>
  </dataValidations>
  <printOptions horizontalCentered="1"/>
  <pageMargins left="0.19685039370078741" right="0.19685039370078741" top="0.19685039370078741" bottom="0.19685039370078741" header="0.19685039370078741" footer="0"/>
  <pageSetup paperSize="9" scale="88" fitToWidth="0" orientation="portrait" horizontalDpi="300" verticalDpi="300" r:id="rId1"/>
  <headerFooter alignWithMargins="0"/>
  <ignoredErrors>
    <ignoredError sqref="CA24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0.499984740745262"/>
  </sheetPr>
  <dimension ref="A1:AA69"/>
  <sheetViews>
    <sheetView zoomScale="90" zoomScaleNormal="90" workbookViewId="0"/>
  </sheetViews>
  <sheetFormatPr defaultColWidth="9.125" defaultRowHeight="13.5"/>
  <cols>
    <col min="1" max="1" width="31.125" style="163" customWidth="1"/>
    <col min="2" max="2" width="15.75" style="163" customWidth="1"/>
    <col min="3" max="3" width="11.75" style="163" customWidth="1"/>
    <col min="4" max="4" width="8.875" style="163" customWidth="1"/>
    <col min="5" max="5" width="8.125" style="163" customWidth="1"/>
    <col min="6" max="6" width="35.375" style="163" customWidth="1"/>
    <col min="7" max="7" width="11.25" style="163" bestFit="1" customWidth="1"/>
    <col min="8" max="9" width="8.125" style="163" customWidth="1"/>
    <col min="10" max="10" width="34.875" style="163" bestFit="1" customWidth="1"/>
    <col min="11" max="11" width="22.75" style="233" customWidth="1"/>
    <col min="12" max="12" width="6.5" style="163" bestFit="1" customWidth="1"/>
    <col min="13" max="13" width="8.5" style="163" customWidth="1"/>
    <col min="14" max="14" width="34.875" style="163" bestFit="1" customWidth="1"/>
    <col min="15" max="15" width="11.125" style="163" bestFit="1" customWidth="1"/>
    <col min="16" max="16" width="3.875" style="163" customWidth="1"/>
    <col min="17" max="17" width="13.125" style="163" customWidth="1"/>
    <col min="18" max="18" width="8.875" style="163" bestFit="1" customWidth="1"/>
    <col min="19" max="19" width="11.5" style="163" customWidth="1"/>
    <col min="20" max="20" width="3.875" style="163" customWidth="1"/>
    <col min="21" max="21" width="8.875" style="163" bestFit="1" customWidth="1"/>
    <col min="22" max="22" width="6.5" style="163" customWidth="1"/>
    <col min="23" max="23" width="13.625" style="163" customWidth="1"/>
    <col min="24" max="24" width="6" style="163" customWidth="1"/>
    <col min="25" max="25" width="11" style="163" bestFit="1" customWidth="1"/>
    <col min="26" max="27" width="8" style="163" bestFit="1" customWidth="1"/>
    <col min="28" max="16384" width="9.125" style="163"/>
  </cols>
  <sheetData>
    <row r="1" spans="1:27" s="199" customFormat="1" ht="16.5">
      <c r="A1" s="198" t="s">
        <v>113</v>
      </c>
      <c r="K1" s="231"/>
    </row>
    <row r="2" spans="1:27">
      <c r="A2" s="200" t="s">
        <v>46</v>
      </c>
      <c r="B2" s="201" t="s">
        <v>63</v>
      </c>
      <c r="C2" s="201" t="s">
        <v>75</v>
      </c>
      <c r="D2" s="200"/>
      <c r="F2" s="200" t="s">
        <v>721</v>
      </c>
      <c r="G2" s="201" t="s">
        <v>64</v>
      </c>
      <c r="H2" s="201"/>
      <c r="I2" s="176"/>
      <c r="J2" s="200" t="s">
        <v>61</v>
      </c>
      <c r="K2" s="232" t="s">
        <v>64</v>
      </c>
      <c r="L2" s="202"/>
      <c r="N2" s="203" t="s">
        <v>62</v>
      </c>
      <c r="O2" s="204" t="s">
        <v>64</v>
      </c>
      <c r="P2" s="204"/>
      <c r="R2" s="205" t="s">
        <v>65</v>
      </c>
      <c r="S2" s="167"/>
      <c r="T2" s="167"/>
      <c r="U2" s="167"/>
      <c r="V2" s="167"/>
      <c r="W2" s="167"/>
      <c r="X2" s="167"/>
      <c r="Y2" s="167"/>
      <c r="Z2" s="167"/>
      <c r="AA2" s="167"/>
    </row>
    <row r="3" spans="1:27">
      <c r="A3" s="206" t="s">
        <v>47</v>
      </c>
      <c r="B3" s="207" t="s">
        <v>770</v>
      </c>
      <c r="C3" s="161"/>
      <c r="D3" s="206"/>
      <c r="F3" s="161" t="s">
        <v>771</v>
      </c>
      <c r="G3" s="208">
        <f ca="1">IF(C35="適",VLOOKUP($C$8,$Y$5:$AA$16,2,1),0)</f>
        <v>2</v>
      </c>
      <c r="H3" s="230" t="s">
        <v>188</v>
      </c>
      <c r="J3" s="161" t="s">
        <v>51</v>
      </c>
      <c r="K3" s="208" t="str">
        <f ca="1">VLOOKUP(C4,R5:S10,2,FALSE)</f>
        <v>乳児</v>
      </c>
      <c r="L3" s="175"/>
      <c r="N3" s="161" t="s">
        <v>18</v>
      </c>
      <c r="O3" s="234" t="e">
        <f ca="1">K10</f>
        <v>#N/A</v>
      </c>
      <c r="P3" s="208" t="s">
        <v>67</v>
      </c>
      <c r="R3" s="174" t="s">
        <v>51</v>
      </c>
      <c r="U3" s="174" t="s">
        <v>55</v>
      </c>
      <c r="Y3" s="174" t="s">
        <v>184</v>
      </c>
    </row>
    <row r="4" spans="1:27">
      <c r="A4" s="206" t="s">
        <v>7</v>
      </c>
      <c r="B4" s="209" t="s">
        <v>91</v>
      </c>
      <c r="C4" s="210">
        <f ca="1">INDIRECT(CONCATENATE(B$3,"!",B4))</f>
        <v>0</v>
      </c>
      <c r="D4" s="206" t="s">
        <v>49</v>
      </c>
      <c r="F4" s="161" t="s">
        <v>772</v>
      </c>
      <c r="G4" s="208">
        <f ca="1">IF(C36="適",VLOOKUP($C$8,$Y$5:$AA$166,3,1),0)</f>
        <v>6</v>
      </c>
      <c r="H4" s="230" t="s">
        <v>188</v>
      </c>
      <c r="J4" s="161" t="s">
        <v>54</v>
      </c>
      <c r="K4" s="208">
        <f ca="1">C5</f>
        <v>0</v>
      </c>
      <c r="L4" s="175" t="s">
        <v>32</v>
      </c>
      <c r="N4" s="161" t="s">
        <v>642</v>
      </c>
      <c r="O4" s="234" t="e">
        <f ca="1">IF(AND(G3=0,G4=0),0,ROUNDDOWN(K11*($C$9+K12),-1))</f>
        <v>#N/A</v>
      </c>
      <c r="P4" s="208" t="s">
        <v>67</v>
      </c>
      <c r="Q4" s="211" t="s">
        <v>158</v>
      </c>
      <c r="R4" s="171" t="s">
        <v>52</v>
      </c>
      <c r="S4" s="171" t="s">
        <v>53</v>
      </c>
      <c r="U4" s="161" t="s">
        <v>56</v>
      </c>
      <c r="V4" s="161" t="s">
        <v>57</v>
      </c>
      <c r="W4" s="161" t="s">
        <v>700</v>
      </c>
      <c r="Y4" s="161" t="s">
        <v>185</v>
      </c>
      <c r="Z4" s="161" t="s">
        <v>186</v>
      </c>
      <c r="AA4" s="161" t="s">
        <v>187</v>
      </c>
    </row>
    <row r="5" spans="1:27">
      <c r="A5" s="206" t="s">
        <v>148</v>
      </c>
      <c r="B5" s="209" t="s">
        <v>775</v>
      </c>
      <c r="C5" s="210">
        <f ca="1">INDIRECT(CONCATENATE(B$3,"!",B5))</f>
        <v>0</v>
      </c>
      <c r="D5" s="206" t="s">
        <v>32</v>
      </c>
      <c r="F5" s="212" t="s">
        <v>722</v>
      </c>
      <c r="G5" s="208" t="str">
        <f ca="1">IF(AND(C14="○",C4=3),"○","")</f>
        <v/>
      </c>
      <c r="H5" s="230"/>
      <c r="J5" s="161" t="s">
        <v>72</v>
      </c>
      <c r="K5" s="208" t="e">
        <f ca="1">VLOOKUP(K4,U5:U26,1,TRUE)</f>
        <v>#N/A</v>
      </c>
      <c r="L5" s="175" t="s">
        <v>71</v>
      </c>
      <c r="N5" s="224" t="s">
        <v>643</v>
      </c>
      <c r="O5" s="234" t="e">
        <f ca="1">ROUNDDOWN((K13*C11+K14*C12)/$C$7,-1)</f>
        <v>#DIV/0!</v>
      </c>
      <c r="P5" s="220" t="s">
        <v>67</v>
      </c>
      <c r="Q5" s="211" t="s">
        <v>158</v>
      </c>
      <c r="R5" s="171">
        <v>5</v>
      </c>
      <c r="S5" s="213" t="s">
        <v>42</v>
      </c>
      <c r="U5" s="214">
        <v>1</v>
      </c>
      <c r="V5" s="215">
        <v>15</v>
      </c>
      <c r="W5" s="215">
        <v>1</v>
      </c>
      <c r="Y5" s="161">
        <v>0</v>
      </c>
      <c r="Z5" s="161">
        <v>2</v>
      </c>
      <c r="AA5" s="161">
        <v>6</v>
      </c>
    </row>
    <row r="6" spans="1:27">
      <c r="A6" s="206" t="s">
        <v>48</v>
      </c>
      <c r="B6" s="209" t="s">
        <v>776</v>
      </c>
      <c r="C6" s="210">
        <f t="shared" ref="C6" ca="1" si="0">INDIRECT(CONCATENATE(B$3,"!",B6))</f>
        <v>0</v>
      </c>
      <c r="D6" s="206"/>
      <c r="F6" s="161" t="s">
        <v>723</v>
      </c>
      <c r="G6" s="175" t="str">
        <f ca="1">IF(AND(C14="○",C16="○"),"○","")</f>
        <v/>
      </c>
      <c r="H6" s="171"/>
      <c r="J6" s="161" t="s">
        <v>73</v>
      </c>
      <c r="K6" s="208" t="e">
        <f ca="1">VLOOKUP(K5,U5:V26,2,TRUE)</f>
        <v>#N/A</v>
      </c>
      <c r="L6" s="175" t="s">
        <v>74</v>
      </c>
      <c r="N6" s="161" t="s">
        <v>175</v>
      </c>
      <c r="O6" s="234">
        <f ca="1">IF(G5="○",ROUNDDOWN(K17+(K18*($C$9+K19)),-1),0)</f>
        <v>0</v>
      </c>
      <c r="P6" s="208" t="s">
        <v>67</v>
      </c>
      <c r="Q6" s="211" t="s">
        <v>158</v>
      </c>
      <c r="R6" s="171">
        <v>4</v>
      </c>
      <c r="S6" s="213" t="s">
        <v>42</v>
      </c>
      <c r="U6" s="214">
        <v>16</v>
      </c>
      <c r="V6" s="215">
        <v>20</v>
      </c>
      <c r="W6" s="215">
        <v>1</v>
      </c>
      <c r="Y6" s="161">
        <v>1</v>
      </c>
      <c r="Z6" s="161">
        <v>3</v>
      </c>
      <c r="AA6" s="161">
        <v>6</v>
      </c>
    </row>
    <row r="7" spans="1:27">
      <c r="A7" s="206" t="s">
        <v>31</v>
      </c>
      <c r="B7" s="209" t="s">
        <v>777</v>
      </c>
      <c r="C7" s="210">
        <f t="shared" ref="C7:C9" ca="1" si="1">INDIRECT(CONCATENATE(B$3,"!",B7))</f>
        <v>0</v>
      </c>
      <c r="D7" s="206"/>
      <c r="F7" s="161" t="s">
        <v>699</v>
      </c>
      <c r="G7" s="175" t="e">
        <f ca="1">IF(K4&gt;=451,8,VLOOKUP(K6,V5:W26,2,1))</f>
        <v>#N/A</v>
      </c>
      <c r="H7" s="171" t="s">
        <v>32</v>
      </c>
      <c r="J7" s="161" t="s">
        <v>60</v>
      </c>
      <c r="K7" s="208" t="e">
        <f ca="1">CONCATENATE(C13,"-",K5,"-",K3)</f>
        <v>#N/A</v>
      </c>
      <c r="L7" s="175"/>
      <c r="N7" s="161" t="s">
        <v>667</v>
      </c>
      <c r="O7" s="234" t="e">
        <f ca="1">IF(AND(C15="○",G10=""),ROUNDDOWN(K20+(K21*($C$9+K22)),-1),0)</f>
        <v>#N/A</v>
      </c>
      <c r="P7" s="208" t="s">
        <v>67</v>
      </c>
      <c r="Q7" s="211" t="s">
        <v>158</v>
      </c>
      <c r="R7" s="171">
        <v>3</v>
      </c>
      <c r="S7" s="213" t="s">
        <v>43</v>
      </c>
      <c r="U7" s="214">
        <v>21</v>
      </c>
      <c r="V7" s="161">
        <v>25</v>
      </c>
      <c r="W7" s="215">
        <v>1</v>
      </c>
      <c r="Y7" s="161">
        <v>2</v>
      </c>
      <c r="Z7" s="161">
        <v>4</v>
      </c>
      <c r="AA7" s="161">
        <v>6</v>
      </c>
    </row>
    <row r="8" spans="1:27">
      <c r="A8" s="216" t="s">
        <v>183</v>
      </c>
      <c r="B8" s="217" t="s">
        <v>778</v>
      </c>
      <c r="C8" s="210">
        <f t="shared" ca="1" si="1"/>
        <v>0</v>
      </c>
      <c r="D8" s="161" t="s">
        <v>648</v>
      </c>
      <c r="F8" s="161" t="s">
        <v>725</v>
      </c>
      <c r="G8" s="175" t="str">
        <f ca="1">IF(C5&gt;=91,"○","")</f>
        <v/>
      </c>
      <c r="H8" s="171"/>
      <c r="J8" s="161" t="s">
        <v>687</v>
      </c>
      <c r="K8" s="208" t="e">
        <f ca="1">CONCATENATE(C13,"-",K5,"-４歳以上児")</f>
        <v>#N/A</v>
      </c>
      <c r="L8" s="175"/>
      <c r="N8" s="161" t="s">
        <v>696</v>
      </c>
      <c r="O8" s="234">
        <f ca="1">IF(AND(C16="○",C17="○"),ROUNDDOWN(IF(G6="○",K26+(K27*($C$9+K28)),K23+(K24*($C$9+K25))),-1),0)</f>
        <v>0</v>
      </c>
      <c r="P8" s="208" t="s">
        <v>67</v>
      </c>
      <c r="Q8" s="211" t="s">
        <v>158</v>
      </c>
      <c r="R8" s="171">
        <v>2</v>
      </c>
      <c r="S8" s="213" t="s">
        <v>44</v>
      </c>
      <c r="U8" s="214">
        <v>26</v>
      </c>
      <c r="V8" s="161">
        <v>30</v>
      </c>
      <c r="W8" s="215">
        <v>1</v>
      </c>
      <c r="Y8" s="161">
        <v>3</v>
      </c>
      <c r="Z8" s="161">
        <v>5</v>
      </c>
      <c r="AA8" s="161">
        <v>6</v>
      </c>
    </row>
    <row r="9" spans="1:27">
      <c r="A9" s="206" t="s">
        <v>649</v>
      </c>
      <c r="B9" s="209" t="s">
        <v>135</v>
      </c>
      <c r="C9" s="210">
        <f t="shared" ca="1" si="1"/>
        <v>8</v>
      </c>
      <c r="D9" s="206" t="s">
        <v>50</v>
      </c>
      <c r="F9" s="161" t="s">
        <v>732</v>
      </c>
      <c r="G9" s="175" t="str">
        <f ca="1">IF(C5&gt;=271,"○","")</f>
        <v/>
      </c>
      <c r="H9" s="171"/>
      <c r="J9" s="161" t="s">
        <v>688</v>
      </c>
      <c r="K9" s="208" t="e">
        <f ca="1">CONCATENATE(C13,"-",K5,"-３歳児")</f>
        <v>#N/A</v>
      </c>
      <c r="L9" s="175"/>
      <c r="N9" s="212" t="s">
        <v>164</v>
      </c>
      <c r="O9" s="234">
        <f ca="1">IF(C18="○",ROUNDDOWN(K15+(K16*$C$9),0),0)</f>
        <v>0</v>
      </c>
      <c r="P9" s="208" t="s">
        <v>67</v>
      </c>
      <c r="R9" s="171">
        <v>1</v>
      </c>
      <c r="S9" s="213" t="s">
        <v>44</v>
      </c>
      <c r="U9" s="214">
        <v>31</v>
      </c>
      <c r="V9" s="215">
        <v>35</v>
      </c>
      <c r="W9" s="215">
        <v>1</v>
      </c>
      <c r="Y9" s="161">
        <v>4</v>
      </c>
      <c r="Z9" s="161">
        <v>6</v>
      </c>
      <c r="AA9" s="161">
        <v>6</v>
      </c>
    </row>
    <row r="10" spans="1:27">
      <c r="A10" s="206" t="s">
        <v>639</v>
      </c>
      <c r="B10" s="209" t="s">
        <v>694</v>
      </c>
      <c r="C10" s="210" t="str">
        <f t="shared" ref="C10:C41" ca="1" si="2">INDIRECT(CONCATENATE(B$3,"!",B10))</f>
        <v>適</v>
      </c>
      <c r="D10" s="161"/>
      <c r="F10" s="161" t="s">
        <v>786</v>
      </c>
      <c r="G10" s="175" t="e">
        <f ca="1">IF(AND(C15="○",C20="○",ISNUMBER(C21),C21&gt;=1),"○","")</f>
        <v>#N/A</v>
      </c>
      <c r="H10" s="161"/>
      <c r="J10" s="161" t="s">
        <v>18</v>
      </c>
      <c r="K10" s="208" t="e">
        <f ca="1">VLOOKUP($K$7,保育単価１【幼稚園】!$A:$EB,7,0)</f>
        <v>#N/A</v>
      </c>
      <c r="L10" s="230" t="s">
        <v>67</v>
      </c>
      <c r="N10" s="218" t="s">
        <v>106</v>
      </c>
      <c r="O10" s="235">
        <f ca="1">IF(AND(C19="○",OR(C5&lt;=35,C5&gt;=121)),ROUNDDOWN(K29+K30*($C$9+K31),-1),0)</f>
        <v>0</v>
      </c>
      <c r="P10" s="220" t="s">
        <v>67</v>
      </c>
      <c r="Q10" s="211" t="s">
        <v>158</v>
      </c>
      <c r="R10" s="171">
        <v>0</v>
      </c>
      <c r="S10" s="213" t="s">
        <v>45</v>
      </c>
      <c r="U10" s="214">
        <v>36</v>
      </c>
      <c r="V10" s="215">
        <v>40</v>
      </c>
      <c r="W10" s="215">
        <v>1</v>
      </c>
      <c r="Y10" s="161">
        <v>5</v>
      </c>
      <c r="Z10" s="161">
        <v>7</v>
      </c>
      <c r="AA10" s="161">
        <v>6</v>
      </c>
    </row>
    <row r="11" spans="1:27">
      <c r="A11" s="206" t="s">
        <v>650</v>
      </c>
      <c r="B11" s="209" t="s">
        <v>114</v>
      </c>
      <c r="C11" s="210">
        <f t="shared" ca="1" si="2"/>
        <v>0</v>
      </c>
      <c r="D11" s="206" t="s">
        <v>698</v>
      </c>
      <c r="J11" s="161" t="s">
        <v>671</v>
      </c>
      <c r="K11" s="208" t="e">
        <f ca="1">VLOOKUP($K$7,保育単価１【幼稚園】!$A:$EB,10,0)</f>
        <v>#N/A</v>
      </c>
      <c r="L11" s="230" t="s">
        <v>67</v>
      </c>
      <c r="N11" s="161" t="s">
        <v>138</v>
      </c>
      <c r="O11" s="235">
        <f ca="1">IF(C20="",0,ROUNDDOWN((K32*MIN(G7,VALUE(C21)))+(K33*($C$9+K34)*MIN(G7,VALUE(C21))),-1))</f>
        <v>0</v>
      </c>
      <c r="P11" s="220" t="s">
        <v>67</v>
      </c>
      <c r="Q11" s="211" t="s">
        <v>158</v>
      </c>
      <c r="U11" s="214">
        <v>41</v>
      </c>
      <c r="V11" s="215">
        <v>45</v>
      </c>
      <c r="W11" s="215">
        <v>1</v>
      </c>
      <c r="Y11" s="161">
        <v>6</v>
      </c>
      <c r="Z11" s="161">
        <v>8</v>
      </c>
      <c r="AA11" s="161">
        <v>6</v>
      </c>
    </row>
    <row r="12" spans="1:27">
      <c r="A12" s="206" t="s">
        <v>651</v>
      </c>
      <c r="B12" s="209" t="s">
        <v>115</v>
      </c>
      <c r="C12" s="210">
        <f t="shared" ca="1" si="2"/>
        <v>0</v>
      </c>
      <c r="D12" s="206" t="s">
        <v>698</v>
      </c>
      <c r="J12" s="161" t="s">
        <v>672</v>
      </c>
      <c r="K12" s="236" t="e">
        <f ca="1">VLOOKUP($K$7,保育単価１【幼稚園】!$A:$EB,17,0)</f>
        <v>#N/A</v>
      </c>
      <c r="L12" s="171"/>
      <c r="N12" s="221" t="s">
        <v>108</v>
      </c>
      <c r="O12" s="235">
        <f ca="1">IF(C22="○",ROUNDDOWN(K35+(K36*($C$9+K37)),0),0)</f>
        <v>0</v>
      </c>
      <c r="P12" s="222" t="s">
        <v>67</v>
      </c>
      <c r="Q12" s="211"/>
      <c r="U12" s="214">
        <v>46</v>
      </c>
      <c r="V12" s="161">
        <v>50</v>
      </c>
      <c r="W12" s="215">
        <v>2</v>
      </c>
      <c r="Y12" s="161">
        <v>7</v>
      </c>
      <c r="Z12" s="161">
        <v>9</v>
      </c>
      <c r="AA12" s="161">
        <v>6</v>
      </c>
    </row>
    <row r="13" spans="1:27">
      <c r="A13" s="206" t="s">
        <v>58</v>
      </c>
      <c r="B13" s="209" t="s">
        <v>116</v>
      </c>
      <c r="C13" s="210">
        <f t="shared" ca="1" si="2"/>
        <v>0</v>
      </c>
      <c r="D13" s="206" t="s">
        <v>59</v>
      </c>
      <c r="J13" s="161" t="s">
        <v>650</v>
      </c>
      <c r="K13" s="208">
        <f ca="1">IF(C10="適",保育単価2!C24,0)</f>
        <v>51790</v>
      </c>
      <c r="L13" s="230" t="s">
        <v>67</v>
      </c>
      <c r="N13" s="161" t="s">
        <v>109</v>
      </c>
      <c r="O13" s="235">
        <f ca="1">ROUNDDOWN(IF(C23="施設内調理",(K38*$C$24+K39*($C$24*$C$9+K40)),IF(C23="外部搬入",(K41*C24+K42*($C$24*$C$9+K43)),0)),0)</f>
        <v>0</v>
      </c>
      <c r="P13" s="208" t="s">
        <v>67</v>
      </c>
      <c r="Q13" s="211"/>
      <c r="U13" s="214">
        <v>51</v>
      </c>
      <c r="V13" s="161">
        <v>55</v>
      </c>
      <c r="W13" s="215">
        <v>2</v>
      </c>
      <c r="Y13" s="161">
        <v>8</v>
      </c>
      <c r="Z13" s="161">
        <v>10</v>
      </c>
      <c r="AA13" s="161">
        <v>6</v>
      </c>
    </row>
    <row r="14" spans="1:27">
      <c r="A14" s="161" t="s">
        <v>175</v>
      </c>
      <c r="B14" s="217" t="s">
        <v>652</v>
      </c>
      <c r="C14" s="210" t="str">
        <f t="shared" ca="1" si="2"/>
        <v/>
      </c>
      <c r="D14" s="161"/>
      <c r="J14" s="161" t="s">
        <v>651</v>
      </c>
      <c r="K14" s="208">
        <f ca="1">IF(C10="適",保育単価2!C25,0)</f>
        <v>6470</v>
      </c>
      <c r="L14" s="230" t="s">
        <v>67</v>
      </c>
      <c r="N14" s="161" t="s">
        <v>139</v>
      </c>
      <c r="O14" s="235">
        <f ca="1">IF(OR(C25="",C25="無"),0,ROUNDDOWN(K44*C26,-1))</f>
        <v>0</v>
      </c>
      <c r="P14" s="208" t="s">
        <v>67</v>
      </c>
      <c r="Q14" s="211" t="s">
        <v>158</v>
      </c>
      <c r="U14" s="214">
        <v>56</v>
      </c>
      <c r="V14" s="215">
        <v>60</v>
      </c>
      <c r="W14" s="215">
        <v>2</v>
      </c>
      <c r="Y14" s="161">
        <v>9</v>
      </c>
      <c r="Z14" s="161">
        <v>11</v>
      </c>
      <c r="AA14" s="161">
        <v>6</v>
      </c>
    </row>
    <row r="15" spans="1:27">
      <c r="A15" s="163" t="s">
        <v>667</v>
      </c>
      <c r="B15" s="217" t="s">
        <v>666</v>
      </c>
      <c r="C15" s="210" t="str">
        <f t="shared" ca="1" si="2"/>
        <v/>
      </c>
      <c r="D15" s="161"/>
      <c r="J15" s="212" t="s">
        <v>165</v>
      </c>
      <c r="K15" s="208">
        <f ca="1">IF(C18="○",VLOOKUP($K$8,保育単価１【幼稚園】!$A:$EB,20,0),0)</f>
        <v>0</v>
      </c>
      <c r="L15" s="230" t="s">
        <v>67</v>
      </c>
      <c r="N15" s="161" t="s">
        <v>160</v>
      </c>
      <c r="O15" s="235">
        <f ca="1">IF(C27="○",ROUNDDOWN((K45+(K46*($C$9+K47)))/$C$7,-1),0)</f>
        <v>0</v>
      </c>
      <c r="P15" s="208" t="s">
        <v>67</v>
      </c>
      <c r="Q15" s="211" t="s">
        <v>158</v>
      </c>
      <c r="U15" s="214">
        <v>61</v>
      </c>
      <c r="V15" s="215">
        <v>75</v>
      </c>
      <c r="W15" s="215">
        <v>2</v>
      </c>
      <c r="Y15" s="161">
        <v>10</v>
      </c>
      <c r="Z15" s="161">
        <v>12</v>
      </c>
      <c r="AA15" s="161">
        <v>6</v>
      </c>
    </row>
    <row r="16" spans="1:27">
      <c r="A16" s="228" t="s">
        <v>668</v>
      </c>
      <c r="B16" s="217" t="s">
        <v>669</v>
      </c>
      <c r="C16" s="210" t="str">
        <f t="shared" ca="1" si="2"/>
        <v/>
      </c>
      <c r="D16" s="223"/>
      <c r="J16" s="212" t="s">
        <v>166</v>
      </c>
      <c r="K16" s="236">
        <f ca="1">IF(C18="○",VLOOKUP($K$8,保育単価１【幼稚園】!$A:$EB,22,0),0)</f>
        <v>0</v>
      </c>
      <c r="L16" s="230" t="s">
        <v>67</v>
      </c>
      <c r="N16" s="161" t="s">
        <v>140</v>
      </c>
      <c r="O16" s="235">
        <f ca="1">IF(C28="○",ROUNDDOWN((K48+(K49*$C$9))/$C$7,-1),0)</f>
        <v>0</v>
      </c>
      <c r="P16" s="208" t="s">
        <v>67</v>
      </c>
      <c r="Q16" s="211" t="s">
        <v>158</v>
      </c>
      <c r="U16" s="214">
        <v>76</v>
      </c>
      <c r="V16" s="215">
        <v>90</v>
      </c>
      <c r="W16" s="215">
        <v>2</v>
      </c>
      <c r="Y16" s="161">
        <v>11</v>
      </c>
      <c r="Z16" s="161">
        <v>12</v>
      </c>
      <c r="AA16" s="161">
        <v>7</v>
      </c>
    </row>
    <row r="17" spans="1:23">
      <c r="A17" s="228" t="s">
        <v>702</v>
      </c>
      <c r="B17" s="217" t="s">
        <v>779</v>
      </c>
      <c r="C17" s="210" t="str">
        <f t="shared" ca="1" si="2"/>
        <v/>
      </c>
      <c r="D17" s="223"/>
      <c r="J17" s="161" t="s">
        <v>175</v>
      </c>
      <c r="K17" s="208">
        <f ca="1">IF(C14="○",VLOOKUP($K$7,保育単価１【幼稚園】!$A:$EB,28,0),0)</f>
        <v>0</v>
      </c>
      <c r="L17" s="230" t="s">
        <v>67</v>
      </c>
      <c r="N17" s="161" t="s">
        <v>89</v>
      </c>
      <c r="O17" s="235">
        <f ca="1">IF(C29="",0,ROUNDDOWN((K50+(K51*($C$9+K52)))/$C$7,-1))</f>
        <v>0</v>
      </c>
      <c r="P17" s="208" t="s">
        <v>67</v>
      </c>
      <c r="Q17" s="211" t="s">
        <v>158</v>
      </c>
      <c r="U17" s="214">
        <v>91</v>
      </c>
      <c r="V17" s="215">
        <v>105</v>
      </c>
      <c r="W17" s="215">
        <v>2</v>
      </c>
    </row>
    <row r="18" spans="1:23" ht="30" customHeight="1">
      <c r="A18" s="212" t="s">
        <v>164</v>
      </c>
      <c r="B18" s="217" t="s">
        <v>670</v>
      </c>
      <c r="C18" s="210" t="str">
        <f t="shared" ca="1" si="2"/>
        <v/>
      </c>
      <c r="D18" s="161"/>
      <c r="J18" s="172" t="s">
        <v>176</v>
      </c>
      <c r="K18" s="208">
        <f ca="1">IF(C14="○",VLOOKUP($K$7,保育単価１【幼稚園】!$A:$EB,30,0),0)</f>
        <v>0</v>
      </c>
      <c r="L18" s="230"/>
      <c r="N18" s="161" t="s">
        <v>141</v>
      </c>
      <c r="O18" s="235">
        <f ca="1">IF(AND(C30="○",G8="○"),ROUNDDOWN((K53+(K54*($C$9+K55)))/$C$7,-1),0)</f>
        <v>0</v>
      </c>
      <c r="P18" s="220" t="s">
        <v>67</v>
      </c>
      <c r="Q18" s="211" t="s">
        <v>158</v>
      </c>
      <c r="U18" s="214">
        <v>106</v>
      </c>
      <c r="V18" s="215">
        <v>120</v>
      </c>
      <c r="W18" s="215">
        <v>2</v>
      </c>
    </row>
    <row r="19" spans="1:23">
      <c r="A19" s="218" t="s">
        <v>106</v>
      </c>
      <c r="B19" s="217" t="s">
        <v>653</v>
      </c>
      <c r="C19" s="210" t="str">
        <f t="shared" ca="1" si="2"/>
        <v/>
      </c>
      <c r="D19" s="161"/>
      <c r="J19" s="172" t="s">
        <v>673</v>
      </c>
      <c r="K19" s="236">
        <f ca="1">IF(C14="○",VLOOKUP($K$7,保育単価１【幼稚園】!$A:$EB,36,0),0)</f>
        <v>0</v>
      </c>
      <c r="L19" s="230"/>
      <c r="N19" s="161" t="s">
        <v>716</v>
      </c>
      <c r="O19" s="238">
        <f ca="1">IF(AND(C31="○",G9="○"),ROUNDDOWN((K56+(K57*($C$9+K58)))/$C$7,-1),0)</f>
        <v>0</v>
      </c>
      <c r="P19" s="208" t="s">
        <v>67</v>
      </c>
      <c r="Q19" s="211" t="s">
        <v>158</v>
      </c>
      <c r="U19" s="214">
        <v>121</v>
      </c>
      <c r="V19" s="215">
        <v>135</v>
      </c>
      <c r="W19" s="215">
        <v>2</v>
      </c>
    </row>
    <row r="20" spans="1:23">
      <c r="A20" s="161" t="s">
        <v>138</v>
      </c>
      <c r="B20" s="217" t="s">
        <v>654</v>
      </c>
      <c r="C20" s="210" t="str">
        <f t="shared" ca="1" si="2"/>
        <v/>
      </c>
      <c r="D20" s="161"/>
      <c r="J20" s="161" t="s">
        <v>674</v>
      </c>
      <c r="K20" s="208" t="e">
        <f ca="1">VLOOKUP($K$7,保育単価１【幼稚園】!$A:$EB,39,0)</f>
        <v>#N/A</v>
      </c>
      <c r="L20" s="230" t="s">
        <v>67</v>
      </c>
      <c r="N20" s="224" t="s">
        <v>142</v>
      </c>
      <c r="O20" s="235">
        <f ca="1">IF(AND(C32="○",G9="○"),ROUNDDOWN((K59+(K60*($C$9+K61)))/$C$7,-1),0)</f>
        <v>0</v>
      </c>
      <c r="P20" s="220" t="s">
        <v>67</v>
      </c>
      <c r="Q20" s="211" t="s">
        <v>158</v>
      </c>
      <c r="U20" s="214">
        <v>136</v>
      </c>
      <c r="V20" s="215">
        <v>150</v>
      </c>
      <c r="W20" s="215">
        <v>2</v>
      </c>
    </row>
    <row r="21" spans="1:23">
      <c r="A21" s="161" t="s">
        <v>154</v>
      </c>
      <c r="B21" s="217" t="s">
        <v>730</v>
      </c>
      <c r="C21" s="210" t="e">
        <f t="shared" ca="1" si="2"/>
        <v>#N/A</v>
      </c>
      <c r="D21" s="161" t="s">
        <v>155</v>
      </c>
      <c r="J21" s="172" t="s">
        <v>675</v>
      </c>
      <c r="K21" s="208" t="e">
        <f ca="1">VLOOKUP($K$7,保育単価１【幼稚園】!$A:$EB,41,0)</f>
        <v>#N/A</v>
      </c>
      <c r="L21" s="230"/>
      <c r="N21" s="224" t="s">
        <v>90</v>
      </c>
      <c r="O21" s="235">
        <f ca="1">IF(C33="",0,ROUNDDOWN((K62+(K63*($C$9+K64)))/$C$7,-1))</f>
        <v>0</v>
      </c>
      <c r="P21" s="208" t="s">
        <v>67</v>
      </c>
      <c r="Q21" s="211" t="s">
        <v>158</v>
      </c>
      <c r="U21" s="214">
        <v>151</v>
      </c>
      <c r="V21" s="215">
        <v>180</v>
      </c>
      <c r="W21" s="215">
        <v>3</v>
      </c>
    </row>
    <row r="22" spans="1:23">
      <c r="A22" s="221" t="s">
        <v>108</v>
      </c>
      <c r="B22" s="217" t="s">
        <v>655</v>
      </c>
      <c r="C22" s="210" t="str">
        <f t="shared" ca="1" si="2"/>
        <v/>
      </c>
      <c r="D22" s="161"/>
      <c r="J22" s="172" t="s">
        <v>676</v>
      </c>
      <c r="K22" s="236" t="e">
        <f ca="1">VLOOKUP($K$7,保育単価１【幼稚園】!$A:$EB,47,0)</f>
        <v>#N/A</v>
      </c>
      <c r="L22" s="230"/>
      <c r="N22" s="224" t="s">
        <v>143</v>
      </c>
      <c r="O22" s="235">
        <f ca="1">IF(C34="",0,K65)</f>
        <v>0</v>
      </c>
      <c r="P22" s="208" t="s">
        <v>67</v>
      </c>
      <c r="Q22" s="211" t="s">
        <v>158</v>
      </c>
      <c r="U22" s="161">
        <v>181</v>
      </c>
      <c r="V22" s="215">
        <v>210</v>
      </c>
      <c r="W22" s="215">
        <v>3</v>
      </c>
    </row>
    <row r="23" spans="1:23">
      <c r="A23" s="161" t="s">
        <v>109</v>
      </c>
      <c r="B23" s="217" t="s">
        <v>656</v>
      </c>
      <c r="C23" s="210" t="str">
        <f t="shared" ca="1" si="2"/>
        <v/>
      </c>
      <c r="D23" s="161"/>
      <c r="J23" s="172" t="s">
        <v>680</v>
      </c>
      <c r="K23" s="208" t="e">
        <f ca="1">VLOOKUP($K$7,保育単価１【幼稚園】!$A:$EB,49,0)</f>
        <v>#N/A</v>
      </c>
      <c r="L23" s="230" t="s">
        <v>67</v>
      </c>
      <c r="N23" s="161" t="s">
        <v>752</v>
      </c>
      <c r="O23" s="162">
        <f ca="1">IF($C$41=3,ROUNDDOWN(K66/$C$7,-1),0)</f>
        <v>0</v>
      </c>
      <c r="P23" s="208" t="s">
        <v>67</v>
      </c>
      <c r="Q23" s="211" t="s">
        <v>158</v>
      </c>
      <c r="U23" s="161">
        <v>211</v>
      </c>
      <c r="V23" s="215">
        <v>240</v>
      </c>
      <c r="W23" s="215">
        <v>3</v>
      </c>
    </row>
    <row r="24" spans="1:23">
      <c r="A24" s="161" t="s">
        <v>157</v>
      </c>
      <c r="B24" s="217" t="s">
        <v>657</v>
      </c>
      <c r="C24" s="210" t="str">
        <f t="shared" ca="1" si="2"/>
        <v/>
      </c>
      <c r="D24" s="161" t="s">
        <v>156</v>
      </c>
      <c r="J24" s="172" t="s">
        <v>681</v>
      </c>
      <c r="K24" s="208" t="e">
        <f ca="1">VLOOKUP($K$7,保育単価１【幼稚園】!$A:$EB,51,0)</f>
        <v>#N/A</v>
      </c>
      <c r="L24" s="230"/>
      <c r="N24" s="161" t="s">
        <v>753</v>
      </c>
      <c r="O24" s="162">
        <f ca="1">IF(AND($C$41=3,C38="○"),ROUNDDOWN(K67/$C$7,-1),0)</f>
        <v>0</v>
      </c>
      <c r="P24" s="208" t="s">
        <v>67</v>
      </c>
      <c r="Q24" s="211" t="s">
        <v>158</v>
      </c>
      <c r="U24" s="161">
        <v>241</v>
      </c>
      <c r="V24" s="215">
        <v>270</v>
      </c>
      <c r="W24" s="225">
        <v>3.5</v>
      </c>
    </row>
    <row r="25" spans="1:23">
      <c r="A25" s="161" t="s">
        <v>139</v>
      </c>
      <c r="B25" s="217" t="s">
        <v>780</v>
      </c>
      <c r="C25" s="210" t="str">
        <f t="shared" ca="1" si="2"/>
        <v/>
      </c>
      <c r="D25" s="161"/>
      <c r="J25" s="172" t="s">
        <v>682</v>
      </c>
      <c r="K25" s="236" t="e">
        <f ca="1">VLOOKUP($K$7,保育単価１【幼稚園】!$A:$EB,57,0)</f>
        <v>#N/A</v>
      </c>
      <c r="L25" s="230"/>
      <c r="N25" s="161" t="s">
        <v>754</v>
      </c>
      <c r="O25" s="162">
        <f t="shared" ref="O25:O26" ca="1" si="3">IF($C$41=3,ROUNDDOWN(K68/$C$7,-1),0)</f>
        <v>0</v>
      </c>
      <c r="P25" s="208" t="s">
        <v>67</v>
      </c>
      <c r="Q25" s="211" t="s">
        <v>158</v>
      </c>
      <c r="U25" s="161">
        <v>271</v>
      </c>
      <c r="V25" s="215">
        <v>300</v>
      </c>
      <c r="W25" s="215">
        <v>5</v>
      </c>
    </row>
    <row r="26" spans="1:23">
      <c r="A26" s="161" t="s">
        <v>724</v>
      </c>
      <c r="B26" s="217" t="s">
        <v>658</v>
      </c>
      <c r="C26" s="210" t="str">
        <f t="shared" ca="1" si="2"/>
        <v/>
      </c>
      <c r="D26" s="161" t="s">
        <v>156</v>
      </c>
      <c r="J26" s="172" t="s">
        <v>683</v>
      </c>
      <c r="K26" s="208" t="e">
        <f ca="1">VLOOKUP($K$7,保育単価１【幼稚園】!$A:$EB,59,0)</f>
        <v>#N/A</v>
      </c>
      <c r="L26" s="230" t="s">
        <v>67</v>
      </c>
      <c r="N26" s="161" t="s">
        <v>757</v>
      </c>
      <c r="O26" s="162">
        <f t="shared" ca="1" si="3"/>
        <v>0</v>
      </c>
      <c r="P26" s="208" t="s">
        <v>67</v>
      </c>
      <c r="Q26" s="211" t="s">
        <v>158</v>
      </c>
      <c r="U26" s="161">
        <v>301</v>
      </c>
      <c r="V26" s="215">
        <v>999</v>
      </c>
      <c r="W26" s="215">
        <v>6</v>
      </c>
    </row>
    <row r="27" spans="1:23">
      <c r="A27" s="161" t="s">
        <v>160</v>
      </c>
      <c r="B27" s="217" t="s">
        <v>659</v>
      </c>
      <c r="C27" s="210" t="str">
        <f t="shared" ca="1" si="2"/>
        <v/>
      </c>
      <c r="D27" s="161"/>
      <c r="J27" s="172" t="s">
        <v>684</v>
      </c>
      <c r="K27" s="208" t="e">
        <f ca="1">VLOOKUP($K$7,保育単価１【幼稚園】!$A:$EB,61,0)</f>
        <v>#N/A</v>
      </c>
      <c r="L27" s="230"/>
    </row>
    <row r="28" spans="1:23">
      <c r="A28" s="161" t="s">
        <v>140</v>
      </c>
      <c r="B28" s="217" t="s">
        <v>787</v>
      </c>
      <c r="C28" s="210" t="str">
        <f t="shared" ca="1" si="2"/>
        <v/>
      </c>
      <c r="D28" s="161"/>
      <c r="J28" s="172" t="s">
        <v>685</v>
      </c>
      <c r="K28" s="236" t="e">
        <f ca="1">VLOOKUP($K$7,保育単価１【幼稚園】!$A:$EB,67,0)</f>
        <v>#N/A</v>
      </c>
      <c r="L28" s="230"/>
    </row>
    <row r="29" spans="1:23">
      <c r="A29" s="226" t="s">
        <v>89</v>
      </c>
      <c r="B29" s="227" t="s">
        <v>781</v>
      </c>
      <c r="C29" s="210" t="str">
        <f t="shared" ca="1" si="2"/>
        <v/>
      </c>
      <c r="D29" s="226"/>
      <c r="J29" s="212" t="s">
        <v>117</v>
      </c>
      <c r="K29" s="208" t="e">
        <f ca="1">VLOOKUP($K$8,保育単価１【幼稚園】!$A:$EB,69,0)</f>
        <v>#N/A</v>
      </c>
      <c r="L29" s="171" t="s">
        <v>67</v>
      </c>
    </row>
    <row r="30" spans="1:23">
      <c r="A30" s="161" t="s">
        <v>141</v>
      </c>
      <c r="B30" s="227" t="s">
        <v>660</v>
      </c>
      <c r="C30" s="210" t="str">
        <f t="shared" ca="1" si="2"/>
        <v/>
      </c>
      <c r="D30" s="161"/>
      <c r="J30" s="218" t="s">
        <v>118</v>
      </c>
      <c r="K30" s="208" t="e">
        <f ca="1">VLOOKUP($K$8,保育単価１【幼稚園】!$A:$EB,71,0)</f>
        <v>#N/A</v>
      </c>
      <c r="L30" s="305"/>
    </row>
    <row r="31" spans="1:23">
      <c r="A31" s="161" t="s">
        <v>716</v>
      </c>
      <c r="B31" s="227" t="s">
        <v>661</v>
      </c>
      <c r="C31" s="210" t="str">
        <f t="shared" ca="1" si="2"/>
        <v/>
      </c>
      <c r="D31" s="161"/>
      <c r="J31" s="218" t="s">
        <v>677</v>
      </c>
      <c r="K31" s="236" t="e">
        <f ca="1">VLOOKUP($K$8,保育単価１【幼稚園】!$A:$EB,77,0)</f>
        <v>#N/A</v>
      </c>
      <c r="L31" s="305"/>
    </row>
    <row r="32" spans="1:23">
      <c r="A32" s="161" t="s">
        <v>142</v>
      </c>
      <c r="B32" s="227" t="s">
        <v>662</v>
      </c>
      <c r="C32" s="210" t="str">
        <f t="shared" ca="1" si="2"/>
        <v/>
      </c>
      <c r="D32" s="161"/>
      <c r="J32" s="161" t="s">
        <v>136</v>
      </c>
      <c r="K32" s="208" t="e">
        <f ca="1">VLOOKUP($K$8,保育単価１【幼稚園】!$A:$EB,79,0)</f>
        <v>#N/A</v>
      </c>
      <c r="L32" s="305" t="s">
        <v>67</v>
      </c>
    </row>
    <row r="33" spans="1:12">
      <c r="A33" s="161" t="s">
        <v>90</v>
      </c>
      <c r="B33" s="227" t="s">
        <v>663</v>
      </c>
      <c r="C33" s="210" t="str">
        <f t="shared" ca="1" si="2"/>
        <v/>
      </c>
      <c r="D33" s="161"/>
      <c r="J33" s="161" t="s">
        <v>137</v>
      </c>
      <c r="K33" s="208" t="e">
        <f ca="1">VLOOKUP($K$8,保育単価１【幼稚園】!$A:$EB,81,0)</f>
        <v>#N/A</v>
      </c>
      <c r="L33" s="230"/>
    </row>
    <row r="34" spans="1:12">
      <c r="A34" s="161" t="s">
        <v>719</v>
      </c>
      <c r="B34" s="217" t="s">
        <v>665</v>
      </c>
      <c r="C34" s="210" t="str">
        <f t="shared" ca="1" si="2"/>
        <v/>
      </c>
      <c r="D34" s="161"/>
      <c r="J34" s="161" t="s">
        <v>678</v>
      </c>
      <c r="K34" s="236" t="e">
        <f ca="1">VLOOKUP($K$8,保育単価１【幼稚園】!$A:$EB,87,0)</f>
        <v>#N/A</v>
      </c>
      <c r="L34" s="230"/>
    </row>
    <row r="35" spans="1:12">
      <c r="A35" s="161" t="s">
        <v>747</v>
      </c>
      <c r="B35" s="217" t="s">
        <v>773</v>
      </c>
      <c r="C35" s="210" t="str">
        <f t="shared" ca="1" si="2"/>
        <v>適</v>
      </c>
      <c r="D35" s="161"/>
      <c r="J35" s="221" t="s">
        <v>119</v>
      </c>
      <c r="K35" s="208" t="e">
        <f ca="1">VLOOKUP($K$8,保育単価１【幼稚園】!$A:$EB,90,0)</f>
        <v>#N/A</v>
      </c>
      <c r="L35" s="306" t="s">
        <v>67</v>
      </c>
    </row>
    <row r="36" spans="1:12">
      <c r="A36" s="161" t="s">
        <v>748</v>
      </c>
      <c r="B36" s="217" t="s">
        <v>774</v>
      </c>
      <c r="C36" s="210" t="str">
        <f t="shared" ca="1" si="2"/>
        <v>適</v>
      </c>
      <c r="D36" s="161"/>
      <c r="J36" s="229" t="s">
        <v>120</v>
      </c>
      <c r="K36" s="208" t="e">
        <f ca="1">VLOOKUP($K$8,保育単価１【幼稚園】!$A:$EB,92,0)</f>
        <v>#N/A</v>
      </c>
      <c r="L36" s="230"/>
    </row>
    <row r="37" spans="1:12">
      <c r="A37" s="161" t="s">
        <v>752</v>
      </c>
      <c r="B37" s="217" t="s">
        <v>664</v>
      </c>
      <c r="C37" s="210" t="str">
        <f t="shared" ca="1" si="2"/>
        <v/>
      </c>
      <c r="D37" s="161"/>
      <c r="J37" s="229" t="s">
        <v>679</v>
      </c>
      <c r="K37" s="236" t="e">
        <f ca="1">VLOOKUP($K$8,保育単価１【幼稚園】!$A:$EB,98,0)</f>
        <v>#N/A</v>
      </c>
      <c r="L37" s="230"/>
    </row>
    <row r="38" spans="1:12">
      <c r="A38" s="161" t="s">
        <v>753</v>
      </c>
      <c r="B38" s="217" t="s">
        <v>720</v>
      </c>
      <c r="C38" s="210" t="str">
        <f t="shared" ca="1" si="2"/>
        <v/>
      </c>
      <c r="D38" s="161"/>
      <c r="J38" s="161" t="s">
        <v>121</v>
      </c>
      <c r="K38" s="208" t="e">
        <f ca="1">VLOOKUP($K$8,保育単価１【幼稚園】!$A:$EB,100,0)</f>
        <v>#N/A</v>
      </c>
      <c r="L38" s="230" t="s">
        <v>67</v>
      </c>
    </row>
    <row r="39" spans="1:12">
      <c r="A39" s="161" t="s">
        <v>754</v>
      </c>
      <c r="B39" s="217" t="s">
        <v>783</v>
      </c>
      <c r="C39" s="210" t="str">
        <f t="shared" ca="1" si="2"/>
        <v/>
      </c>
      <c r="D39" s="161"/>
      <c r="J39" s="161" t="s">
        <v>122</v>
      </c>
      <c r="K39" s="208" t="e">
        <f ca="1">VLOOKUP($K$8,保育単価１【幼稚園】!$A:$EB,102,0)</f>
        <v>#N/A</v>
      </c>
      <c r="L39" s="230"/>
    </row>
    <row r="40" spans="1:12">
      <c r="A40" s="161" t="s">
        <v>757</v>
      </c>
      <c r="B40" s="217" t="s">
        <v>784</v>
      </c>
      <c r="C40" s="210" t="str">
        <f t="shared" ca="1" si="2"/>
        <v/>
      </c>
      <c r="D40" s="161"/>
      <c r="J40" s="161" t="s">
        <v>686</v>
      </c>
      <c r="K40" s="236" t="e">
        <f ca="1">VLOOKUP($K$9,保育単価１【幼稚園】!$A:$EB,104,0)</f>
        <v>#N/A</v>
      </c>
      <c r="L40" s="230"/>
    </row>
    <row r="41" spans="1:12">
      <c r="A41" s="161" t="s">
        <v>83</v>
      </c>
      <c r="B41" s="217" t="s">
        <v>785</v>
      </c>
      <c r="C41" s="210">
        <f t="shared" ca="1" si="2"/>
        <v>0</v>
      </c>
      <c r="D41" s="161"/>
      <c r="J41" s="161" t="s">
        <v>123</v>
      </c>
      <c r="K41" s="208" t="e">
        <f ca="1">VLOOKUP($K$8,保育単価１【幼稚園】!$A:$EB,106,0)</f>
        <v>#N/A</v>
      </c>
      <c r="L41" s="230" t="s">
        <v>67</v>
      </c>
    </row>
    <row r="42" spans="1:12">
      <c r="J42" s="161" t="s">
        <v>124</v>
      </c>
      <c r="K42" s="208" t="e">
        <f ca="1">VLOOKUP($K$8,保育単価１【幼稚園】!$A:$EB,108,0)</f>
        <v>#N/A</v>
      </c>
      <c r="L42" s="230"/>
    </row>
    <row r="43" spans="1:12">
      <c r="J43" s="161" t="s">
        <v>689</v>
      </c>
      <c r="K43" s="236" t="e">
        <f ca="1">VLOOKUP($K$9,保育単価１【幼稚園】!$A:$EB,110,0)</f>
        <v>#N/A</v>
      </c>
      <c r="L43" s="230"/>
    </row>
    <row r="44" spans="1:12">
      <c r="J44" s="161" t="s">
        <v>125</v>
      </c>
      <c r="K44" s="208" t="e">
        <f ca="1">VLOOKUP($K$8,保育単価１【幼稚園】!$A:$EB,114,0)</f>
        <v>#N/A</v>
      </c>
      <c r="L44" s="230" t="s">
        <v>67</v>
      </c>
    </row>
    <row r="45" spans="1:12">
      <c r="J45" s="161" t="s">
        <v>161</v>
      </c>
      <c r="K45" s="208">
        <f>保育単価2!C2</f>
        <v>124660</v>
      </c>
      <c r="L45" s="230" t="s">
        <v>67</v>
      </c>
    </row>
    <row r="46" spans="1:12">
      <c r="J46" s="161" t="s">
        <v>162</v>
      </c>
      <c r="K46" s="208">
        <f>保育単価2!C3</f>
        <v>1240</v>
      </c>
      <c r="L46" s="230"/>
    </row>
    <row r="47" spans="1:12">
      <c r="J47" s="161" t="s">
        <v>690</v>
      </c>
      <c r="K47" s="236">
        <f>保育単価2!C4</f>
        <v>7.5</v>
      </c>
      <c r="L47" s="230"/>
    </row>
    <row r="48" spans="1:12">
      <c r="J48" s="161" t="s">
        <v>133</v>
      </c>
      <c r="K48" s="208">
        <f>保育単価2!C5</f>
        <v>4050</v>
      </c>
      <c r="L48" s="230" t="s">
        <v>67</v>
      </c>
    </row>
    <row r="49" spans="10:12">
      <c r="J49" s="161" t="s">
        <v>134</v>
      </c>
      <c r="K49" s="208">
        <f>保育単価2!C6</f>
        <v>40</v>
      </c>
      <c r="L49" s="230"/>
    </row>
    <row r="50" spans="10:12">
      <c r="J50" s="161" t="s">
        <v>126</v>
      </c>
      <c r="K50" s="219" cm="1">
        <f t="array" aca="1" ref="K50" ca="1">_xlfn.SWITCH(C29,"A",保育単価2!C7,"B",保育単価2!C10,"C",保育単価2!C13,"D",保育単価2!C14,0)</f>
        <v>0</v>
      </c>
      <c r="L50" s="230" t="s">
        <v>67</v>
      </c>
    </row>
    <row r="51" spans="10:12">
      <c r="J51" s="161" t="s">
        <v>129</v>
      </c>
      <c r="K51" s="219" cm="1">
        <f t="array" aca="1" ref="K51" ca="1">_xlfn.SWITCH(C29,"A",保育単価2!C8,"B",保育単価2!C11,0)</f>
        <v>0</v>
      </c>
      <c r="L51" s="230"/>
    </row>
    <row r="52" spans="10:12">
      <c r="J52" s="161" t="s">
        <v>691</v>
      </c>
      <c r="K52" s="237" cm="1">
        <f t="array" aca="1" ref="K52" ca="1">_xlfn.SWITCH(C29,"A",保育単価2!C9,"B",保育単価2!C12,0)</f>
        <v>0</v>
      </c>
      <c r="L52" s="230"/>
    </row>
    <row r="53" spans="10:12">
      <c r="J53" s="161" t="s">
        <v>127</v>
      </c>
      <c r="K53" s="208">
        <f>保育単価2!C15</f>
        <v>84330</v>
      </c>
      <c r="L53" s="230" t="s">
        <v>67</v>
      </c>
    </row>
    <row r="54" spans="10:12">
      <c r="J54" s="161" t="s">
        <v>130</v>
      </c>
      <c r="K54" s="208">
        <f>保育単価2!C16</f>
        <v>840</v>
      </c>
      <c r="L54" s="230"/>
    </row>
    <row r="55" spans="10:12">
      <c r="J55" s="161" t="s">
        <v>697</v>
      </c>
      <c r="K55" s="236">
        <f>保育単価2!C17</f>
        <v>9.6999999999999993</v>
      </c>
      <c r="L55" s="171"/>
    </row>
    <row r="56" spans="10:12">
      <c r="J56" s="161" t="s">
        <v>726</v>
      </c>
      <c r="K56" s="219">
        <f>保育単価2!C18</f>
        <v>95200</v>
      </c>
      <c r="L56" s="171"/>
    </row>
    <row r="57" spans="10:12">
      <c r="J57" s="161" t="s">
        <v>727</v>
      </c>
      <c r="K57" s="219">
        <f>保育単価2!C19</f>
        <v>950</v>
      </c>
      <c r="L57" s="171"/>
    </row>
    <row r="58" spans="10:12">
      <c r="J58" s="161" t="s">
        <v>728</v>
      </c>
      <c r="K58" s="237">
        <f>保育単価2!C20</f>
        <v>7.4</v>
      </c>
      <c r="L58" s="171"/>
    </row>
    <row r="59" spans="10:12">
      <c r="J59" s="161" t="s">
        <v>128</v>
      </c>
      <c r="K59" s="208">
        <f>保育単価2!C21</f>
        <v>75080</v>
      </c>
      <c r="L59" s="230" t="s">
        <v>67</v>
      </c>
    </row>
    <row r="60" spans="10:12">
      <c r="J60" s="161" t="s">
        <v>131</v>
      </c>
      <c r="K60" s="208">
        <f>保育単価2!C22</f>
        <v>750</v>
      </c>
      <c r="L60" s="230"/>
    </row>
    <row r="61" spans="10:12">
      <c r="J61" s="161" t="s">
        <v>692</v>
      </c>
      <c r="K61" s="236">
        <f>保育単価2!C23</f>
        <v>9.3000000000000007</v>
      </c>
      <c r="L61" s="230"/>
    </row>
    <row r="62" spans="10:12">
      <c r="J62" s="161" t="s">
        <v>132</v>
      </c>
      <c r="K62" s="208" cm="1">
        <f t="array" aca="1" ref="K62" ca="1">_xlfn.SWITCH(C33,"配置",保育単価2!C32,"兼務",保育単価2!C35,"嘱託",保育単価2!C37,0)</f>
        <v>0</v>
      </c>
      <c r="L62" s="230" t="s">
        <v>67</v>
      </c>
    </row>
    <row r="63" spans="10:12">
      <c r="J63" s="161" t="s">
        <v>96</v>
      </c>
      <c r="K63" s="208" cm="1">
        <f t="array" aca="1" ref="K63" ca="1">_xlfn.SWITCH(C33,"配置",保育単価2!C33,"兼務",保育単価2!C36,"嘱託",保育単価2!C38,0)</f>
        <v>0</v>
      </c>
      <c r="L63" s="230"/>
    </row>
    <row r="64" spans="10:12">
      <c r="J64" s="161" t="s">
        <v>695</v>
      </c>
      <c r="K64" s="236">
        <f ca="1">IF(C33="配置",保育単価2!C34,0)</f>
        <v>0</v>
      </c>
      <c r="L64" s="230"/>
    </row>
    <row r="65" spans="10:12">
      <c r="J65" s="161" t="s">
        <v>70</v>
      </c>
      <c r="K65" s="208" t="e">
        <f ca="1">VLOOKUP(C34,保育単価2!B:C,2,0)</f>
        <v>#N/A</v>
      </c>
      <c r="L65" s="230" t="s">
        <v>67</v>
      </c>
    </row>
    <row r="66" spans="10:12">
      <c r="J66" s="161" t="s">
        <v>752</v>
      </c>
      <c r="K66" s="208">
        <f ca="1">IFERROR(VLOOKUP(C37,保育単価2!$B:$C,2,0),0)</f>
        <v>0</v>
      </c>
      <c r="L66" s="230" t="s">
        <v>67</v>
      </c>
    </row>
    <row r="67" spans="10:12">
      <c r="J67" s="161" t="s">
        <v>753</v>
      </c>
      <c r="K67" s="208">
        <f>IFERROR(保育単価2!C41,0)</f>
        <v>200000</v>
      </c>
      <c r="L67" s="230" t="s">
        <v>67</v>
      </c>
    </row>
    <row r="68" spans="10:12">
      <c r="J68" s="161" t="s">
        <v>754</v>
      </c>
      <c r="K68" s="208">
        <f ca="1">IFERROR(VLOOKUP(C39,保育単価2!B:C,2,0),0)</f>
        <v>0</v>
      </c>
      <c r="L68" s="230" t="s">
        <v>67</v>
      </c>
    </row>
    <row r="69" spans="10:12">
      <c r="J69" s="161" t="s">
        <v>757</v>
      </c>
      <c r="K69" s="208">
        <f ca="1">IF(C40="○",保育単価2!C44,0)</f>
        <v>0</v>
      </c>
      <c r="L69" s="230" t="s">
        <v>67</v>
      </c>
    </row>
  </sheetData>
  <sheetProtection algorithmName="SHA-512" hashValue="kAoAsT0qH5AXly87W72D7gez3iL+0O3IqSxonfN0HaSHQlyShIcuDFeqDKnHgTCaPFVS0O/JubTerBqj/NISeQ==" saltValue="oQjvlG8WTrGleY7O8Wyt6g==" spinCount="100000" sheet="1" objects="1" scenarios="1"/>
  <phoneticPr fontId="2"/>
  <conditionalFormatting sqref="U5:U21">
    <cfRule type="expression" dxfId="13" priority="1">
      <formula>U5&lt;#REF!</formula>
    </cfRule>
    <cfRule type="expression" dxfId="12" priority="2">
      <formula>U5&gt;#REF!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 tint="0.499984740745262"/>
  </sheetPr>
  <dimension ref="A1:EB361"/>
  <sheetViews>
    <sheetView workbookViewId="0"/>
  </sheetViews>
  <sheetFormatPr defaultColWidth="9" defaultRowHeight="13.5"/>
  <cols>
    <col min="1" max="1" width="9" style="136"/>
    <col min="2" max="2" width="5.625" style="49" customWidth="1"/>
    <col min="3" max="3" width="8.375" style="49" customWidth="1"/>
    <col min="4" max="4" width="4.5" style="49" bestFit="1" customWidth="1"/>
    <col min="5" max="5" width="8.375" style="49" customWidth="1"/>
    <col min="6" max="6" width="2.375" style="49" customWidth="1"/>
    <col min="7" max="7" width="6.875" style="119" customWidth="1"/>
    <col min="8" max="8" width="8.125" style="120" customWidth="1"/>
    <col min="9" max="9" width="2.375" style="5" customWidth="1"/>
    <col min="10" max="10" width="6.375" style="119" customWidth="1"/>
    <col min="11" max="11" width="7.125" style="120" customWidth="1"/>
    <col min="12" max="12" width="1.875" style="6" customWidth="1"/>
    <col min="13" max="13" width="11.125" style="120" customWidth="1"/>
    <col min="14" max="14" width="1.875" style="6" customWidth="1"/>
    <col min="15" max="15" width="9.625" style="120" customWidth="1"/>
    <col min="16" max="16" width="1.875" style="6" customWidth="1"/>
    <col min="17" max="17" width="9.375" style="5" customWidth="1"/>
    <col min="18" max="18" width="11.625" style="5" customWidth="1"/>
    <col min="19" max="19" width="2.375" style="5" customWidth="1"/>
    <col min="20" max="20" width="5.5" style="121" customWidth="1"/>
    <col min="21" max="21" width="2.375" style="5" customWidth="1"/>
    <col min="22" max="22" width="2.625" style="122" customWidth="1"/>
    <col min="23" max="23" width="1.625" style="122" customWidth="1"/>
    <col min="24" max="24" width="11.5" style="122" customWidth="1"/>
    <col min="25" max="25" width="1.875" style="123" customWidth="1"/>
    <col min="26" max="26" width="11.5" style="122" customWidth="1"/>
    <col min="27" max="27" width="2.375" style="5" customWidth="1"/>
    <col min="28" max="28" width="6.875" style="119" customWidth="1"/>
    <col min="29" max="29" width="2.375" style="5" customWidth="1"/>
    <col min="30" max="30" width="4.5" style="124" customWidth="1"/>
    <col min="31" max="31" width="1.875" style="125" customWidth="1"/>
    <col min="32" max="32" width="9.625" style="124" customWidth="1"/>
    <col min="33" max="33" width="1.875" style="124" customWidth="1"/>
    <col min="34" max="34" width="9.625" style="126" customWidth="1"/>
    <col min="35" max="35" width="1.875" style="124" customWidth="1"/>
    <col min="36" max="36" width="9.375" style="124" customWidth="1"/>
    <col min="37" max="37" width="1.625" style="124" customWidth="1"/>
    <col min="38" max="38" width="2.375" style="5" customWidth="1"/>
    <col min="39" max="39" width="6.875" style="119" customWidth="1"/>
    <col min="40" max="40" width="2.375" style="50" customWidth="1"/>
    <col min="41" max="41" width="3.5" style="127" customWidth="1"/>
    <col min="42" max="42" width="2" style="128" customWidth="1"/>
    <col min="43" max="43" width="10.875" style="129" customWidth="1"/>
    <col min="44" max="44" width="2" style="128" customWidth="1"/>
    <col min="45" max="45" width="9.625" style="129" customWidth="1"/>
    <col min="46" max="46" width="2" style="128" customWidth="1"/>
    <col min="47" max="47" width="10" style="129" customWidth="1"/>
    <col min="48" max="48" width="2.375" style="5" customWidth="1"/>
    <col min="49" max="49" width="6" style="121" customWidth="1"/>
    <col min="50" max="50" width="2.375" style="5" customWidth="1"/>
    <col min="51" max="51" width="6" style="130" customWidth="1"/>
    <col min="52" max="52" width="1.625" style="122" customWidth="1"/>
    <col min="53" max="53" width="9.625" style="122" customWidth="1"/>
    <col min="54" max="54" width="1.625" style="123" customWidth="1"/>
    <col min="55" max="55" width="9.625" style="122" customWidth="1"/>
    <col min="56" max="56" width="1.625" style="123" customWidth="1"/>
    <col min="57" max="57" width="9.625" style="122" customWidth="1"/>
    <col min="58" max="58" width="2.375" style="5" customWidth="1"/>
    <col min="59" max="59" width="6" style="121" customWidth="1"/>
    <col min="60" max="60" width="2.375" style="5" customWidth="1"/>
    <col min="61" max="61" width="5.625" style="130" customWidth="1"/>
    <col min="62" max="62" width="2" style="122" customWidth="1"/>
    <col min="63" max="63" width="9.875" style="122" customWidth="1"/>
    <col min="64" max="64" width="2" style="122" customWidth="1"/>
    <col min="65" max="65" width="9.875" style="122" customWidth="1"/>
    <col min="66" max="66" width="2" style="122" customWidth="1"/>
    <col min="67" max="67" width="8.875" style="122" customWidth="1"/>
    <col min="68" max="68" width="2.375" style="5" customWidth="1"/>
    <col min="69" max="69" width="5.5" style="121" customWidth="1"/>
    <col min="70" max="70" width="2.375" style="5" customWidth="1"/>
    <col min="71" max="71" width="3.625" style="131" customWidth="1"/>
    <col min="72" max="72" width="2.5" style="119" customWidth="1"/>
    <col min="73" max="73" width="10.625" style="119" customWidth="1"/>
    <col min="74" max="74" width="2" style="119" customWidth="1"/>
    <col min="75" max="75" width="9.875" style="119" customWidth="1"/>
    <col min="76" max="76" width="2" style="119" customWidth="1"/>
    <col min="77" max="77" width="10.625" style="119" customWidth="1"/>
    <col min="78" max="78" width="2.375" style="5" customWidth="1"/>
    <col min="79" max="79" width="14.125" style="121" customWidth="1"/>
    <col min="80" max="80" width="2.375" style="5" customWidth="1"/>
    <col min="81" max="81" width="5.875" style="131" customWidth="1"/>
    <col min="82" max="82" width="2" style="119" customWidth="1"/>
    <col min="83" max="83" width="10.5" style="119" customWidth="1"/>
    <col min="84" max="84" width="2" style="119" customWidth="1"/>
    <col min="85" max="85" width="9.875" style="119" customWidth="1"/>
    <col min="86" max="86" width="2" style="119" customWidth="1"/>
    <col min="87" max="87" width="9" style="119" customWidth="1"/>
    <col min="88" max="88" width="8.875" style="119" customWidth="1"/>
    <col min="89" max="89" width="2.375" style="5" customWidth="1"/>
    <col min="90" max="90" width="5.5" style="121" customWidth="1"/>
    <col min="91" max="91" width="2.375" style="5" customWidth="1"/>
    <col min="92" max="92" width="4.5" style="131" customWidth="1"/>
    <col min="93" max="93" width="2.375" style="119" customWidth="1"/>
    <col min="94" max="94" width="11.5" style="119" customWidth="1"/>
    <col min="95" max="95" width="2" style="119" customWidth="1"/>
    <col min="96" max="96" width="9.625" style="119" customWidth="1"/>
    <col min="97" max="97" width="2" style="119" customWidth="1"/>
    <col min="98" max="98" width="9.625" style="119" customWidth="1"/>
    <col min="99" max="99" width="2.375" style="119" customWidth="1"/>
    <col min="100" max="100" width="15.875" style="132" customWidth="1"/>
    <col min="101" max="101" width="2.375" style="5" customWidth="1"/>
    <col min="102" max="102" width="24.875" style="131" customWidth="1"/>
    <col min="103" max="103" width="1.875" style="131" customWidth="1"/>
    <col min="104" max="104" width="11.875" style="131" customWidth="1"/>
    <col min="105" max="105" width="2.375" style="119" customWidth="1"/>
    <col min="106" max="106" width="15.875" style="132" customWidth="1"/>
    <col min="107" max="107" width="2.375" style="5" customWidth="1"/>
    <col min="108" max="108" width="24.5" style="131" customWidth="1"/>
    <col min="109" max="109" width="1.875" style="131" customWidth="1"/>
    <col min="110" max="110" width="11.875" style="131" customWidth="1"/>
    <col min="111" max="111" width="2.5" style="6" customWidth="1"/>
    <col min="112" max="112" width="10.5" style="121" customWidth="1"/>
    <col min="113" max="113" width="2.5" style="6" customWidth="1"/>
    <col min="114" max="114" width="18.5" style="121" customWidth="1"/>
    <col min="115" max="115" width="2.5" style="133" customWidth="1"/>
    <col min="116" max="116" width="7.875" style="119" customWidth="1"/>
    <col min="117" max="117" width="2" style="119" customWidth="1"/>
    <col min="118" max="118" width="4.625" style="131" customWidth="1"/>
    <col min="119" max="119" width="1.625" style="119" customWidth="1"/>
    <col min="120" max="120" width="11" style="119" customWidth="1"/>
    <col min="121" max="121" width="1.625" style="119" customWidth="1"/>
    <col min="122" max="122" width="9.625" style="119" customWidth="1"/>
    <col min="123" max="123" width="1.625" style="119" customWidth="1"/>
    <col min="124" max="124" width="10.375" style="119" customWidth="1"/>
    <col min="125" max="125" width="2.125" style="119" customWidth="1"/>
    <col min="126" max="126" width="6.625" style="119" customWidth="1"/>
    <col min="127" max="127" width="2.375" style="5" customWidth="1"/>
    <col min="128" max="128" width="16.375" style="5" customWidth="1"/>
    <col min="129" max="129" width="2.375" style="5" customWidth="1"/>
    <col min="130" max="130" width="16.375" style="5" customWidth="1"/>
    <col min="131" max="131" width="2.375" style="5" customWidth="1"/>
    <col min="132" max="132" width="18.125" style="5" customWidth="1"/>
    <col min="133" max="16384" width="9" style="136"/>
  </cols>
  <sheetData>
    <row r="1" spans="1:132" s="4" customFormat="1" ht="12" customHeight="1">
      <c r="B1" s="924" t="s">
        <v>703</v>
      </c>
      <c r="C1" s="924" t="s">
        <v>190</v>
      </c>
      <c r="D1" s="924" t="s">
        <v>191</v>
      </c>
      <c r="E1" s="924" t="s">
        <v>41</v>
      </c>
      <c r="F1" s="1"/>
      <c r="G1" s="926" t="s">
        <v>192</v>
      </c>
      <c r="H1" s="927"/>
      <c r="I1" s="2"/>
      <c r="J1" s="948" t="s">
        <v>193</v>
      </c>
      <c r="K1" s="949"/>
      <c r="L1" s="949"/>
      <c r="M1" s="949"/>
      <c r="N1" s="949"/>
      <c r="O1" s="949"/>
      <c r="P1" s="949"/>
      <c r="Q1" s="949"/>
      <c r="R1" s="950"/>
      <c r="S1" s="2"/>
      <c r="T1" s="948" t="s">
        <v>194</v>
      </c>
      <c r="U1" s="949"/>
      <c r="V1" s="949"/>
      <c r="W1" s="949"/>
      <c r="X1" s="949"/>
      <c r="Y1" s="949"/>
      <c r="Z1" s="950"/>
      <c r="AA1" s="2"/>
      <c r="AB1" s="948" t="s">
        <v>195</v>
      </c>
      <c r="AC1" s="949"/>
      <c r="AD1" s="949"/>
      <c r="AE1" s="949"/>
      <c r="AF1" s="949"/>
      <c r="AG1" s="949"/>
      <c r="AH1" s="949"/>
      <c r="AI1" s="949"/>
      <c r="AJ1" s="949"/>
      <c r="AK1" s="950"/>
      <c r="AL1" s="2"/>
      <c r="AM1" s="948" t="s">
        <v>196</v>
      </c>
      <c r="AN1" s="949"/>
      <c r="AO1" s="949"/>
      <c r="AP1" s="949"/>
      <c r="AQ1" s="949"/>
      <c r="AR1" s="949"/>
      <c r="AS1" s="949"/>
      <c r="AT1" s="949"/>
      <c r="AU1" s="950"/>
      <c r="AV1" s="2"/>
      <c r="AW1" s="926" t="s">
        <v>197</v>
      </c>
      <c r="AX1" s="945"/>
      <c r="AY1" s="945"/>
      <c r="AZ1" s="945"/>
      <c r="BA1" s="945"/>
      <c r="BB1" s="945"/>
      <c r="BC1" s="945"/>
      <c r="BD1" s="945"/>
      <c r="BE1" s="927"/>
      <c r="BF1" s="2"/>
      <c r="BG1" s="926" t="s">
        <v>198</v>
      </c>
      <c r="BH1" s="945"/>
      <c r="BI1" s="945"/>
      <c r="BJ1" s="945"/>
      <c r="BK1" s="945"/>
      <c r="BL1" s="945"/>
      <c r="BM1" s="945"/>
      <c r="BN1" s="945"/>
      <c r="BO1" s="927"/>
      <c r="BP1" s="2"/>
      <c r="BQ1" s="926" t="s">
        <v>199</v>
      </c>
      <c r="BR1" s="945"/>
      <c r="BS1" s="945"/>
      <c r="BT1" s="945"/>
      <c r="BU1" s="945"/>
      <c r="BV1" s="945"/>
      <c r="BW1" s="945"/>
      <c r="BX1" s="945"/>
      <c r="BY1" s="927"/>
      <c r="BZ1" s="2"/>
      <c r="CA1" s="926" t="s">
        <v>200</v>
      </c>
      <c r="CB1" s="945"/>
      <c r="CC1" s="945"/>
      <c r="CD1" s="945"/>
      <c r="CE1" s="945"/>
      <c r="CF1" s="945"/>
      <c r="CG1" s="945"/>
      <c r="CH1" s="945"/>
      <c r="CI1" s="945"/>
      <c r="CJ1" s="927"/>
      <c r="CK1" s="2"/>
      <c r="CL1" s="948" t="s">
        <v>201</v>
      </c>
      <c r="CM1" s="949"/>
      <c r="CN1" s="949"/>
      <c r="CO1" s="949"/>
      <c r="CP1" s="949"/>
      <c r="CQ1" s="949"/>
      <c r="CR1" s="949"/>
      <c r="CS1" s="949"/>
      <c r="CT1" s="950"/>
      <c r="CU1" s="2"/>
      <c r="CV1" s="948" t="s">
        <v>202</v>
      </c>
      <c r="CW1" s="949"/>
      <c r="CX1" s="949"/>
      <c r="CY1" s="949"/>
      <c r="CZ1" s="950"/>
      <c r="DA1" s="2"/>
      <c r="DB1" s="948" t="s">
        <v>203</v>
      </c>
      <c r="DC1" s="949"/>
      <c r="DD1" s="949"/>
      <c r="DE1" s="949"/>
      <c r="DF1" s="950"/>
      <c r="DG1" s="3"/>
      <c r="DH1" s="925" t="s">
        <v>204</v>
      </c>
      <c r="DI1" s="3"/>
      <c r="DJ1" s="925" t="s">
        <v>205</v>
      </c>
      <c r="DK1" s="3"/>
      <c r="DL1" s="926" t="s">
        <v>206</v>
      </c>
      <c r="DM1" s="945"/>
      <c r="DN1" s="945"/>
      <c r="DO1" s="945"/>
      <c r="DP1" s="945"/>
      <c r="DQ1" s="945"/>
      <c r="DR1" s="945"/>
      <c r="DS1" s="945"/>
      <c r="DT1" s="945"/>
      <c r="DU1" s="945"/>
      <c r="DV1" s="927"/>
      <c r="DW1" s="2"/>
      <c r="DX1" s="925" t="s">
        <v>704</v>
      </c>
      <c r="DY1" s="2"/>
      <c r="DZ1" s="925" t="s">
        <v>705</v>
      </c>
      <c r="EA1" s="2"/>
      <c r="EB1" s="925" t="s">
        <v>207</v>
      </c>
    </row>
    <row r="2" spans="1:132" s="4" customFormat="1" ht="19.899999999999999" customHeight="1">
      <c r="B2" s="924"/>
      <c r="C2" s="924"/>
      <c r="D2" s="924"/>
      <c r="E2" s="924"/>
      <c r="F2" s="1"/>
      <c r="G2" s="928"/>
      <c r="H2" s="929"/>
      <c r="I2" s="5"/>
      <c r="J2" s="951"/>
      <c r="K2" s="952"/>
      <c r="L2" s="952"/>
      <c r="M2" s="952"/>
      <c r="N2" s="952"/>
      <c r="O2" s="952"/>
      <c r="P2" s="952"/>
      <c r="Q2" s="952"/>
      <c r="R2" s="953"/>
      <c r="S2" s="5"/>
      <c r="T2" s="951"/>
      <c r="U2" s="952"/>
      <c r="V2" s="952"/>
      <c r="W2" s="952"/>
      <c r="X2" s="952"/>
      <c r="Y2" s="952"/>
      <c r="Z2" s="953"/>
      <c r="AA2" s="5"/>
      <c r="AB2" s="951"/>
      <c r="AC2" s="952"/>
      <c r="AD2" s="952"/>
      <c r="AE2" s="952"/>
      <c r="AF2" s="952"/>
      <c r="AG2" s="952"/>
      <c r="AH2" s="952"/>
      <c r="AI2" s="952"/>
      <c r="AJ2" s="952"/>
      <c r="AK2" s="953"/>
      <c r="AL2" s="5"/>
      <c r="AM2" s="951"/>
      <c r="AN2" s="952"/>
      <c r="AO2" s="952"/>
      <c r="AP2" s="952"/>
      <c r="AQ2" s="952"/>
      <c r="AR2" s="952"/>
      <c r="AS2" s="952"/>
      <c r="AT2" s="952"/>
      <c r="AU2" s="953"/>
      <c r="AV2" s="5"/>
      <c r="AW2" s="928"/>
      <c r="AX2" s="946"/>
      <c r="AY2" s="946"/>
      <c r="AZ2" s="946"/>
      <c r="BA2" s="946"/>
      <c r="BB2" s="946"/>
      <c r="BC2" s="946"/>
      <c r="BD2" s="946"/>
      <c r="BE2" s="929"/>
      <c r="BF2" s="5"/>
      <c r="BG2" s="928"/>
      <c r="BH2" s="946"/>
      <c r="BI2" s="946"/>
      <c r="BJ2" s="946"/>
      <c r="BK2" s="946"/>
      <c r="BL2" s="946"/>
      <c r="BM2" s="946"/>
      <c r="BN2" s="946"/>
      <c r="BO2" s="929"/>
      <c r="BP2" s="5"/>
      <c r="BQ2" s="928"/>
      <c r="BR2" s="946"/>
      <c r="BS2" s="946"/>
      <c r="BT2" s="946"/>
      <c r="BU2" s="946"/>
      <c r="BV2" s="946"/>
      <c r="BW2" s="946"/>
      <c r="BX2" s="946"/>
      <c r="BY2" s="929"/>
      <c r="BZ2" s="5"/>
      <c r="CA2" s="928"/>
      <c r="CB2" s="946"/>
      <c r="CC2" s="946"/>
      <c r="CD2" s="946"/>
      <c r="CE2" s="946"/>
      <c r="CF2" s="946"/>
      <c r="CG2" s="946"/>
      <c r="CH2" s="946"/>
      <c r="CI2" s="946"/>
      <c r="CJ2" s="929"/>
      <c r="CK2" s="5"/>
      <c r="CL2" s="951"/>
      <c r="CM2" s="952"/>
      <c r="CN2" s="952"/>
      <c r="CO2" s="952"/>
      <c r="CP2" s="952"/>
      <c r="CQ2" s="952"/>
      <c r="CR2" s="952"/>
      <c r="CS2" s="952"/>
      <c r="CT2" s="953"/>
      <c r="CU2" s="2"/>
      <c r="CV2" s="951"/>
      <c r="CW2" s="952"/>
      <c r="CX2" s="952"/>
      <c r="CY2" s="952"/>
      <c r="CZ2" s="953"/>
      <c r="DA2" s="2"/>
      <c r="DB2" s="951"/>
      <c r="DC2" s="952"/>
      <c r="DD2" s="952"/>
      <c r="DE2" s="952"/>
      <c r="DF2" s="953"/>
      <c r="DG2" s="6"/>
      <c r="DH2" s="947"/>
      <c r="DI2" s="6"/>
      <c r="DJ2" s="947"/>
      <c r="DK2" s="3"/>
      <c r="DL2" s="928"/>
      <c r="DM2" s="946"/>
      <c r="DN2" s="946"/>
      <c r="DO2" s="946"/>
      <c r="DP2" s="946"/>
      <c r="DQ2" s="946"/>
      <c r="DR2" s="946"/>
      <c r="DS2" s="946"/>
      <c r="DT2" s="946"/>
      <c r="DU2" s="946"/>
      <c r="DV2" s="929"/>
      <c r="DW2" s="5"/>
      <c r="DX2" s="947"/>
      <c r="DY2" s="5"/>
      <c r="DZ2" s="947"/>
      <c r="EA2" s="5"/>
      <c r="EB2" s="947"/>
    </row>
    <row r="3" spans="1:132" s="22" customFormat="1" ht="12">
      <c r="B3" s="924"/>
      <c r="C3" s="924"/>
      <c r="D3" s="924"/>
      <c r="E3" s="924"/>
      <c r="F3" s="7"/>
      <c r="G3" s="928"/>
      <c r="H3" s="929"/>
      <c r="I3" s="8"/>
      <c r="J3" s="9"/>
      <c r="K3" s="10"/>
      <c r="L3" s="11"/>
      <c r="M3" s="942" t="s">
        <v>208</v>
      </c>
      <c r="N3" s="943"/>
      <c r="O3" s="943"/>
      <c r="P3" s="943"/>
      <c r="Q3" s="943"/>
      <c r="R3" s="944"/>
      <c r="S3" s="12"/>
      <c r="T3" s="13"/>
      <c r="U3" s="14"/>
      <c r="V3" s="939" t="s">
        <v>193</v>
      </c>
      <c r="W3" s="940"/>
      <c r="X3" s="940"/>
      <c r="Y3" s="940"/>
      <c r="Z3" s="941"/>
      <c r="AA3" s="8"/>
      <c r="AB3" s="9"/>
      <c r="AC3" s="14"/>
      <c r="AD3" s="930" t="s">
        <v>193</v>
      </c>
      <c r="AE3" s="931"/>
      <c r="AF3" s="931"/>
      <c r="AG3" s="931"/>
      <c r="AH3" s="931"/>
      <c r="AI3" s="931"/>
      <c r="AJ3" s="931"/>
      <c r="AK3" s="932"/>
      <c r="AL3" s="12"/>
      <c r="AM3" s="9"/>
      <c r="AN3" s="15"/>
      <c r="AO3" s="930" t="s">
        <v>193</v>
      </c>
      <c r="AP3" s="931"/>
      <c r="AQ3" s="931"/>
      <c r="AR3" s="931"/>
      <c r="AS3" s="931"/>
      <c r="AT3" s="931"/>
      <c r="AU3" s="932"/>
      <c r="AV3" s="12"/>
      <c r="AW3" s="13"/>
      <c r="AX3" s="14"/>
      <c r="AY3" s="930" t="s">
        <v>193</v>
      </c>
      <c r="AZ3" s="931"/>
      <c r="BA3" s="931"/>
      <c r="BB3" s="931"/>
      <c r="BC3" s="931"/>
      <c r="BD3" s="931"/>
      <c r="BE3" s="932"/>
      <c r="BF3" s="12"/>
      <c r="BG3" s="13"/>
      <c r="BH3" s="14"/>
      <c r="BI3" s="930" t="s">
        <v>193</v>
      </c>
      <c r="BJ3" s="931"/>
      <c r="BK3" s="931"/>
      <c r="BL3" s="931"/>
      <c r="BM3" s="931"/>
      <c r="BN3" s="931"/>
      <c r="BO3" s="932"/>
      <c r="BP3" s="12"/>
      <c r="BQ3" s="13"/>
      <c r="BR3" s="14"/>
      <c r="BS3" s="930" t="s">
        <v>193</v>
      </c>
      <c r="BT3" s="931"/>
      <c r="BU3" s="931"/>
      <c r="BV3" s="931"/>
      <c r="BW3" s="931"/>
      <c r="BX3" s="931"/>
      <c r="BY3" s="932"/>
      <c r="BZ3" s="12"/>
      <c r="CA3" s="13"/>
      <c r="CB3" s="14"/>
      <c r="CC3" s="930" t="s">
        <v>193</v>
      </c>
      <c r="CD3" s="931"/>
      <c r="CE3" s="931"/>
      <c r="CF3" s="931"/>
      <c r="CG3" s="931"/>
      <c r="CH3" s="931"/>
      <c r="CI3" s="931"/>
      <c r="CJ3" s="932"/>
      <c r="CK3" s="12"/>
      <c r="CL3" s="13"/>
      <c r="CM3" s="14"/>
      <c r="CN3" s="930" t="s">
        <v>193</v>
      </c>
      <c r="CO3" s="931"/>
      <c r="CP3" s="931"/>
      <c r="CQ3" s="931"/>
      <c r="CR3" s="931"/>
      <c r="CS3" s="931"/>
      <c r="CT3" s="932"/>
      <c r="CU3" s="16"/>
      <c r="CV3" s="17"/>
      <c r="CW3" s="14"/>
      <c r="CX3" s="926" t="s">
        <v>193</v>
      </c>
      <c r="CY3" s="945"/>
      <c r="CZ3" s="927"/>
      <c r="DA3" s="16"/>
      <c r="DB3" s="17"/>
      <c r="DC3" s="14"/>
      <c r="DD3" s="926" t="s">
        <v>209</v>
      </c>
      <c r="DE3" s="945"/>
      <c r="DF3" s="927"/>
      <c r="DG3" s="11"/>
      <c r="DH3" s="18"/>
      <c r="DI3" s="11"/>
      <c r="DJ3" s="947"/>
      <c r="DK3" s="19"/>
      <c r="DL3" s="9"/>
      <c r="DM3" s="16"/>
      <c r="DN3" s="930" t="s">
        <v>193</v>
      </c>
      <c r="DO3" s="931"/>
      <c r="DP3" s="931"/>
      <c r="DQ3" s="931"/>
      <c r="DR3" s="931"/>
      <c r="DS3" s="931"/>
      <c r="DT3" s="931"/>
      <c r="DU3" s="932"/>
      <c r="DV3" s="20"/>
      <c r="DW3" s="12"/>
      <c r="DX3" s="18" t="s">
        <v>706</v>
      </c>
      <c r="DY3" s="12"/>
      <c r="DZ3" s="18" t="s">
        <v>706</v>
      </c>
      <c r="EA3" s="12"/>
      <c r="EB3" s="21"/>
    </row>
    <row r="4" spans="1:132" s="22" customFormat="1" ht="12">
      <c r="B4" s="925"/>
      <c r="C4" s="925"/>
      <c r="D4" s="925"/>
      <c r="E4" s="925"/>
      <c r="F4" s="7"/>
      <c r="G4" s="7"/>
      <c r="H4" s="14"/>
      <c r="I4" s="8"/>
      <c r="J4" s="9"/>
      <c r="K4" s="10"/>
      <c r="L4" s="11"/>
      <c r="M4" s="933" t="s">
        <v>210</v>
      </c>
      <c r="N4" s="23"/>
      <c r="O4" s="935" t="s">
        <v>211</v>
      </c>
      <c r="P4" s="23"/>
      <c r="Q4" s="937" t="s">
        <v>212</v>
      </c>
      <c r="R4" s="938"/>
      <c r="S4" s="12"/>
      <c r="T4" s="13"/>
      <c r="U4" s="14"/>
      <c r="W4" s="24"/>
      <c r="X4" s="939" t="s">
        <v>213</v>
      </c>
      <c r="Y4" s="940"/>
      <c r="Z4" s="941"/>
      <c r="AA4" s="8"/>
      <c r="AB4" s="9"/>
      <c r="AC4" s="14"/>
      <c r="AD4" s="25"/>
      <c r="AE4" s="26"/>
      <c r="AF4" s="942" t="s">
        <v>208</v>
      </c>
      <c r="AG4" s="943"/>
      <c r="AH4" s="943"/>
      <c r="AI4" s="943"/>
      <c r="AJ4" s="944"/>
      <c r="AK4" s="27"/>
      <c r="AL4" s="12"/>
      <c r="AM4" s="9"/>
      <c r="AN4" s="15"/>
      <c r="AO4" s="28"/>
      <c r="AP4" s="26"/>
      <c r="AQ4" s="942" t="s">
        <v>208</v>
      </c>
      <c r="AR4" s="943"/>
      <c r="AS4" s="943"/>
      <c r="AT4" s="943"/>
      <c r="AU4" s="944"/>
      <c r="AV4" s="12"/>
      <c r="AW4" s="13"/>
      <c r="AX4" s="14"/>
      <c r="AY4" s="28"/>
      <c r="AZ4" s="26"/>
      <c r="BA4" s="942" t="s">
        <v>208</v>
      </c>
      <c r="BB4" s="943"/>
      <c r="BC4" s="943"/>
      <c r="BD4" s="943"/>
      <c r="BE4" s="944"/>
      <c r="BF4" s="12"/>
      <c r="BG4" s="13"/>
      <c r="BH4" s="14"/>
      <c r="BI4" s="28"/>
      <c r="BJ4" s="29"/>
      <c r="BK4" s="942" t="s">
        <v>208</v>
      </c>
      <c r="BL4" s="943"/>
      <c r="BM4" s="943"/>
      <c r="BN4" s="943"/>
      <c r="BO4" s="944"/>
      <c r="BP4" s="12"/>
      <c r="BQ4" s="13"/>
      <c r="BR4" s="14"/>
      <c r="BS4" s="28"/>
      <c r="BT4" s="26"/>
      <c r="BU4" s="942" t="s">
        <v>208</v>
      </c>
      <c r="BV4" s="943"/>
      <c r="BW4" s="943"/>
      <c r="BX4" s="943"/>
      <c r="BY4" s="944"/>
      <c r="BZ4" s="12"/>
      <c r="CA4" s="13"/>
      <c r="CB4" s="14"/>
      <c r="CC4" s="28"/>
      <c r="CD4" s="29"/>
      <c r="CE4" s="942" t="s">
        <v>208</v>
      </c>
      <c r="CF4" s="943"/>
      <c r="CG4" s="943"/>
      <c r="CH4" s="943"/>
      <c r="CI4" s="944"/>
      <c r="CJ4" s="14"/>
      <c r="CK4" s="12"/>
      <c r="CL4" s="13"/>
      <c r="CM4" s="14"/>
      <c r="CN4" s="28"/>
      <c r="CO4" s="26"/>
      <c r="CP4" s="942" t="s">
        <v>208</v>
      </c>
      <c r="CQ4" s="943"/>
      <c r="CR4" s="943"/>
      <c r="CS4" s="943"/>
      <c r="CT4" s="944"/>
      <c r="CU4" s="16"/>
      <c r="CV4" s="17"/>
      <c r="CW4" s="14"/>
      <c r="CX4" s="928"/>
      <c r="CY4" s="946"/>
      <c r="CZ4" s="929"/>
      <c r="DA4" s="16"/>
      <c r="DB4" s="17"/>
      <c r="DC4" s="14"/>
      <c r="DD4" s="928"/>
      <c r="DE4" s="946"/>
      <c r="DF4" s="929"/>
      <c r="DG4" s="11"/>
      <c r="DH4" s="18"/>
      <c r="DI4" s="11"/>
      <c r="DJ4" s="947"/>
      <c r="DK4" s="19"/>
      <c r="DL4" s="9"/>
      <c r="DM4" s="16"/>
      <c r="DN4" s="28"/>
      <c r="DO4" s="29"/>
      <c r="DP4" s="942" t="s">
        <v>208</v>
      </c>
      <c r="DQ4" s="943"/>
      <c r="DR4" s="943"/>
      <c r="DS4" s="943"/>
      <c r="DT4" s="944"/>
      <c r="DU4" s="27"/>
      <c r="DV4" s="20"/>
      <c r="DW4" s="12"/>
      <c r="DX4" s="21"/>
      <c r="DY4" s="12"/>
      <c r="DZ4" s="21"/>
      <c r="EA4" s="12"/>
      <c r="EB4" s="21"/>
    </row>
    <row r="5" spans="1:132" s="22" customFormat="1" ht="12">
      <c r="B5" s="925"/>
      <c r="C5" s="925"/>
      <c r="D5" s="925"/>
      <c r="E5" s="925"/>
      <c r="F5" s="7"/>
      <c r="G5" s="9"/>
      <c r="H5" s="30" t="s">
        <v>214</v>
      </c>
      <c r="I5" s="31"/>
      <c r="J5" s="13"/>
      <c r="K5" s="32" t="s">
        <v>214</v>
      </c>
      <c r="L5" s="11"/>
      <c r="M5" s="934"/>
      <c r="N5" s="11"/>
      <c r="O5" s="936"/>
      <c r="P5" s="11"/>
      <c r="Q5" s="33"/>
      <c r="R5" s="34" t="s">
        <v>215</v>
      </c>
      <c r="S5" s="12"/>
      <c r="T5" s="9"/>
      <c r="U5" s="31"/>
      <c r="V5" s="35"/>
      <c r="W5" s="24"/>
      <c r="X5" s="36" t="s">
        <v>216</v>
      </c>
      <c r="Y5" s="11"/>
      <c r="Z5" s="37" t="s">
        <v>211</v>
      </c>
      <c r="AA5" s="5"/>
      <c r="AB5" s="13"/>
      <c r="AC5" s="31"/>
      <c r="AD5" s="38"/>
      <c r="AE5" s="39"/>
      <c r="AF5" s="36" t="s">
        <v>216</v>
      </c>
      <c r="AG5" s="10"/>
      <c r="AH5" s="40" t="s">
        <v>211</v>
      </c>
      <c r="AI5" s="10"/>
      <c r="AJ5" s="37" t="s">
        <v>212</v>
      </c>
      <c r="AK5" s="41"/>
      <c r="AL5" s="12"/>
      <c r="AM5" s="13"/>
      <c r="AN5" s="42"/>
      <c r="AO5" s="43"/>
      <c r="AP5" s="39"/>
      <c r="AQ5" s="36" t="s">
        <v>216</v>
      </c>
      <c r="AR5" s="11"/>
      <c r="AS5" s="40" t="s">
        <v>211</v>
      </c>
      <c r="AT5" s="11"/>
      <c r="AU5" s="37" t="s">
        <v>212</v>
      </c>
      <c r="AV5" s="12"/>
      <c r="AW5" s="9"/>
      <c r="AX5" s="31"/>
      <c r="AY5" s="43"/>
      <c r="AZ5" s="44"/>
      <c r="BA5" s="36" t="s">
        <v>216</v>
      </c>
      <c r="BB5" s="11"/>
      <c r="BC5" s="40" t="s">
        <v>211</v>
      </c>
      <c r="BD5" s="11"/>
      <c r="BE5" s="37" t="s">
        <v>212</v>
      </c>
      <c r="BF5" s="12"/>
      <c r="BG5" s="9"/>
      <c r="BH5" s="31"/>
      <c r="BI5" s="43"/>
      <c r="BJ5" s="44"/>
      <c r="BK5" s="36" t="s">
        <v>216</v>
      </c>
      <c r="BL5" s="10"/>
      <c r="BM5" s="40" t="s">
        <v>211</v>
      </c>
      <c r="BN5" s="10"/>
      <c r="BO5" s="37" t="s">
        <v>212</v>
      </c>
      <c r="BP5" s="12"/>
      <c r="BQ5" s="9"/>
      <c r="BR5" s="31"/>
      <c r="BS5" s="43"/>
      <c r="BT5" s="39"/>
      <c r="BU5" s="36" t="s">
        <v>216</v>
      </c>
      <c r="BV5" s="10"/>
      <c r="BW5" s="40" t="s">
        <v>211</v>
      </c>
      <c r="BX5" s="10"/>
      <c r="BY5" s="37" t="s">
        <v>212</v>
      </c>
      <c r="BZ5" s="12"/>
      <c r="CA5" s="9"/>
      <c r="CB5" s="31"/>
      <c r="CC5" s="43"/>
      <c r="CD5" s="44"/>
      <c r="CE5" s="36" t="s">
        <v>216</v>
      </c>
      <c r="CF5" s="10"/>
      <c r="CG5" s="40" t="s">
        <v>211</v>
      </c>
      <c r="CH5" s="10"/>
      <c r="CI5" s="37" t="s">
        <v>212</v>
      </c>
      <c r="CJ5" s="14"/>
      <c r="CK5" s="12"/>
      <c r="CL5" s="9"/>
      <c r="CM5" s="31"/>
      <c r="CN5" s="43"/>
      <c r="CO5" s="39"/>
      <c r="CP5" s="36" t="s">
        <v>216</v>
      </c>
      <c r="CQ5" s="10"/>
      <c r="CR5" s="40" t="s">
        <v>211</v>
      </c>
      <c r="CS5" s="10"/>
      <c r="CT5" s="37" t="s">
        <v>212</v>
      </c>
      <c r="CU5" s="45"/>
      <c r="CV5" s="17"/>
      <c r="CW5" s="31"/>
      <c r="CX5" s="928"/>
      <c r="CY5" s="946"/>
      <c r="CZ5" s="929"/>
      <c r="DA5" s="45"/>
      <c r="DB5" s="17"/>
      <c r="DC5" s="31"/>
      <c r="DD5" s="928"/>
      <c r="DE5" s="946"/>
      <c r="DF5" s="929"/>
      <c r="DG5" s="11"/>
      <c r="DH5" s="21"/>
      <c r="DI5" s="11"/>
      <c r="DJ5" s="947"/>
      <c r="DK5" s="19"/>
      <c r="DL5" s="9"/>
      <c r="DM5" s="16"/>
      <c r="DN5" s="43"/>
      <c r="DO5" s="44"/>
      <c r="DP5" s="36" t="s">
        <v>216</v>
      </c>
      <c r="DQ5" s="10"/>
      <c r="DR5" s="40" t="s">
        <v>211</v>
      </c>
      <c r="DS5" s="10"/>
      <c r="DT5" s="37" t="s">
        <v>212</v>
      </c>
      <c r="DU5" s="41"/>
      <c r="DV5" s="20"/>
      <c r="DW5" s="12"/>
      <c r="DX5" s="21"/>
      <c r="DY5" s="12"/>
      <c r="DZ5" s="21"/>
      <c r="EA5" s="12"/>
      <c r="EB5" s="21"/>
    </row>
    <row r="6" spans="1:132" s="22" customFormat="1" ht="12">
      <c r="B6" s="46" t="s">
        <v>217</v>
      </c>
      <c r="C6" s="47" t="s">
        <v>218</v>
      </c>
      <c r="D6" s="46" t="s">
        <v>219</v>
      </c>
      <c r="E6" s="46" t="s">
        <v>220</v>
      </c>
      <c r="F6" s="8"/>
      <c r="G6" s="954" t="s">
        <v>221</v>
      </c>
      <c r="H6" s="956"/>
      <c r="I6" s="5"/>
      <c r="J6" s="954" t="s">
        <v>222</v>
      </c>
      <c r="K6" s="955"/>
      <c r="L6" s="955"/>
      <c r="M6" s="955"/>
      <c r="N6" s="955"/>
      <c r="O6" s="955"/>
      <c r="P6" s="955"/>
      <c r="Q6" s="955"/>
      <c r="R6" s="956"/>
      <c r="S6" s="12"/>
      <c r="T6" s="954" t="s">
        <v>223</v>
      </c>
      <c r="U6" s="955"/>
      <c r="V6" s="955"/>
      <c r="W6" s="955"/>
      <c r="X6" s="955"/>
      <c r="Y6" s="955"/>
      <c r="Z6" s="956"/>
      <c r="AA6" s="5"/>
      <c r="AB6" s="954" t="s">
        <v>224</v>
      </c>
      <c r="AC6" s="955"/>
      <c r="AD6" s="955"/>
      <c r="AE6" s="955"/>
      <c r="AF6" s="955"/>
      <c r="AG6" s="955"/>
      <c r="AH6" s="955"/>
      <c r="AI6" s="955"/>
      <c r="AJ6" s="955"/>
      <c r="AK6" s="956"/>
      <c r="AL6" s="12"/>
      <c r="AM6" s="954" t="s">
        <v>225</v>
      </c>
      <c r="AN6" s="955"/>
      <c r="AO6" s="955"/>
      <c r="AP6" s="955"/>
      <c r="AQ6" s="955"/>
      <c r="AR6" s="955"/>
      <c r="AS6" s="955"/>
      <c r="AT6" s="955"/>
      <c r="AU6" s="956"/>
      <c r="AV6" s="12"/>
      <c r="AW6" s="954" t="s">
        <v>226</v>
      </c>
      <c r="AX6" s="955"/>
      <c r="AY6" s="955"/>
      <c r="AZ6" s="955"/>
      <c r="BA6" s="955"/>
      <c r="BB6" s="955"/>
      <c r="BC6" s="955"/>
      <c r="BD6" s="955"/>
      <c r="BE6" s="956"/>
      <c r="BF6" s="12"/>
      <c r="BG6" s="954" t="s">
        <v>227</v>
      </c>
      <c r="BH6" s="955"/>
      <c r="BI6" s="955"/>
      <c r="BJ6" s="955"/>
      <c r="BK6" s="955"/>
      <c r="BL6" s="955"/>
      <c r="BM6" s="955"/>
      <c r="BN6" s="955"/>
      <c r="BO6" s="956"/>
      <c r="BP6" s="12"/>
      <c r="BQ6" s="954" t="s">
        <v>228</v>
      </c>
      <c r="BR6" s="955"/>
      <c r="BS6" s="955"/>
      <c r="BT6" s="955"/>
      <c r="BU6" s="955"/>
      <c r="BV6" s="955"/>
      <c r="BW6" s="955"/>
      <c r="BX6" s="955"/>
      <c r="BY6" s="956"/>
      <c r="BZ6" s="12"/>
      <c r="CA6" s="954" t="s">
        <v>229</v>
      </c>
      <c r="CB6" s="955"/>
      <c r="CC6" s="955"/>
      <c r="CD6" s="955"/>
      <c r="CE6" s="955"/>
      <c r="CF6" s="955"/>
      <c r="CG6" s="955"/>
      <c r="CH6" s="955"/>
      <c r="CI6" s="955"/>
      <c r="CJ6" s="956"/>
      <c r="CK6" s="12"/>
      <c r="CL6" s="954" t="s">
        <v>230</v>
      </c>
      <c r="CM6" s="955"/>
      <c r="CN6" s="955"/>
      <c r="CO6" s="955"/>
      <c r="CP6" s="955"/>
      <c r="CQ6" s="955"/>
      <c r="CR6" s="955"/>
      <c r="CS6" s="955"/>
      <c r="CT6" s="956"/>
      <c r="CU6" s="45"/>
      <c r="CV6" s="954" t="s">
        <v>231</v>
      </c>
      <c r="CW6" s="955"/>
      <c r="CX6" s="955"/>
      <c r="CY6" s="955"/>
      <c r="CZ6" s="956"/>
      <c r="DA6" s="45"/>
      <c r="DB6" s="954" t="s">
        <v>232</v>
      </c>
      <c r="DC6" s="955"/>
      <c r="DD6" s="955"/>
      <c r="DE6" s="955"/>
      <c r="DF6" s="956"/>
      <c r="DG6" s="11"/>
      <c r="DH6" s="48" t="s">
        <v>233</v>
      </c>
      <c r="DI6" s="11"/>
      <c r="DJ6" s="48" t="s">
        <v>234</v>
      </c>
      <c r="DK6" s="19"/>
      <c r="DL6" s="954" t="s">
        <v>235</v>
      </c>
      <c r="DM6" s="955"/>
      <c r="DN6" s="955"/>
      <c r="DO6" s="955"/>
      <c r="DP6" s="955"/>
      <c r="DQ6" s="955"/>
      <c r="DR6" s="955"/>
      <c r="DS6" s="955"/>
      <c r="DT6" s="955"/>
      <c r="DU6" s="955"/>
      <c r="DV6" s="956"/>
      <c r="DW6" s="12"/>
      <c r="DX6" s="48" t="s">
        <v>707</v>
      </c>
      <c r="DY6" s="12"/>
      <c r="DZ6" s="48" t="s">
        <v>708</v>
      </c>
      <c r="EA6" s="12"/>
      <c r="EB6" s="48" t="s">
        <v>236</v>
      </c>
    </row>
    <row r="7" spans="1:132" s="22" customFormat="1" ht="3.75" customHeight="1">
      <c r="B7" s="139"/>
      <c r="C7" s="140"/>
      <c r="D7" s="140"/>
      <c r="E7" s="140"/>
      <c r="F7" s="49"/>
      <c r="G7" s="141"/>
      <c r="H7" s="142"/>
      <c r="I7" s="5"/>
      <c r="J7" s="143"/>
      <c r="K7" s="144"/>
      <c r="L7" s="145"/>
      <c r="M7" s="144"/>
      <c r="N7" s="145"/>
      <c r="O7" s="144"/>
      <c r="P7" s="145"/>
      <c r="Q7" s="146"/>
      <c r="R7" s="12"/>
      <c r="S7" s="12"/>
      <c r="T7" s="147"/>
      <c r="U7" s="5"/>
      <c r="V7" s="148"/>
      <c r="W7" s="122"/>
      <c r="X7" s="122"/>
      <c r="Y7" s="123"/>
      <c r="Z7" s="122"/>
      <c r="AA7" s="5"/>
      <c r="AB7" s="143"/>
      <c r="AC7" s="5"/>
      <c r="AD7" s="149"/>
      <c r="AE7" s="125"/>
      <c r="AF7" s="149"/>
      <c r="AG7" s="124"/>
      <c r="AH7" s="126"/>
      <c r="AI7" s="124"/>
      <c r="AJ7" s="149"/>
      <c r="AK7" s="149"/>
      <c r="AL7" s="12"/>
      <c r="AM7" s="143"/>
      <c r="AN7" s="50"/>
      <c r="AO7" s="150"/>
      <c r="AP7" s="151"/>
      <c r="AQ7" s="150"/>
      <c r="AR7" s="151"/>
      <c r="AS7" s="150"/>
      <c r="AT7" s="151"/>
      <c r="AU7" s="150"/>
      <c r="AV7" s="12"/>
      <c r="AW7" s="121"/>
      <c r="AX7" s="5"/>
      <c r="AY7" s="130"/>
      <c r="AZ7" s="122"/>
      <c r="BA7" s="122"/>
      <c r="BB7" s="123"/>
      <c r="BC7" s="122"/>
      <c r="BD7" s="123"/>
      <c r="BE7" s="122"/>
      <c r="BF7" s="12"/>
      <c r="BG7" s="121"/>
      <c r="BH7" s="5"/>
      <c r="BI7" s="130"/>
      <c r="BJ7" s="122"/>
      <c r="BK7" s="122"/>
      <c r="BL7" s="122"/>
      <c r="BM7" s="122"/>
      <c r="BN7" s="122"/>
      <c r="BO7" s="122"/>
      <c r="BP7" s="12"/>
      <c r="BQ7" s="147"/>
      <c r="BR7" s="5"/>
      <c r="BS7" s="143"/>
      <c r="BT7" s="16"/>
      <c r="BU7" s="16"/>
      <c r="BV7" s="16"/>
      <c r="BW7" s="16"/>
      <c r="BX7" s="16"/>
      <c r="BY7" s="16"/>
      <c r="BZ7" s="12"/>
      <c r="CA7" s="147"/>
      <c r="CB7" s="5"/>
      <c r="CC7" s="143"/>
      <c r="CD7" s="16"/>
      <c r="CE7" s="16"/>
      <c r="CF7" s="16"/>
      <c r="CG7" s="16"/>
      <c r="CH7" s="16"/>
      <c r="CI7" s="16"/>
      <c r="CJ7" s="16"/>
      <c r="CK7" s="12"/>
      <c r="CL7" s="147"/>
      <c r="CM7" s="5"/>
      <c r="CN7" s="143"/>
      <c r="CO7" s="16"/>
      <c r="CP7" s="16"/>
      <c r="CQ7" s="16"/>
      <c r="CR7" s="16"/>
      <c r="CS7" s="16"/>
      <c r="CT7" s="16"/>
      <c r="CU7" s="152"/>
      <c r="CV7" s="153"/>
      <c r="CW7" s="5"/>
      <c r="CX7" s="143"/>
      <c r="CY7" s="152"/>
      <c r="CZ7" s="152"/>
      <c r="DA7" s="152"/>
      <c r="DB7" s="153"/>
      <c r="DC7" s="5"/>
      <c r="DD7" s="143"/>
      <c r="DE7" s="152"/>
      <c r="DF7" s="152"/>
      <c r="DG7" s="11"/>
      <c r="DH7" s="154"/>
      <c r="DI7" s="11"/>
      <c r="DJ7" s="121"/>
      <c r="DK7" s="19"/>
      <c r="DL7" s="152"/>
      <c r="DM7" s="152"/>
      <c r="DN7" s="152"/>
      <c r="DO7" s="16"/>
      <c r="DP7" s="152"/>
      <c r="DQ7" s="16"/>
      <c r="DR7" s="152"/>
      <c r="DS7" s="16"/>
      <c r="DT7" s="152"/>
      <c r="DU7" s="152"/>
      <c r="DV7" s="152"/>
      <c r="DW7" s="12"/>
      <c r="DX7" s="12"/>
      <c r="DY7" s="12"/>
      <c r="DZ7" s="12"/>
      <c r="EA7" s="12"/>
      <c r="EB7" s="12"/>
    </row>
    <row r="8" spans="1:132" s="22" customFormat="1" ht="10.5" customHeight="1">
      <c r="B8" s="139">
        <v>2</v>
      </c>
      <c r="C8" s="155">
        <v>3</v>
      </c>
      <c r="D8" s="155">
        <v>4</v>
      </c>
      <c r="E8" s="139">
        <v>5</v>
      </c>
      <c r="F8" s="155">
        <v>6</v>
      </c>
      <c r="G8" s="155">
        <v>7</v>
      </c>
      <c r="H8" s="139">
        <v>8</v>
      </c>
      <c r="I8" s="155">
        <v>9</v>
      </c>
      <c r="J8" s="155">
        <v>10</v>
      </c>
      <c r="K8" s="139">
        <v>11</v>
      </c>
      <c r="L8" s="155">
        <v>12</v>
      </c>
      <c r="M8" s="155">
        <v>13</v>
      </c>
      <c r="N8" s="139">
        <v>14</v>
      </c>
      <c r="O8" s="155">
        <v>15</v>
      </c>
      <c r="P8" s="155">
        <v>16</v>
      </c>
      <c r="Q8" s="139">
        <v>17</v>
      </c>
      <c r="R8" s="155">
        <v>18</v>
      </c>
      <c r="S8" s="155">
        <v>19</v>
      </c>
      <c r="T8" s="139">
        <v>20</v>
      </c>
      <c r="U8" s="155">
        <v>21</v>
      </c>
      <c r="V8" s="155">
        <v>22</v>
      </c>
      <c r="W8" s="139">
        <v>23</v>
      </c>
      <c r="X8" s="155">
        <v>24</v>
      </c>
      <c r="Y8" s="155">
        <v>25</v>
      </c>
      <c r="Z8" s="139">
        <v>26</v>
      </c>
      <c r="AA8" s="155">
        <v>27</v>
      </c>
      <c r="AB8" s="155">
        <v>28</v>
      </c>
      <c r="AC8" s="139">
        <v>29</v>
      </c>
      <c r="AD8" s="155">
        <v>30</v>
      </c>
      <c r="AE8" s="155">
        <v>31</v>
      </c>
      <c r="AF8" s="139">
        <v>32</v>
      </c>
      <c r="AG8" s="155">
        <v>33</v>
      </c>
      <c r="AH8" s="155">
        <v>34</v>
      </c>
      <c r="AI8" s="139">
        <v>35</v>
      </c>
      <c r="AJ8" s="155">
        <v>36</v>
      </c>
      <c r="AK8" s="155">
        <v>37</v>
      </c>
      <c r="AL8" s="139">
        <v>38</v>
      </c>
      <c r="AM8" s="155">
        <v>39</v>
      </c>
      <c r="AN8" s="155">
        <v>40</v>
      </c>
      <c r="AO8" s="139">
        <v>41</v>
      </c>
      <c r="AP8" s="155">
        <v>42</v>
      </c>
      <c r="AQ8" s="155">
        <v>43</v>
      </c>
      <c r="AR8" s="139">
        <v>44</v>
      </c>
      <c r="AS8" s="155">
        <v>45</v>
      </c>
      <c r="AT8" s="155">
        <v>46</v>
      </c>
      <c r="AU8" s="139">
        <v>47</v>
      </c>
      <c r="AV8" s="155">
        <v>48</v>
      </c>
      <c r="AW8" s="155">
        <v>49</v>
      </c>
      <c r="AX8" s="139">
        <v>50</v>
      </c>
      <c r="AY8" s="155">
        <v>51</v>
      </c>
      <c r="AZ8" s="155">
        <v>52</v>
      </c>
      <c r="BA8" s="139">
        <v>53</v>
      </c>
      <c r="BB8" s="155">
        <v>54</v>
      </c>
      <c r="BC8" s="155">
        <v>55</v>
      </c>
      <c r="BD8" s="139">
        <v>56</v>
      </c>
      <c r="BE8" s="155">
        <v>57</v>
      </c>
      <c r="BF8" s="155">
        <v>58</v>
      </c>
      <c r="BG8" s="139">
        <v>59</v>
      </c>
      <c r="BH8" s="155">
        <v>60</v>
      </c>
      <c r="BI8" s="155">
        <v>61</v>
      </c>
      <c r="BJ8" s="139">
        <v>62</v>
      </c>
      <c r="BK8" s="155">
        <v>63</v>
      </c>
      <c r="BL8" s="155">
        <v>64</v>
      </c>
      <c r="BM8" s="139">
        <v>65</v>
      </c>
      <c r="BN8" s="155">
        <v>66</v>
      </c>
      <c r="BO8" s="155">
        <v>67</v>
      </c>
      <c r="BP8" s="139">
        <v>68</v>
      </c>
      <c r="BQ8" s="155">
        <v>69</v>
      </c>
      <c r="BR8" s="155">
        <v>70</v>
      </c>
      <c r="BS8" s="139">
        <v>71</v>
      </c>
      <c r="BT8" s="155">
        <v>72</v>
      </c>
      <c r="BU8" s="155">
        <v>73</v>
      </c>
      <c r="BV8" s="139">
        <v>74</v>
      </c>
      <c r="BW8" s="155">
        <v>75</v>
      </c>
      <c r="BX8" s="155">
        <v>76</v>
      </c>
      <c r="BY8" s="139">
        <v>77</v>
      </c>
      <c r="BZ8" s="155">
        <v>78</v>
      </c>
      <c r="CA8" s="155">
        <v>79</v>
      </c>
      <c r="CB8" s="139">
        <v>80</v>
      </c>
      <c r="CC8" s="155">
        <v>81</v>
      </c>
      <c r="CD8" s="155">
        <v>82</v>
      </c>
      <c r="CE8" s="139">
        <v>83</v>
      </c>
      <c r="CF8" s="155">
        <v>84</v>
      </c>
      <c r="CG8" s="155">
        <v>85</v>
      </c>
      <c r="CH8" s="139">
        <v>86</v>
      </c>
      <c r="CI8" s="155">
        <v>87</v>
      </c>
      <c r="CJ8" s="155">
        <v>88</v>
      </c>
      <c r="CK8" s="139">
        <v>89</v>
      </c>
      <c r="CL8" s="155">
        <v>90</v>
      </c>
      <c r="CM8" s="155">
        <v>91</v>
      </c>
      <c r="CN8" s="139">
        <v>92</v>
      </c>
      <c r="CO8" s="155">
        <v>93</v>
      </c>
      <c r="CP8" s="155">
        <v>94</v>
      </c>
      <c r="CQ8" s="139">
        <v>95</v>
      </c>
      <c r="CR8" s="155">
        <v>96</v>
      </c>
      <c r="CS8" s="155">
        <v>97</v>
      </c>
      <c r="CT8" s="139">
        <v>98</v>
      </c>
      <c r="CU8" s="155">
        <v>99</v>
      </c>
      <c r="CV8" s="155">
        <v>100</v>
      </c>
      <c r="CW8" s="139">
        <v>101</v>
      </c>
      <c r="CX8" s="155">
        <v>102</v>
      </c>
      <c r="CY8" s="155">
        <v>103</v>
      </c>
      <c r="CZ8" s="139">
        <v>104</v>
      </c>
      <c r="DA8" s="155">
        <v>105</v>
      </c>
      <c r="DB8" s="155">
        <v>106</v>
      </c>
      <c r="DC8" s="139">
        <v>107</v>
      </c>
      <c r="DD8" s="155">
        <v>108</v>
      </c>
      <c r="DE8" s="155">
        <v>109</v>
      </c>
      <c r="DF8" s="139">
        <v>110</v>
      </c>
      <c r="DG8" s="155">
        <v>111</v>
      </c>
      <c r="DH8" s="155">
        <v>112</v>
      </c>
      <c r="DI8" s="139">
        <v>113</v>
      </c>
      <c r="DJ8" s="155">
        <v>114</v>
      </c>
      <c r="DK8" s="155">
        <v>115</v>
      </c>
      <c r="DL8" s="139">
        <v>116</v>
      </c>
      <c r="DM8" s="155">
        <v>117</v>
      </c>
      <c r="DN8" s="155">
        <v>118</v>
      </c>
      <c r="DO8" s="139">
        <v>119</v>
      </c>
      <c r="DP8" s="155">
        <v>120</v>
      </c>
      <c r="DQ8" s="155">
        <v>121</v>
      </c>
      <c r="DR8" s="139">
        <v>122</v>
      </c>
      <c r="DS8" s="155">
        <v>123</v>
      </c>
      <c r="DT8" s="155">
        <v>124</v>
      </c>
      <c r="DU8" s="139">
        <v>125</v>
      </c>
      <c r="DV8" s="155">
        <v>126</v>
      </c>
      <c r="DW8" s="155">
        <v>127</v>
      </c>
      <c r="DX8" s="139">
        <v>128</v>
      </c>
      <c r="DY8" s="155">
        <v>129</v>
      </c>
      <c r="DZ8" s="155">
        <v>130</v>
      </c>
      <c r="EA8" s="139">
        <v>131</v>
      </c>
      <c r="EB8" s="155">
        <v>132</v>
      </c>
    </row>
    <row r="9" spans="1:132" s="86" customFormat="1" ht="34.15" customHeight="1">
      <c r="A9" s="137" t="s">
        <v>287</v>
      </c>
      <c r="B9" s="920" t="s">
        <v>237</v>
      </c>
      <c r="C9" s="913" t="s">
        <v>238</v>
      </c>
      <c r="D9" s="915" t="s">
        <v>239</v>
      </c>
      <c r="E9" s="51" t="s">
        <v>42</v>
      </c>
      <c r="F9" s="52"/>
      <c r="G9" s="53">
        <v>135800</v>
      </c>
      <c r="H9" s="54">
        <v>145780</v>
      </c>
      <c r="I9" s="55" t="s">
        <v>240</v>
      </c>
      <c r="J9" s="56">
        <v>1330</v>
      </c>
      <c r="K9" s="57">
        <v>1430</v>
      </c>
      <c r="L9" s="58" t="s">
        <v>241</v>
      </c>
      <c r="M9" s="59" t="s">
        <v>242</v>
      </c>
      <c r="N9" s="60" t="s">
        <v>240</v>
      </c>
      <c r="O9" s="61" t="s">
        <v>243</v>
      </c>
      <c r="P9" s="60" t="s">
        <v>240</v>
      </c>
      <c r="Q9" s="62">
        <v>2</v>
      </c>
      <c r="R9" s="63">
        <v>2.1</v>
      </c>
      <c r="S9" s="887" t="s">
        <v>240</v>
      </c>
      <c r="T9" s="888">
        <v>6110</v>
      </c>
      <c r="U9" s="887" t="s">
        <v>240</v>
      </c>
      <c r="V9" s="890">
        <v>60</v>
      </c>
      <c r="W9" s="892" t="s">
        <v>244</v>
      </c>
      <c r="X9" s="872" t="s">
        <v>242</v>
      </c>
      <c r="Y9" s="892" t="s">
        <v>240</v>
      </c>
      <c r="Z9" s="894" t="s">
        <v>245</v>
      </c>
      <c r="AA9" s="55" t="s">
        <v>240</v>
      </c>
      <c r="AB9" s="64">
        <v>9980</v>
      </c>
      <c r="AC9" s="887" t="s">
        <v>240</v>
      </c>
      <c r="AD9" s="65">
        <v>90</v>
      </c>
      <c r="AE9" s="66" t="s">
        <v>244</v>
      </c>
      <c r="AF9" s="59" t="s">
        <v>242</v>
      </c>
      <c r="AG9" s="67" t="s">
        <v>240</v>
      </c>
      <c r="AH9" s="61" t="s">
        <v>246</v>
      </c>
      <c r="AI9" s="67" t="s">
        <v>240</v>
      </c>
      <c r="AJ9" s="68">
        <v>2.6</v>
      </c>
      <c r="AK9" s="69" t="s">
        <v>247</v>
      </c>
      <c r="AL9" s="70" t="s">
        <v>248</v>
      </c>
      <c r="AM9" s="71">
        <v>3990</v>
      </c>
      <c r="AN9" s="70" t="s">
        <v>248</v>
      </c>
      <c r="AO9" s="72">
        <v>30</v>
      </c>
      <c r="AP9" s="73" t="s">
        <v>241</v>
      </c>
      <c r="AQ9" s="74" t="s">
        <v>242</v>
      </c>
      <c r="AR9" s="73" t="s">
        <v>240</v>
      </c>
      <c r="AS9" s="75" t="s">
        <v>246</v>
      </c>
      <c r="AT9" s="73" t="s">
        <v>240</v>
      </c>
      <c r="AU9" s="76">
        <v>3.9</v>
      </c>
      <c r="AV9" s="77"/>
      <c r="AW9" s="78"/>
      <c r="AX9" s="77"/>
      <c r="AY9" s="79"/>
      <c r="AZ9" s="80"/>
      <c r="BA9" s="80"/>
      <c r="BB9" s="81"/>
      <c r="BC9" s="80"/>
      <c r="BD9" s="81"/>
      <c r="BE9" s="80"/>
      <c r="BF9" s="77"/>
      <c r="BG9" s="78" t="s">
        <v>249</v>
      </c>
      <c r="BH9" s="77"/>
      <c r="BI9" s="82"/>
      <c r="BJ9" s="80"/>
      <c r="BK9" s="80"/>
      <c r="BL9" s="80"/>
      <c r="BM9" s="80"/>
      <c r="BN9" s="80"/>
      <c r="BO9" s="80"/>
      <c r="BP9" s="896" t="s">
        <v>240</v>
      </c>
      <c r="BQ9" s="897">
        <v>6640</v>
      </c>
      <c r="BR9" s="887" t="s">
        <v>250</v>
      </c>
      <c r="BS9" s="899">
        <v>60</v>
      </c>
      <c r="BT9" s="872" t="s">
        <v>241</v>
      </c>
      <c r="BU9" s="872" t="s">
        <v>242</v>
      </c>
      <c r="BV9" s="870" t="s">
        <v>240</v>
      </c>
      <c r="BW9" s="874" t="s">
        <v>246</v>
      </c>
      <c r="BX9" s="870" t="s">
        <v>240</v>
      </c>
      <c r="BY9" s="901">
        <v>9.1</v>
      </c>
      <c r="BZ9" s="887" t="s">
        <v>250</v>
      </c>
      <c r="CA9" s="903">
        <v>39940</v>
      </c>
      <c r="CB9" s="887" t="s">
        <v>250</v>
      </c>
      <c r="CC9" s="899">
        <v>390</v>
      </c>
      <c r="CD9" s="870" t="s">
        <v>241</v>
      </c>
      <c r="CE9" s="872" t="s">
        <v>242</v>
      </c>
      <c r="CF9" s="870" t="s">
        <v>240</v>
      </c>
      <c r="CG9" s="874" t="s">
        <v>246</v>
      </c>
      <c r="CH9" s="870" t="s">
        <v>240</v>
      </c>
      <c r="CI9" s="876">
        <v>2.2000000000000002</v>
      </c>
      <c r="CJ9" s="880" t="s">
        <v>251</v>
      </c>
      <c r="CK9" s="887" t="s">
        <v>250</v>
      </c>
      <c r="CL9" s="888">
        <v>3930</v>
      </c>
      <c r="CM9" s="887" t="s">
        <v>250</v>
      </c>
      <c r="CN9" s="899">
        <v>30</v>
      </c>
      <c r="CO9" s="872" t="s">
        <v>241</v>
      </c>
      <c r="CP9" s="872" t="s">
        <v>242</v>
      </c>
      <c r="CQ9" s="870" t="s">
        <v>240</v>
      </c>
      <c r="CR9" s="874" t="s">
        <v>246</v>
      </c>
      <c r="CS9" s="870" t="s">
        <v>240</v>
      </c>
      <c r="CT9" s="901">
        <v>18.100000000000001</v>
      </c>
      <c r="CU9" s="887" t="s">
        <v>250</v>
      </c>
      <c r="CV9" s="83">
        <v>2950</v>
      </c>
      <c r="CW9" s="887" t="s">
        <v>250</v>
      </c>
      <c r="CX9" s="84">
        <v>20</v>
      </c>
      <c r="CY9" s="887" t="s">
        <v>250</v>
      </c>
      <c r="CZ9" s="84">
        <v>20</v>
      </c>
      <c r="DA9" s="887" t="s">
        <v>250</v>
      </c>
      <c r="DB9" s="83">
        <v>520</v>
      </c>
      <c r="DC9" s="887" t="s">
        <v>250</v>
      </c>
      <c r="DD9" s="84">
        <v>5</v>
      </c>
      <c r="DE9" s="887" t="s">
        <v>250</v>
      </c>
      <c r="DF9" s="84">
        <v>5</v>
      </c>
      <c r="DG9" s="905" t="s">
        <v>248</v>
      </c>
      <c r="DH9" s="906">
        <v>27330</v>
      </c>
      <c r="DI9" s="905" t="s">
        <v>248</v>
      </c>
      <c r="DJ9" s="85">
        <v>255</v>
      </c>
      <c r="DK9" s="882" t="s">
        <v>252</v>
      </c>
      <c r="DL9" s="908">
        <v>39940</v>
      </c>
      <c r="DM9" s="870" t="s">
        <v>240</v>
      </c>
      <c r="DN9" s="868">
        <v>390</v>
      </c>
      <c r="DO9" s="870" t="s">
        <v>241</v>
      </c>
      <c r="DP9" s="872" t="s">
        <v>242</v>
      </c>
      <c r="DQ9" s="870" t="s">
        <v>240</v>
      </c>
      <c r="DR9" s="874" t="s">
        <v>246</v>
      </c>
      <c r="DS9" s="870" t="s">
        <v>240</v>
      </c>
      <c r="DT9" s="876">
        <v>2.2000000000000002</v>
      </c>
      <c r="DU9" s="878" t="s">
        <v>247</v>
      </c>
      <c r="DV9" s="880" t="s">
        <v>253</v>
      </c>
      <c r="DW9" s="882" t="s">
        <v>252</v>
      </c>
      <c r="DX9" s="921">
        <v>1350</v>
      </c>
      <c r="DY9" s="887" t="s">
        <v>252</v>
      </c>
      <c r="DZ9" s="921" t="s">
        <v>709</v>
      </c>
      <c r="EB9" s="917" t="s">
        <v>710</v>
      </c>
    </row>
    <row r="10" spans="1:132" s="86" customFormat="1" ht="34.15" customHeight="1">
      <c r="A10" s="137" t="s">
        <v>288</v>
      </c>
      <c r="B10" s="920"/>
      <c r="C10" s="914"/>
      <c r="D10" s="916"/>
      <c r="E10" s="87" t="s">
        <v>43</v>
      </c>
      <c r="F10" s="52"/>
      <c r="G10" s="88">
        <v>145780</v>
      </c>
      <c r="H10" s="89"/>
      <c r="I10" s="55" t="s">
        <v>240</v>
      </c>
      <c r="J10" s="90">
        <v>1430</v>
      </c>
      <c r="K10" s="91"/>
      <c r="L10" s="92" t="s">
        <v>241</v>
      </c>
      <c r="M10" s="93" t="s">
        <v>242</v>
      </c>
      <c r="N10" s="94" t="s">
        <v>240</v>
      </c>
      <c r="O10" s="95" t="s">
        <v>246</v>
      </c>
      <c r="P10" s="94" t="s">
        <v>240</v>
      </c>
      <c r="Q10" s="96">
        <v>2.1</v>
      </c>
      <c r="R10" s="97"/>
      <c r="S10" s="887"/>
      <c r="T10" s="889"/>
      <c r="U10" s="887"/>
      <c r="V10" s="891"/>
      <c r="W10" s="893"/>
      <c r="X10" s="873"/>
      <c r="Y10" s="893"/>
      <c r="Z10" s="895"/>
      <c r="AA10" s="55" t="s">
        <v>240</v>
      </c>
      <c r="AB10" s="90">
        <v>9980</v>
      </c>
      <c r="AC10" s="887"/>
      <c r="AD10" s="98">
        <v>90</v>
      </c>
      <c r="AE10" s="99" t="s">
        <v>241</v>
      </c>
      <c r="AF10" s="93" t="s">
        <v>242</v>
      </c>
      <c r="AG10" s="100" t="s">
        <v>240</v>
      </c>
      <c r="AH10" s="101" t="s">
        <v>246</v>
      </c>
      <c r="AI10" s="100" t="s">
        <v>240</v>
      </c>
      <c r="AJ10" s="102">
        <v>2.6</v>
      </c>
      <c r="AK10" s="103"/>
      <c r="AL10" s="70"/>
      <c r="AM10" s="104"/>
      <c r="AN10" s="77"/>
      <c r="AO10" s="105"/>
      <c r="AP10" s="106"/>
      <c r="AR10" s="106"/>
      <c r="AT10" s="106"/>
      <c r="AV10" s="107" t="s">
        <v>240</v>
      </c>
      <c r="AW10" s="71">
        <v>69890</v>
      </c>
      <c r="AX10" s="77" t="s">
        <v>240</v>
      </c>
      <c r="AY10" s="72">
        <v>690</v>
      </c>
      <c r="AZ10" s="108" t="s">
        <v>241</v>
      </c>
      <c r="BA10" s="74" t="s">
        <v>242</v>
      </c>
      <c r="BB10" s="73" t="s">
        <v>240</v>
      </c>
      <c r="BC10" s="75" t="s">
        <v>246</v>
      </c>
      <c r="BD10" s="73" t="s">
        <v>240</v>
      </c>
      <c r="BE10" s="76">
        <v>2.2000000000000002</v>
      </c>
      <c r="BF10" s="107" t="s">
        <v>240</v>
      </c>
      <c r="BG10" s="156">
        <v>59910</v>
      </c>
      <c r="BH10" s="107" t="s">
        <v>240</v>
      </c>
      <c r="BI10" s="72">
        <v>590</v>
      </c>
      <c r="BJ10" s="108" t="s">
        <v>241</v>
      </c>
      <c r="BK10" s="74" t="s">
        <v>242</v>
      </c>
      <c r="BL10" s="108" t="s">
        <v>240</v>
      </c>
      <c r="BM10" s="75" t="s">
        <v>246</v>
      </c>
      <c r="BN10" s="108" t="s">
        <v>240</v>
      </c>
      <c r="BO10" s="76">
        <v>2.2000000000000002</v>
      </c>
      <c r="BP10" s="896"/>
      <c r="BQ10" s="898"/>
      <c r="BR10" s="887"/>
      <c r="BS10" s="900"/>
      <c r="BT10" s="873"/>
      <c r="BU10" s="873"/>
      <c r="BV10" s="871"/>
      <c r="BW10" s="875"/>
      <c r="BX10" s="871"/>
      <c r="BY10" s="902"/>
      <c r="BZ10" s="887"/>
      <c r="CA10" s="904"/>
      <c r="CB10" s="887"/>
      <c r="CC10" s="900"/>
      <c r="CD10" s="871"/>
      <c r="CE10" s="873"/>
      <c r="CF10" s="871"/>
      <c r="CG10" s="875"/>
      <c r="CH10" s="871"/>
      <c r="CI10" s="877"/>
      <c r="CJ10" s="881"/>
      <c r="CK10" s="887"/>
      <c r="CL10" s="889"/>
      <c r="CM10" s="887"/>
      <c r="CN10" s="900"/>
      <c r="CO10" s="873"/>
      <c r="CP10" s="873"/>
      <c r="CQ10" s="871"/>
      <c r="CR10" s="875"/>
      <c r="CS10" s="871"/>
      <c r="CT10" s="902"/>
      <c r="CU10" s="887"/>
      <c r="CV10" s="109" t="s">
        <v>254</v>
      </c>
      <c r="CW10" s="887"/>
      <c r="CX10" s="109" t="s">
        <v>255</v>
      </c>
      <c r="CY10" s="887"/>
      <c r="CZ10" s="110">
        <v>69.900000000000006</v>
      </c>
      <c r="DA10" s="887"/>
      <c r="DB10" s="109" t="s">
        <v>254</v>
      </c>
      <c r="DC10" s="887"/>
      <c r="DD10" s="109" t="s">
        <v>255</v>
      </c>
      <c r="DE10" s="887"/>
      <c r="DF10" s="110">
        <v>46.6</v>
      </c>
      <c r="DG10" s="905"/>
      <c r="DH10" s="907"/>
      <c r="DI10" s="905"/>
      <c r="DJ10" s="111" t="s">
        <v>256</v>
      </c>
      <c r="DK10" s="882"/>
      <c r="DL10" s="909"/>
      <c r="DM10" s="871"/>
      <c r="DN10" s="869"/>
      <c r="DO10" s="871"/>
      <c r="DP10" s="873"/>
      <c r="DQ10" s="871"/>
      <c r="DR10" s="875"/>
      <c r="DS10" s="871"/>
      <c r="DT10" s="877"/>
      <c r="DU10" s="879"/>
      <c r="DV10" s="881"/>
      <c r="DW10" s="882"/>
      <c r="DX10" s="922"/>
      <c r="DY10" s="887"/>
      <c r="DZ10" s="922"/>
      <c r="EB10" s="918"/>
    </row>
    <row r="11" spans="1:132" s="86" customFormat="1" ht="34.15" customHeight="1">
      <c r="A11" s="137" t="s">
        <v>289</v>
      </c>
      <c r="B11" s="920"/>
      <c r="C11" s="913" t="s">
        <v>257</v>
      </c>
      <c r="D11" s="915" t="s">
        <v>239</v>
      </c>
      <c r="E11" s="51" t="s">
        <v>42</v>
      </c>
      <c r="F11" s="52"/>
      <c r="G11" s="53">
        <v>103020</v>
      </c>
      <c r="H11" s="54">
        <v>113000</v>
      </c>
      <c r="I11" s="55" t="s">
        <v>240</v>
      </c>
      <c r="J11" s="56">
        <v>1000</v>
      </c>
      <c r="K11" s="57">
        <v>1100</v>
      </c>
      <c r="L11" s="58" t="s">
        <v>241</v>
      </c>
      <c r="M11" s="59" t="s">
        <v>242</v>
      </c>
      <c r="N11" s="60" t="s">
        <v>240</v>
      </c>
      <c r="O11" s="61" t="s">
        <v>243</v>
      </c>
      <c r="P11" s="60" t="s">
        <v>240</v>
      </c>
      <c r="Q11" s="62">
        <v>2</v>
      </c>
      <c r="R11" s="63">
        <v>2.1</v>
      </c>
      <c r="S11" s="887" t="s">
        <v>240</v>
      </c>
      <c r="T11" s="888">
        <v>4580</v>
      </c>
      <c r="U11" s="887" t="s">
        <v>240</v>
      </c>
      <c r="V11" s="890">
        <v>40</v>
      </c>
      <c r="W11" s="892" t="s">
        <v>244</v>
      </c>
      <c r="X11" s="872" t="s">
        <v>242</v>
      </c>
      <c r="Y11" s="892" t="s">
        <v>240</v>
      </c>
      <c r="Z11" s="894" t="s">
        <v>245</v>
      </c>
      <c r="AA11" s="55" t="s">
        <v>240</v>
      </c>
      <c r="AB11" s="64">
        <v>9980</v>
      </c>
      <c r="AC11" s="887" t="s">
        <v>240</v>
      </c>
      <c r="AD11" s="65">
        <v>90</v>
      </c>
      <c r="AE11" s="66" t="s">
        <v>244</v>
      </c>
      <c r="AF11" s="59" t="s">
        <v>242</v>
      </c>
      <c r="AG11" s="67" t="s">
        <v>240</v>
      </c>
      <c r="AH11" s="61" t="s">
        <v>246</v>
      </c>
      <c r="AI11" s="67" t="s">
        <v>240</v>
      </c>
      <c r="AJ11" s="68">
        <v>2.6</v>
      </c>
      <c r="AK11" s="69" t="s">
        <v>247</v>
      </c>
      <c r="AL11" s="70" t="s">
        <v>248</v>
      </c>
      <c r="AM11" s="71">
        <v>3990</v>
      </c>
      <c r="AN11" s="70" t="s">
        <v>248</v>
      </c>
      <c r="AO11" s="72">
        <v>30</v>
      </c>
      <c r="AP11" s="73" t="s">
        <v>241</v>
      </c>
      <c r="AQ11" s="74" t="s">
        <v>242</v>
      </c>
      <c r="AR11" s="73" t="s">
        <v>240</v>
      </c>
      <c r="AS11" s="75" t="s">
        <v>246</v>
      </c>
      <c r="AT11" s="73" t="s">
        <v>240</v>
      </c>
      <c r="AU11" s="76">
        <v>3.9</v>
      </c>
      <c r="AV11" s="77"/>
      <c r="AW11" s="78"/>
      <c r="AX11" s="77"/>
      <c r="AY11" s="79"/>
      <c r="AZ11" s="80"/>
      <c r="BA11" s="80"/>
      <c r="BB11" s="81"/>
      <c r="BC11" s="80"/>
      <c r="BD11" s="81"/>
      <c r="BE11" s="80"/>
      <c r="BF11" s="77"/>
      <c r="BG11" s="78" t="s">
        <v>249</v>
      </c>
      <c r="BH11" s="77"/>
      <c r="BI11" s="82"/>
      <c r="BJ11" s="80"/>
      <c r="BK11" s="80"/>
      <c r="BL11" s="80"/>
      <c r="BM11" s="80"/>
      <c r="BN11" s="80"/>
      <c r="BO11" s="80"/>
      <c r="BP11" s="896" t="s">
        <v>240</v>
      </c>
      <c r="BQ11" s="897">
        <v>4980</v>
      </c>
      <c r="BR11" s="887" t="s">
        <v>250</v>
      </c>
      <c r="BS11" s="899">
        <v>40</v>
      </c>
      <c r="BT11" s="872" t="s">
        <v>241</v>
      </c>
      <c r="BU11" s="872" t="s">
        <v>242</v>
      </c>
      <c r="BV11" s="870" t="s">
        <v>240</v>
      </c>
      <c r="BW11" s="874" t="s">
        <v>246</v>
      </c>
      <c r="BX11" s="870" t="s">
        <v>240</v>
      </c>
      <c r="BY11" s="901">
        <v>10.199999999999999</v>
      </c>
      <c r="BZ11" s="887" t="s">
        <v>250</v>
      </c>
      <c r="CA11" s="903">
        <v>29950</v>
      </c>
      <c r="CB11" s="887" t="s">
        <v>250</v>
      </c>
      <c r="CC11" s="899">
        <v>290</v>
      </c>
      <c r="CD11" s="870" t="s">
        <v>241</v>
      </c>
      <c r="CE11" s="872" t="s">
        <v>242</v>
      </c>
      <c r="CF11" s="870" t="s">
        <v>240</v>
      </c>
      <c r="CG11" s="874" t="s">
        <v>246</v>
      </c>
      <c r="CH11" s="870" t="s">
        <v>240</v>
      </c>
      <c r="CI11" s="876">
        <v>2.2000000000000002</v>
      </c>
      <c r="CJ11" s="880" t="s">
        <v>251</v>
      </c>
      <c r="CK11" s="887" t="s">
        <v>250</v>
      </c>
      <c r="CL11" s="888">
        <v>3160</v>
      </c>
      <c r="CM11" s="887" t="s">
        <v>250</v>
      </c>
      <c r="CN11" s="899">
        <v>30</v>
      </c>
      <c r="CO11" s="872" t="s">
        <v>241</v>
      </c>
      <c r="CP11" s="872" t="s">
        <v>242</v>
      </c>
      <c r="CQ11" s="870" t="s">
        <v>240</v>
      </c>
      <c r="CR11" s="874" t="s">
        <v>246</v>
      </c>
      <c r="CS11" s="870" t="s">
        <v>240</v>
      </c>
      <c r="CT11" s="901">
        <v>13.6</v>
      </c>
      <c r="CU11" s="887" t="s">
        <v>250</v>
      </c>
      <c r="CV11" s="83">
        <v>2210</v>
      </c>
      <c r="CW11" s="887" t="s">
        <v>250</v>
      </c>
      <c r="CX11" s="84">
        <v>20</v>
      </c>
      <c r="CY11" s="887" t="s">
        <v>250</v>
      </c>
      <c r="CZ11" s="84">
        <v>20</v>
      </c>
      <c r="DA11" s="887" t="s">
        <v>250</v>
      </c>
      <c r="DB11" s="83">
        <v>390</v>
      </c>
      <c r="DC11" s="887" t="s">
        <v>250</v>
      </c>
      <c r="DD11" s="84">
        <v>3</v>
      </c>
      <c r="DE11" s="887" t="s">
        <v>250</v>
      </c>
      <c r="DF11" s="84">
        <v>3</v>
      </c>
      <c r="DG11" s="905" t="s">
        <v>248</v>
      </c>
      <c r="DH11" s="906">
        <v>20750</v>
      </c>
      <c r="DI11" s="905" t="s">
        <v>248</v>
      </c>
      <c r="DJ11" s="85">
        <v>255</v>
      </c>
      <c r="DK11" s="882" t="s">
        <v>252</v>
      </c>
      <c r="DL11" s="908">
        <v>29950</v>
      </c>
      <c r="DM11" s="870" t="s">
        <v>240</v>
      </c>
      <c r="DN11" s="868">
        <v>300</v>
      </c>
      <c r="DO11" s="870" t="s">
        <v>241</v>
      </c>
      <c r="DP11" s="872" t="s">
        <v>242</v>
      </c>
      <c r="DQ11" s="870" t="s">
        <v>240</v>
      </c>
      <c r="DR11" s="874" t="s">
        <v>246</v>
      </c>
      <c r="DS11" s="870" t="s">
        <v>240</v>
      </c>
      <c r="DT11" s="876">
        <v>2.1</v>
      </c>
      <c r="DU11" s="878" t="s">
        <v>247</v>
      </c>
      <c r="DV11" s="880" t="s">
        <v>253</v>
      </c>
      <c r="DW11" s="882" t="s">
        <v>252</v>
      </c>
      <c r="DX11" s="922"/>
      <c r="DY11" s="887"/>
      <c r="DZ11" s="922"/>
      <c r="EA11" s="112"/>
      <c r="EB11" s="918"/>
    </row>
    <row r="12" spans="1:132" s="86" customFormat="1" ht="34.15" customHeight="1">
      <c r="A12" s="137" t="s">
        <v>290</v>
      </c>
      <c r="B12" s="920"/>
      <c r="C12" s="914"/>
      <c r="D12" s="916"/>
      <c r="E12" s="87" t="s">
        <v>43</v>
      </c>
      <c r="F12" s="52"/>
      <c r="G12" s="88">
        <v>113000</v>
      </c>
      <c r="H12" s="89"/>
      <c r="I12" s="55" t="s">
        <v>240</v>
      </c>
      <c r="J12" s="90">
        <v>1100</v>
      </c>
      <c r="K12" s="91"/>
      <c r="L12" s="92" t="s">
        <v>241</v>
      </c>
      <c r="M12" s="93" t="s">
        <v>242</v>
      </c>
      <c r="N12" s="94" t="s">
        <v>240</v>
      </c>
      <c r="O12" s="95" t="s">
        <v>246</v>
      </c>
      <c r="P12" s="94" t="s">
        <v>240</v>
      </c>
      <c r="Q12" s="96">
        <v>2.1</v>
      </c>
      <c r="R12" s="97"/>
      <c r="S12" s="887"/>
      <c r="T12" s="889"/>
      <c r="U12" s="887"/>
      <c r="V12" s="891"/>
      <c r="W12" s="893"/>
      <c r="X12" s="873"/>
      <c r="Y12" s="893"/>
      <c r="Z12" s="895"/>
      <c r="AA12" s="55" t="s">
        <v>240</v>
      </c>
      <c r="AB12" s="90">
        <v>9980</v>
      </c>
      <c r="AC12" s="887"/>
      <c r="AD12" s="98">
        <v>90</v>
      </c>
      <c r="AE12" s="99" t="s">
        <v>241</v>
      </c>
      <c r="AF12" s="93" t="s">
        <v>242</v>
      </c>
      <c r="AG12" s="100" t="s">
        <v>240</v>
      </c>
      <c r="AH12" s="101" t="s">
        <v>246</v>
      </c>
      <c r="AI12" s="100" t="s">
        <v>240</v>
      </c>
      <c r="AJ12" s="102">
        <v>2.6</v>
      </c>
      <c r="AK12" s="103"/>
      <c r="AL12" s="70"/>
      <c r="AM12" s="104"/>
      <c r="AN12" s="77"/>
      <c r="AO12" s="105"/>
      <c r="AP12" s="106"/>
      <c r="AR12" s="106"/>
      <c r="AT12" s="106"/>
      <c r="AV12" s="107" t="s">
        <v>240</v>
      </c>
      <c r="AW12" s="71">
        <v>69890</v>
      </c>
      <c r="AX12" s="77" t="s">
        <v>240</v>
      </c>
      <c r="AY12" s="72">
        <v>690</v>
      </c>
      <c r="AZ12" s="108" t="s">
        <v>241</v>
      </c>
      <c r="BA12" s="74" t="s">
        <v>242</v>
      </c>
      <c r="BB12" s="73" t="s">
        <v>240</v>
      </c>
      <c r="BC12" s="75" t="s">
        <v>246</v>
      </c>
      <c r="BD12" s="73" t="s">
        <v>240</v>
      </c>
      <c r="BE12" s="76">
        <v>2.2000000000000002</v>
      </c>
      <c r="BF12" s="107" t="s">
        <v>240</v>
      </c>
      <c r="BG12" s="156">
        <v>59910</v>
      </c>
      <c r="BH12" s="107" t="s">
        <v>250</v>
      </c>
      <c r="BI12" s="72">
        <v>590</v>
      </c>
      <c r="BJ12" s="108" t="s">
        <v>241</v>
      </c>
      <c r="BK12" s="74" t="s">
        <v>242</v>
      </c>
      <c r="BL12" s="108" t="s">
        <v>240</v>
      </c>
      <c r="BM12" s="75" t="s">
        <v>246</v>
      </c>
      <c r="BN12" s="108" t="s">
        <v>240</v>
      </c>
      <c r="BO12" s="76">
        <v>2.2000000000000002</v>
      </c>
      <c r="BP12" s="896"/>
      <c r="BQ12" s="898"/>
      <c r="BR12" s="887"/>
      <c r="BS12" s="900"/>
      <c r="BT12" s="873"/>
      <c r="BU12" s="873"/>
      <c r="BV12" s="871"/>
      <c r="BW12" s="875"/>
      <c r="BX12" s="871"/>
      <c r="BY12" s="902"/>
      <c r="BZ12" s="887"/>
      <c r="CA12" s="904"/>
      <c r="CB12" s="887"/>
      <c r="CC12" s="900"/>
      <c r="CD12" s="871"/>
      <c r="CE12" s="873"/>
      <c r="CF12" s="871"/>
      <c r="CG12" s="875"/>
      <c r="CH12" s="871"/>
      <c r="CI12" s="877"/>
      <c r="CJ12" s="881"/>
      <c r="CK12" s="887"/>
      <c r="CL12" s="889"/>
      <c r="CM12" s="887"/>
      <c r="CN12" s="900"/>
      <c r="CO12" s="873"/>
      <c r="CP12" s="873"/>
      <c r="CQ12" s="871"/>
      <c r="CR12" s="875"/>
      <c r="CS12" s="871"/>
      <c r="CT12" s="902"/>
      <c r="CU12" s="887"/>
      <c r="CV12" s="109" t="s">
        <v>254</v>
      </c>
      <c r="CW12" s="887"/>
      <c r="CX12" s="109" t="s">
        <v>255</v>
      </c>
      <c r="CY12" s="887"/>
      <c r="CZ12" s="110">
        <v>52.4</v>
      </c>
      <c r="DA12" s="887"/>
      <c r="DB12" s="109" t="s">
        <v>254</v>
      </c>
      <c r="DC12" s="887"/>
      <c r="DD12" s="109" t="s">
        <v>255</v>
      </c>
      <c r="DE12" s="887"/>
      <c r="DF12" s="110">
        <v>58.3</v>
      </c>
      <c r="DG12" s="905"/>
      <c r="DH12" s="907"/>
      <c r="DI12" s="905"/>
      <c r="DJ12" s="111" t="s">
        <v>256</v>
      </c>
      <c r="DK12" s="882"/>
      <c r="DL12" s="909"/>
      <c r="DM12" s="871"/>
      <c r="DN12" s="869"/>
      <c r="DO12" s="871"/>
      <c r="DP12" s="873"/>
      <c r="DQ12" s="871"/>
      <c r="DR12" s="875"/>
      <c r="DS12" s="871"/>
      <c r="DT12" s="877"/>
      <c r="DU12" s="879"/>
      <c r="DV12" s="881"/>
      <c r="DW12" s="882"/>
      <c r="DX12" s="922"/>
      <c r="DY12" s="887"/>
      <c r="DZ12" s="922"/>
      <c r="EA12" s="112"/>
      <c r="EB12" s="918"/>
    </row>
    <row r="13" spans="1:132" s="86" customFormat="1" ht="34.15" customHeight="1">
      <c r="A13" s="137" t="s">
        <v>291</v>
      </c>
      <c r="B13" s="920"/>
      <c r="C13" s="913" t="s">
        <v>258</v>
      </c>
      <c r="D13" s="915" t="s">
        <v>239</v>
      </c>
      <c r="E13" s="51" t="s">
        <v>42</v>
      </c>
      <c r="F13" s="52"/>
      <c r="G13" s="53">
        <v>83340</v>
      </c>
      <c r="H13" s="54">
        <v>93320</v>
      </c>
      <c r="I13" s="55" t="s">
        <v>240</v>
      </c>
      <c r="J13" s="56">
        <v>810</v>
      </c>
      <c r="K13" s="57">
        <v>910</v>
      </c>
      <c r="L13" s="58" t="s">
        <v>241</v>
      </c>
      <c r="M13" s="59" t="s">
        <v>242</v>
      </c>
      <c r="N13" s="60" t="s">
        <v>240</v>
      </c>
      <c r="O13" s="61" t="s">
        <v>243</v>
      </c>
      <c r="P13" s="60" t="s">
        <v>240</v>
      </c>
      <c r="Q13" s="62">
        <v>2</v>
      </c>
      <c r="R13" s="63">
        <v>2</v>
      </c>
      <c r="S13" s="887" t="s">
        <v>240</v>
      </c>
      <c r="T13" s="888">
        <v>3660</v>
      </c>
      <c r="U13" s="887" t="s">
        <v>240</v>
      </c>
      <c r="V13" s="890">
        <v>30</v>
      </c>
      <c r="W13" s="892" t="s">
        <v>244</v>
      </c>
      <c r="X13" s="872" t="s">
        <v>242</v>
      </c>
      <c r="Y13" s="892" t="s">
        <v>240</v>
      </c>
      <c r="Z13" s="894" t="s">
        <v>245</v>
      </c>
      <c r="AA13" s="55" t="s">
        <v>240</v>
      </c>
      <c r="AB13" s="64">
        <v>9980</v>
      </c>
      <c r="AC13" s="887" t="s">
        <v>240</v>
      </c>
      <c r="AD13" s="65">
        <v>90</v>
      </c>
      <c r="AE13" s="66" t="s">
        <v>244</v>
      </c>
      <c r="AF13" s="59" t="s">
        <v>242</v>
      </c>
      <c r="AG13" s="67" t="s">
        <v>240</v>
      </c>
      <c r="AH13" s="61" t="s">
        <v>246</v>
      </c>
      <c r="AI13" s="67" t="s">
        <v>240</v>
      </c>
      <c r="AJ13" s="68">
        <v>2.6</v>
      </c>
      <c r="AK13" s="69" t="s">
        <v>247</v>
      </c>
      <c r="AL13" s="70" t="s">
        <v>248</v>
      </c>
      <c r="AM13" s="71">
        <v>3990</v>
      </c>
      <c r="AN13" s="70" t="s">
        <v>248</v>
      </c>
      <c r="AO13" s="72">
        <v>30</v>
      </c>
      <c r="AP13" s="73" t="s">
        <v>241</v>
      </c>
      <c r="AQ13" s="74" t="s">
        <v>242</v>
      </c>
      <c r="AR13" s="73" t="s">
        <v>240</v>
      </c>
      <c r="AS13" s="75" t="s">
        <v>246</v>
      </c>
      <c r="AT13" s="73" t="s">
        <v>240</v>
      </c>
      <c r="AU13" s="76">
        <v>3.9</v>
      </c>
      <c r="AV13" s="77"/>
      <c r="AW13" s="78"/>
      <c r="AX13" s="77"/>
      <c r="AY13" s="79"/>
      <c r="AZ13" s="80"/>
      <c r="BA13" s="80"/>
      <c r="BB13" s="81"/>
      <c r="BC13" s="80"/>
      <c r="BD13" s="81"/>
      <c r="BE13" s="80"/>
      <c r="BF13" s="77"/>
      <c r="BG13" s="78" t="s">
        <v>249</v>
      </c>
      <c r="BH13" s="77"/>
      <c r="BI13" s="82"/>
      <c r="BJ13" s="80"/>
      <c r="BK13" s="80"/>
      <c r="BL13" s="80"/>
      <c r="BM13" s="80"/>
      <c r="BN13" s="80"/>
      <c r="BO13" s="80"/>
      <c r="BP13" s="896" t="s">
        <v>240</v>
      </c>
      <c r="BQ13" s="897">
        <v>3980</v>
      </c>
      <c r="BR13" s="887" t="s">
        <v>240</v>
      </c>
      <c r="BS13" s="899">
        <v>30</v>
      </c>
      <c r="BT13" s="872" t="s">
        <v>241</v>
      </c>
      <c r="BU13" s="872" t="s">
        <v>242</v>
      </c>
      <c r="BV13" s="870" t="s">
        <v>240</v>
      </c>
      <c r="BW13" s="874" t="s">
        <v>246</v>
      </c>
      <c r="BX13" s="870" t="s">
        <v>240</v>
      </c>
      <c r="BY13" s="901">
        <v>10.9</v>
      </c>
      <c r="BZ13" s="887" t="s">
        <v>250</v>
      </c>
      <c r="CA13" s="903">
        <v>23960</v>
      </c>
      <c r="CB13" s="887" t="s">
        <v>240</v>
      </c>
      <c r="CC13" s="899">
        <v>230</v>
      </c>
      <c r="CD13" s="870" t="s">
        <v>241</v>
      </c>
      <c r="CE13" s="872" t="s">
        <v>242</v>
      </c>
      <c r="CF13" s="870" t="s">
        <v>240</v>
      </c>
      <c r="CG13" s="874" t="s">
        <v>246</v>
      </c>
      <c r="CH13" s="870" t="s">
        <v>240</v>
      </c>
      <c r="CI13" s="876">
        <v>2.2000000000000002</v>
      </c>
      <c r="CJ13" s="880" t="s">
        <v>251</v>
      </c>
      <c r="CK13" s="887" t="s">
        <v>250</v>
      </c>
      <c r="CL13" s="888">
        <v>2690</v>
      </c>
      <c r="CM13" s="887" t="s">
        <v>240</v>
      </c>
      <c r="CN13" s="899">
        <v>20</v>
      </c>
      <c r="CO13" s="872" t="s">
        <v>241</v>
      </c>
      <c r="CP13" s="872" t="s">
        <v>242</v>
      </c>
      <c r="CQ13" s="870" t="s">
        <v>240</v>
      </c>
      <c r="CR13" s="874" t="s">
        <v>246</v>
      </c>
      <c r="CS13" s="870" t="s">
        <v>240</v>
      </c>
      <c r="CT13" s="901">
        <v>16.3</v>
      </c>
      <c r="CU13" s="887" t="s">
        <v>250</v>
      </c>
      <c r="CV13" s="83">
        <v>1770</v>
      </c>
      <c r="CW13" s="887" t="s">
        <v>250</v>
      </c>
      <c r="CX13" s="84">
        <v>10</v>
      </c>
      <c r="CY13" s="887" t="s">
        <v>250</v>
      </c>
      <c r="CZ13" s="84">
        <v>10</v>
      </c>
      <c r="DA13" s="887" t="s">
        <v>250</v>
      </c>
      <c r="DB13" s="83">
        <v>310</v>
      </c>
      <c r="DC13" s="887" t="s">
        <v>250</v>
      </c>
      <c r="DD13" s="84">
        <v>3</v>
      </c>
      <c r="DE13" s="887" t="s">
        <v>250</v>
      </c>
      <c r="DF13" s="84">
        <v>3</v>
      </c>
      <c r="DG13" s="905" t="s">
        <v>248</v>
      </c>
      <c r="DH13" s="906">
        <v>16800</v>
      </c>
      <c r="DI13" s="905" t="s">
        <v>248</v>
      </c>
      <c r="DJ13" s="85">
        <v>255</v>
      </c>
      <c r="DK13" s="882" t="s">
        <v>252</v>
      </c>
      <c r="DL13" s="908">
        <v>23960</v>
      </c>
      <c r="DM13" s="870" t="s">
        <v>240</v>
      </c>
      <c r="DN13" s="868">
        <v>240</v>
      </c>
      <c r="DO13" s="870" t="s">
        <v>241</v>
      </c>
      <c r="DP13" s="872" t="s">
        <v>242</v>
      </c>
      <c r="DQ13" s="870" t="s">
        <v>240</v>
      </c>
      <c r="DR13" s="874" t="s">
        <v>246</v>
      </c>
      <c r="DS13" s="870" t="s">
        <v>240</v>
      </c>
      <c r="DT13" s="876">
        <v>2.1</v>
      </c>
      <c r="DU13" s="878" t="s">
        <v>247</v>
      </c>
      <c r="DV13" s="880" t="s">
        <v>253</v>
      </c>
      <c r="DW13" s="882" t="s">
        <v>252</v>
      </c>
      <c r="DX13" s="922"/>
      <c r="DY13" s="887"/>
      <c r="DZ13" s="922"/>
      <c r="EA13" s="112"/>
      <c r="EB13" s="918"/>
    </row>
    <row r="14" spans="1:132" s="86" customFormat="1" ht="34.15" customHeight="1">
      <c r="A14" s="137" t="s">
        <v>292</v>
      </c>
      <c r="B14" s="920"/>
      <c r="C14" s="914"/>
      <c r="D14" s="916"/>
      <c r="E14" s="87" t="s">
        <v>43</v>
      </c>
      <c r="F14" s="52"/>
      <c r="G14" s="88">
        <v>93320</v>
      </c>
      <c r="H14" s="89"/>
      <c r="I14" s="55" t="s">
        <v>240</v>
      </c>
      <c r="J14" s="90">
        <v>910</v>
      </c>
      <c r="K14" s="91"/>
      <c r="L14" s="92" t="s">
        <v>241</v>
      </c>
      <c r="M14" s="93" t="s">
        <v>242</v>
      </c>
      <c r="N14" s="94" t="s">
        <v>240</v>
      </c>
      <c r="O14" s="95" t="s">
        <v>246</v>
      </c>
      <c r="P14" s="94" t="s">
        <v>240</v>
      </c>
      <c r="Q14" s="96">
        <v>2</v>
      </c>
      <c r="R14" s="97"/>
      <c r="S14" s="887"/>
      <c r="T14" s="889"/>
      <c r="U14" s="887"/>
      <c r="V14" s="891"/>
      <c r="W14" s="893"/>
      <c r="X14" s="873"/>
      <c r="Y14" s="893"/>
      <c r="Z14" s="895"/>
      <c r="AA14" s="55" t="s">
        <v>240</v>
      </c>
      <c r="AB14" s="90">
        <v>9980</v>
      </c>
      <c r="AC14" s="887"/>
      <c r="AD14" s="98">
        <v>90</v>
      </c>
      <c r="AE14" s="99" t="s">
        <v>241</v>
      </c>
      <c r="AF14" s="93" t="s">
        <v>242</v>
      </c>
      <c r="AG14" s="100" t="s">
        <v>240</v>
      </c>
      <c r="AH14" s="101" t="s">
        <v>246</v>
      </c>
      <c r="AI14" s="100" t="s">
        <v>240</v>
      </c>
      <c r="AJ14" s="102">
        <v>2.6</v>
      </c>
      <c r="AK14" s="103"/>
      <c r="AL14" s="70"/>
      <c r="AM14" s="104"/>
      <c r="AN14" s="77"/>
      <c r="AO14" s="105"/>
      <c r="AP14" s="106"/>
      <c r="AR14" s="106"/>
      <c r="AT14" s="106"/>
      <c r="AV14" s="107" t="s">
        <v>240</v>
      </c>
      <c r="AW14" s="71">
        <v>69890</v>
      </c>
      <c r="AX14" s="77" t="s">
        <v>240</v>
      </c>
      <c r="AY14" s="72">
        <v>690</v>
      </c>
      <c r="AZ14" s="108" t="s">
        <v>241</v>
      </c>
      <c r="BA14" s="74" t="s">
        <v>242</v>
      </c>
      <c r="BB14" s="73" t="s">
        <v>240</v>
      </c>
      <c r="BC14" s="75" t="s">
        <v>246</v>
      </c>
      <c r="BD14" s="73" t="s">
        <v>240</v>
      </c>
      <c r="BE14" s="76">
        <v>2.2000000000000002</v>
      </c>
      <c r="BF14" s="107" t="s">
        <v>240</v>
      </c>
      <c r="BG14" s="156">
        <v>59910</v>
      </c>
      <c r="BH14" s="107" t="s">
        <v>250</v>
      </c>
      <c r="BI14" s="72">
        <v>590</v>
      </c>
      <c r="BJ14" s="108" t="s">
        <v>241</v>
      </c>
      <c r="BK14" s="74" t="s">
        <v>242</v>
      </c>
      <c r="BL14" s="108" t="s">
        <v>240</v>
      </c>
      <c r="BM14" s="75" t="s">
        <v>246</v>
      </c>
      <c r="BN14" s="108" t="s">
        <v>240</v>
      </c>
      <c r="BO14" s="76">
        <v>2.2000000000000002</v>
      </c>
      <c r="BP14" s="896"/>
      <c r="BQ14" s="898"/>
      <c r="BR14" s="887"/>
      <c r="BS14" s="900"/>
      <c r="BT14" s="873"/>
      <c r="BU14" s="873"/>
      <c r="BV14" s="871"/>
      <c r="BW14" s="875"/>
      <c r="BX14" s="871"/>
      <c r="BY14" s="902"/>
      <c r="BZ14" s="887"/>
      <c r="CA14" s="904"/>
      <c r="CB14" s="887"/>
      <c r="CC14" s="900"/>
      <c r="CD14" s="871"/>
      <c r="CE14" s="873"/>
      <c r="CF14" s="871"/>
      <c r="CG14" s="875"/>
      <c r="CH14" s="871"/>
      <c r="CI14" s="877"/>
      <c r="CJ14" s="881"/>
      <c r="CK14" s="887"/>
      <c r="CL14" s="889"/>
      <c r="CM14" s="887"/>
      <c r="CN14" s="900"/>
      <c r="CO14" s="873"/>
      <c r="CP14" s="873"/>
      <c r="CQ14" s="871"/>
      <c r="CR14" s="875"/>
      <c r="CS14" s="871"/>
      <c r="CT14" s="902"/>
      <c r="CU14" s="887"/>
      <c r="CV14" s="109" t="s">
        <v>254</v>
      </c>
      <c r="CW14" s="887"/>
      <c r="CX14" s="109" t="s">
        <v>255</v>
      </c>
      <c r="CY14" s="887"/>
      <c r="CZ14" s="110">
        <v>83.9</v>
      </c>
      <c r="DA14" s="887"/>
      <c r="DB14" s="109" t="s">
        <v>254</v>
      </c>
      <c r="DC14" s="887"/>
      <c r="DD14" s="109" t="s">
        <v>255</v>
      </c>
      <c r="DE14" s="887"/>
      <c r="DF14" s="110">
        <v>46.6</v>
      </c>
      <c r="DG14" s="905"/>
      <c r="DH14" s="907"/>
      <c r="DI14" s="905"/>
      <c r="DJ14" s="111" t="s">
        <v>256</v>
      </c>
      <c r="DK14" s="882"/>
      <c r="DL14" s="909"/>
      <c r="DM14" s="871"/>
      <c r="DN14" s="869"/>
      <c r="DO14" s="871"/>
      <c r="DP14" s="873"/>
      <c r="DQ14" s="871"/>
      <c r="DR14" s="875"/>
      <c r="DS14" s="871"/>
      <c r="DT14" s="877"/>
      <c r="DU14" s="879"/>
      <c r="DV14" s="881"/>
      <c r="DW14" s="882"/>
      <c r="DX14" s="922"/>
      <c r="DY14" s="887"/>
      <c r="DZ14" s="922"/>
      <c r="EA14" s="112"/>
      <c r="EB14" s="918"/>
    </row>
    <row r="15" spans="1:132" s="86" customFormat="1" ht="34.15" customHeight="1">
      <c r="A15" s="137" t="s">
        <v>293</v>
      </c>
      <c r="B15" s="920"/>
      <c r="C15" s="913" t="s">
        <v>259</v>
      </c>
      <c r="D15" s="915" t="s">
        <v>239</v>
      </c>
      <c r="E15" s="51" t="s">
        <v>42</v>
      </c>
      <c r="F15" s="52"/>
      <c r="G15" s="53">
        <v>70230</v>
      </c>
      <c r="H15" s="54">
        <v>80210</v>
      </c>
      <c r="I15" s="55" t="s">
        <v>240</v>
      </c>
      <c r="J15" s="56">
        <v>680</v>
      </c>
      <c r="K15" s="57">
        <v>780</v>
      </c>
      <c r="L15" s="58" t="s">
        <v>241</v>
      </c>
      <c r="M15" s="59" t="s">
        <v>242</v>
      </c>
      <c r="N15" s="60" t="s">
        <v>240</v>
      </c>
      <c r="O15" s="61" t="s">
        <v>243</v>
      </c>
      <c r="P15" s="60" t="s">
        <v>240</v>
      </c>
      <c r="Q15" s="62">
        <v>2</v>
      </c>
      <c r="R15" s="63">
        <v>2</v>
      </c>
      <c r="S15" s="887" t="s">
        <v>240</v>
      </c>
      <c r="T15" s="888">
        <v>3050</v>
      </c>
      <c r="U15" s="887" t="s">
        <v>240</v>
      </c>
      <c r="V15" s="890">
        <v>30</v>
      </c>
      <c r="W15" s="892" t="s">
        <v>244</v>
      </c>
      <c r="X15" s="872" t="s">
        <v>242</v>
      </c>
      <c r="Y15" s="892" t="s">
        <v>240</v>
      </c>
      <c r="Z15" s="894" t="s">
        <v>245</v>
      </c>
      <c r="AA15" s="55" t="s">
        <v>240</v>
      </c>
      <c r="AB15" s="64">
        <v>9980</v>
      </c>
      <c r="AC15" s="887" t="s">
        <v>240</v>
      </c>
      <c r="AD15" s="65">
        <v>90</v>
      </c>
      <c r="AE15" s="66" t="s">
        <v>244</v>
      </c>
      <c r="AF15" s="59" t="s">
        <v>242</v>
      </c>
      <c r="AG15" s="67" t="s">
        <v>240</v>
      </c>
      <c r="AH15" s="61" t="s">
        <v>246</v>
      </c>
      <c r="AI15" s="67" t="s">
        <v>240</v>
      </c>
      <c r="AJ15" s="68">
        <v>2.6</v>
      </c>
      <c r="AK15" s="69" t="s">
        <v>247</v>
      </c>
      <c r="AL15" s="70" t="s">
        <v>248</v>
      </c>
      <c r="AM15" s="71">
        <v>3990</v>
      </c>
      <c r="AN15" s="70" t="s">
        <v>248</v>
      </c>
      <c r="AO15" s="72">
        <v>30</v>
      </c>
      <c r="AP15" s="73" t="s">
        <v>241</v>
      </c>
      <c r="AQ15" s="74" t="s">
        <v>242</v>
      </c>
      <c r="AR15" s="73" t="s">
        <v>240</v>
      </c>
      <c r="AS15" s="75" t="s">
        <v>246</v>
      </c>
      <c r="AT15" s="73" t="s">
        <v>240</v>
      </c>
      <c r="AU15" s="76">
        <v>3.9</v>
      </c>
      <c r="AV15" s="77"/>
      <c r="AW15" s="78"/>
      <c r="AX15" s="77"/>
      <c r="AY15" s="79"/>
      <c r="AZ15" s="80"/>
      <c r="BA15" s="80"/>
      <c r="BB15" s="81"/>
      <c r="BC15" s="80"/>
      <c r="BD15" s="81"/>
      <c r="BE15" s="80"/>
      <c r="BF15" s="77"/>
      <c r="BG15" s="78" t="s">
        <v>249</v>
      </c>
      <c r="BH15" s="77"/>
      <c r="BI15" s="82"/>
      <c r="BJ15" s="80"/>
      <c r="BK15" s="80"/>
      <c r="BL15" s="80"/>
      <c r="BM15" s="80"/>
      <c r="BN15" s="80"/>
      <c r="BO15" s="80"/>
      <c r="BP15" s="896" t="s">
        <v>240</v>
      </c>
      <c r="BQ15" s="897">
        <v>3320</v>
      </c>
      <c r="BR15" s="887" t="s">
        <v>250</v>
      </c>
      <c r="BS15" s="899">
        <v>30</v>
      </c>
      <c r="BT15" s="872" t="s">
        <v>241</v>
      </c>
      <c r="BU15" s="872" t="s">
        <v>242</v>
      </c>
      <c r="BV15" s="870" t="s">
        <v>240</v>
      </c>
      <c r="BW15" s="874" t="s">
        <v>246</v>
      </c>
      <c r="BX15" s="870" t="s">
        <v>240</v>
      </c>
      <c r="BY15" s="901">
        <v>9.1</v>
      </c>
      <c r="BZ15" s="887" t="s">
        <v>250</v>
      </c>
      <c r="CA15" s="903">
        <v>19970</v>
      </c>
      <c r="CB15" s="887" t="s">
        <v>250</v>
      </c>
      <c r="CC15" s="899">
        <v>190</v>
      </c>
      <c r="CD15" s="870" t="s">
        <v>241</v>
      </c>
      <c r="CE15" s="872" t="s">
        <v>242</v>
      </c>
      <c r="CF15" s="870" t="s">
        <v>240</v>
      </c>
      <c r="CG15" s="874" t="s">
        <v>246</v>
      </c>
      <c r="CH15" s="870" t="s">
        <v>240</v>
      </c>
      <c r="CI15" s="876">
        <v>2.2000000000000002</v>
      </c>
      <c r="CJ15" s="880" t="s">
        <v>251</v>
      </c>
      <c r="CK15" s="887" t="s">
        <v>250</v>
      </c>
      <c r="CL15" s="888">
        <v>2380</v>
      </c>
      <c r="CM15" s="887" t="s">
        <v>250</v>
      </c>
      <c r="CN15" s="899">
        <v>20</v>
      </c>
      <c r="CO15" s="872" t="s">
        <v>241</v>
      </c>
      <c r="CP15" s="872" t="s">
        <v>242</v>
      </c>
      <c r="CQ15" s="870" t="s">
        <v>240</v>
      </c>
      <c r="CR15" s="874" t="s">
        <v>246</v>
      </c>
      <c r="CS15" s="870" t="s">
        <v>240</v>
      </c>
      <c r="CT15" s="901">
        <v>13.6</v>
      </c>
      <c r="CU15" s="887" t="s">
        <v>250</v>
      </c>
      <c r="CV15" s="83">
        <v>1470</v>
      </c>
      <c r="CW15" s="887" t="s">
        <v>250</v>
      </c>
      <c r="CX15" s="84">
        <v>10</v>
      </c>
      <c r="CY15" s="887" t="s">
        <v>250</v>
      </c>
      <c r="CZ15" s="84">
        <v>10</v>
      </c>
      <c r="DA15" s="887" t="s">
        <v>250</v>
      </c>
      <c r="DB15" s="83">
        <v>260</v>
      </c>
      <c r="DC15" s="887" t="s">
        <v>250</v>
      </c>
      <c r="DD15" s="84">
        <v>2</v>
      </c>
      <c r="DE15" s="887" t="s">
        <v>250</v>
      </c>
      <c r="DF15" s="84">
        <v>2</v>
      </c>
      <c r="DG15" s="905" t="s">
        <v>248</v>
      </c>
      <c r="DH15" s="906">
        <v>14160</v>
      </c>
      <c r="DI15" s="905" t="s">
        <v>248</v>
      </c>
      <c r="DJ15" s="85">
        <v>255</v>
      </c>
      <c r="DK15" s="882" t="s">
        <v>252</v>
      </c>
      <c r="DL15" s="908">
        <v>19970</v>
      </c>
      <c r="DM15" s="870" t="s">
        <v>240</v>
      </c>
      <c r="DN15" s="868">
        <v>200</v>
      </c>
      <c r="DO15" s="870" t="s">
        <v>241</v>
      </c>
      <c r="DP15" s="872" t="s">
        <v>242</v>
      </c>
      <c r="DQ15" s="870" t="s">
        <v>240</v>
      </c>
      <c r="DR15" s="874" t="s">
        <v>246</v>
      </c>
      <c r="DS15" s="870" t="s">
        <v>240</v>
      </c>
      <c r="DT15" s="876">
        <v>2.1</v>
      </c>
      <c r="DU15" s="878" t="s">
        <v>247</v>
      </c>
      <c r="DV15" s="880" t="s">
        <v>253</v>
      </c>
      <c r="DW15" s="882" t="s">
        <v>252</v>
      </c>
      <c r="DX15" s="922"/>
      <c r="DY15" s="887"/>
      <c r="DZ15" s="922"/>
      <c r="EA15" s="112"/>
      <c r="EB15" s="918"/>
    </row>
    <row r="16" spans="1:132" s="86" customFormat="1" ht="34.15" customHeight="1">
      <c r="A16" s="137" t="s">
        <v>294</v>
      </c>
      <c r="B16" s="920"/>
      <c r="C16" s="914"/>
      <c r="D16" s="916"/>
      <c r="E16" s="87" t="s">
        <v>43</v>
      </c>
      <c r="F16" s="52"/>
      <c r="G16" s="88">
        <v>80210</v>
      </c>
      <c r="H16" s="89"/>
      <c r="I16" s="55" t="s">
        <v>240</v>
      </c>
      <c r="J16" s="90">
        <v>780</v>
      </c>
      <c r="K16" s="91"/>
      <c r="L16" s="92" t="s">
        <v>241</v>
      </c>
      <c r="M16" s="93" t="s">
        <v>242</v>
      </c>
      <c r="N16" s="94" t="s">
        <v>240</v>
      </c>
      <c r="O16" s="95" t="s">
        <v>246</v>
      </c>
      <c r="P16" s="94" t="s">
        <v>240</v>
      </c>
      <c r="Q16" s="96">
        <v>2</v>
      </c>
      <c r="R16" s="97"/>
      <c r="S16" s="887"/>
      <c r="T16" s="889"/>
      <c r="U16" s="887"/>
      <c r="V16" s="891"/>
      <c r="W16" s="893"/>
      <c r="X16" s="873"/>
      <c r="Y16" s="893"/>
      <c r="Z16" s="895"/>
      <c r="AA16" s="55" t="s">
        <v>240</v>
      </c>
      <c r="AB16" s="90">
        <v>9980</v>
      </c>
      <c r="AC16" s="887"/>
      <c r="AD16" s="98">
        <v>90</v>
      </c>
      <c r="AE16" s="99" t="s">
        <v>241</v>
      </c>
      <c r="AF16" s="93" t="s">
        <v>242</v>
      </c>
      <c r="AG16" s="100" t="s">
        <v>240</v>
      </c>
      <c r="AH16" s="101" t="s">
        <v>246</v>
      </c>
      <c r="AI16" s="100" t="s">
        <v>240</v>
      </c>
      <c r="AJ16" s="102">
        <v>2.6</v>
      </c>
      <c r="AK16" s="103"/>
      <c r="AL16" s="70"/>
      <c r="AM16" s="104"/>
      <c r="AN16" s="77"/>
      <c r="AO16" s="105"/>
      <c r="AP16" s="106"/>
      <c r="AR16" s="106"/>
      <c r="AT16" s="106"/>
      <c r="AV16" s="107" t="s">
        <v>240</v>
      </c>
      <c r="AW16" s="71">
        <v>69890</v>
      </c>
      <c r="AX16" s="77" t="s">
        <v>240</v>
      </c>
      <c r="AY16" s="72">
        <v>690</v>
      </c>
      <c r="AZ16" s="108" t="s">
        <v>241</v>
      </c>
      <c r="BA16" s="74" t="s">
        <v>242</v>
      </c>
      <c r="BB16" s="73" t="s">
        <v>240</v>
      </c>
      <c r="BC16" s="75" t="s">
        <v>246</v>
      </c>
      <c r="BD16" s="73" t="s">
        <v>240</v>
      </c>
      <c r="BE16" s="76">
        <v>2.2000000000000002</v>
      </c>
      <c r="BF16" s="107" t="s">
        <v>240</v>
      </c>
      <c r="BG16" s="156">
        <v>59910</v>
      </c>
      <c r="BH16" s="107" t="s">
        <v>250</v>
      </c>
      <c r="BI16" s="72">
        <v>590</v>
      </c>
      <c r="BJ16" s="108" t="s">
        <v>241</v>
      </c>
      <c r="BK16" s="74" t="s">
        <v>242</v>
      </c>
      <c r="BL16" s="108" t="s">
        <v>240</v>
      </c>
      <c r="BM16" s="75" t="s">
        <v>246</v>
      </c>
      <c r="BN16" s="108" t="s">
        <v>240</v>
      </c>
      <c r="BO16" s="76">
        <v>2.2000000000000002</v>
      </c>
      <c r="BP16" s="896"/>
      <c r="BQ16" s="898"/>
      <c r="BR16" s="887"/>
      <c r="BS16" s="900"/>
      <c r="BT16" s="873"/>
      <c r="BU16" s="873"/>
      <c r="BV16" s="871"/>
      <c r="BW16" s="875"/>
      <c r="BX16" s="871"/>
      <c r="BY16" s="902"/>
      <c r="BZ16" s="887"/>
      <c r="CA16" s="904"/>
      <c r="CB16" s="887"/>
      <c r="CC16" s="900"/>
      <c r="CD16" s="871"/>
      <c r="CE16" s="873"/>
      <c r="CF16" s="871"/>
      <c r="CG16" s="875"/>
      <c r="CH16" s="871"/>
      <c r="CI16" s="877"/>
      <c r="CJ16" s="881"/>
      <c r="CK16" s="887"/>
      <c r="CL16" s="889"/>
      <c r="CM16" s="887"/>
      <c r="CN16" s="900"/>
      <c r="CO16" s="873"/>
      <c r="CP16" s="873"/>
      <c r="CQ16" s="871"/>
      <c r="CR16" s="875"/>
      <c r="CS16" s="871"/>
      <c r="CT16" s="902"/>
      <c r="CU16" s="887"/>
      <c r="CV16" s="109" t="s">
        <v>254</v>
      </c>
      <c r="CW16" s="887"/>
      <c r="CX16" s="109" t="s">
        <v>255</v>
      </c>
      <c r="CY16" s="887"/>
      <c r="CZ16" s="110">
        <v>69.900000000000006</v>
      </c>
      <c r="DA16" s="887"/>
      <c r="DB16" s="109" t="s">
        <v>254</v>
      </c>
      <c r="DC16" s="887"/>
      <c r="DD16" s="109" t="s">
        <v>255</v>
      </c>
      <c r="DE16" s="887"/>
      <c r="DF16" s="110">
        <v>58.3</v>
      </c>
      <c r="DG16" s="905"/>
      <c r="DH16" s="907"/>
      <c r="DI16" s="905"/>
      <c r="DJ16" s="111" t="s">
        <v>256</v>
      </c>
      <c r="DK16" s="882"/>
      <c r="DL16" s="909"/>
      <c r="DM16" s="871"/>
      <c r="DN16" s="869"/>
      <c r="DO16" s="871"/>
      <c r="DP16" s="873"/>
      <c r="DQ16" s="871"/>
      <c r="DR16" s="875"/>
      <c r="DS16" s="871"/>
      <c r="DT16" s="877"/>
      <c r="DU16" s="879"/>
      <c r="DV16" s="881"/>
      <c r="DW16" s="882"/>
      <c r="DX16" s="922"/>
      <c r="DY16" s="887"/>
      <c r="DZ16" s="922"/>
      <c r="EA16" s="112"/>
      <c r="EB16" s="918"/>
    </row>
    <row r="17" spans="1:132" s="86" customFormat="1" ht="34.15" customHeight="1">
      <c r="A17" s="137" t="s">
        <v>295</v>
      </c>
      <c r="B17" s="920"/>
      <c r="C17" s="913" t="s">
        <v>260</v>
      </c>
      <c r="D17" s="915" t="s">
        <v>239</v>
      </c>
      <c r="E17" s="51" t="s">
        <v>42</v>
      </c>
      <c r="F17" s="52"/>
      <c r="G17" s="53">
        <v>77930</v>
      </c>
      <c r="H17" s="54">
        <v>87910</v>
      </c>
      <c r="I17" s="55" t="s">
        <v>240</v>
      </c>
      <c r="J17" s="56">
        <v>750</v>
      </c>
      <c r="K17" s="57">
        <v>850</v>
      </c>
      <c r="L17" s="58" t="s">
        <v>241</v>
      </c>
      <c r="M17" s="59" t="s">
        <v>242</v>
      </c>
      <c r="N17" s="60" t="s">
        <v>240</v>
      </c>
      <c r="O17" s="61" t="s">
        <v>243</v>
      </c>
      <c r="P17" s="60" t="s">
        <v>240</v>
      </c>
      <c r="Q17" s="62">
        <v>1.6</v>
      </c>
      <c r="R17" s="63">
        <v>1.6</v>
      </c>
      <c r="S17" s="887" t="s">
        <v>240</v>
      </c>
      <c r="T17" s="888">
        <v>2610</v>
      </c>
      <c r="U17" s="887" t="s">
        <v>240</v>
      </c>
      <c r="V17" s="890">
        <v>20</v>
      </c>
      <c r="W17" s="892" t="s">
        <v>244</v>
      </c>
      <c r="X17" s="872" t="s">
        <v>242</v>
      </c>
      <c r="Y17" s="892" t="s">
        <v>240</v>
      </c>
      <c r="Z17" s="894" t="s">
        <v>245</v>
      </c>
      <c r="AA17" s="55" t="s">
        <v>240</v>
      </c>
      <c r="AB17" s="64">
        <v>9980</v>
      </c>
      <c r="AC17" s="887" t="s">
        <v>240</v>
      </c>
      <c r="AD17" s="65">
        <v>90</v>
      </c>
      <c r="AE17" s="66" t="s">
        <v>244</v>
      </c>
      <c r="AF17" s="59" t="s">
        <v>242</v>
      </c>
      <c r="AG17" s="67" t="s">
        <v>240</v>
      </c>
      <c r="AH17" s="61" t="s">
        <v>246</v>
      </c>
      <c r="AI17" s="67" t="s">
        <v>240</v>
      </c>
      <c r="AJ17" s="68">
        <v>2.6</v>
      </c>
      <c r="AK17" s="69" t="s">
        <v>247</v>
      </c>
      <c r="AL17" s="70" t="s">
        <v>248</v>
      </c>
      <c r="AM17" s="71">
        <v>3990</v>
      </c>
      <c r="AN17" s="70" t="s">
        <v>248</v>
      </c>
      <c r="AO17" s="72">
        <v>30</v>
      </c>
      <c r="AP17" s="73" t="s">
        <v>241</v>
      </c>
      <c r="AQ17" s="74" t="s">
        <v>242</v>
      </c>
      <c r="AR17" s="73" t="s">
        <v>240</v>
      </c>
      <c r="AS17" s="75" t="s">
        <v>246</v>
      </c>
      <c r="AT17" s="73" t="s">
        <v>240</v>
      </c>
      <c r="AU17" s="76">
        <v>3.9</v>
      </c>
      <c r="AV17" s="77"/>
      <c r="AW17" s="78"/>
      <c r="AX17" s="77"/>
      <c r="AY17" s="79"/>
      <c r="AZ17" s="80"/>
      <c r="BA17" s="80"/>
      <c r="BB17" s="81"/>
      <c r="BC17" s="80"/>
      <c r="BD17" s="81"/>
      <c r="BE17" s="80"/>
      <c r="BF17" s="77"/>
      <c r="BG17" s="78" t="s">
        <v>249</v>
      </c>
      <c r="BH17" s="77"/>
      <c r="BI17" s="82"/>
      <c r="BJ17" s="80"/>
      <c r="BK17" s="80"/>
      <c r="BL17" s="80"/>
      <c r="BM17" s="80"/>
      <c r="BN17" s="80"/>
      <c r="BO17" s="80"/>
      <c r="BP17" s="896" t="s">
        <v>240</v>
      </c>
      <c r="BQ17" s="897">
        <v>2850</v>
      </c>
      <c r="BR17" s="887" t="s">
        <v>240</v>
      </c>
      <c r="BS17" s="899">
        <v>20</v>
      </c>
      <c r="BT17" s="872" t="s">
        <v>241</v>
      </c>
      <c r="BU17" s="872" t="s">
        <v>242</v>
      </c>
      <c r="BV17" s="870" t="s">
        <v>240</v>
      </c>
      <c r="BW17" s="874" t="s">
        <v>246</v>
      </c>
      <c r="BX17" s="870" t="s">
        <v>240</v>
      </c>
      <c r="BY17" s="901">
        <v>11.7</v>
      </c>
      <c r="BZ17" s="887" t="s">
        <v>250</v>
      </c>
      <c r="CA17" s="903">
        <v>17110</v>
      </c>
      <c r="CB17" s="887" t="s">
        <v>240</v>
      </c>
      <c r="CC17" s="899">
        <v>170</v>
      </c>
      <c r="CD17" s="870" t="s">
        <v>241</v>
      </c>
      <c r="CE17" s="872" t="s">
        <v>242</v>
      </c>
      <c r="CF17" s="870" t="s">
        <v>240</v>
      </c>
      <c r="CG17" s="874" t="s">
        <v>246</v>
      </c>
      <c r="CH17" s="870" t="s">
        <v>240</v>
      </c>
      <c r="CI17" s="876">
        <v>2.2000000000000002</v>
      </c>
      <c r="CJ17" s="880" t="s">
        <v>251</v>
      </c>
      <c r="CK17" s="887" t="s">
        <v>250</v>
      </c>
      <c r="CL17" s="888">
        <v>2160</v>
      </c>
      <c r="CM17" s="887" t="s">
        <v>240</v>
      </c>
      <c r="CN17" s="899">
        <v>20</v>
      </c>
      <c r="CO17" s="872" t="s">
        <v>241</v>
      </c>
      <c r="CP17" s="872" t="s">
        <v>242</v>
      </c>
      <c r="CQ17" s="870" t="s">
        <v>240</v>
      </c>
      <c r="CR17" s="874" t="s">
        <v>246</v>
      </c>
      <c r="CS17" s="870" t="s">
        <v>240</v>
      </c>
      <c r="CT17" s="901">
        <v>11.7</v>
      </c>
      <c r="CU17" s="887" t="s">
        <v>250</v>
      </c>
      <c r="CV17" s="83">
        <v>1260</v>
      </c>
      <c r="CW17" s="887" t="s">
        <v>250</v>
      </c>
      <c r="CX17" s="84">
        <v>10</v>
      </c>
      <c r="CY17" s="887" t="s">
        <v>250</v>
      </c>
      <c r="CZ17" s="84">
        <v>10</v>
      </c>
      <c r="DA17" s="887" t="s">
        <v>250</v>
      </c>
      <c r="DB17" s="83">
        <v>220</v>
      </c>
      <c r="DC17" s="887" t="s">
        <v>250</v>
      </c>
      <c r="DD17" s="84">
        <v>2</v>
      </c>
      <c r="DE17" s="887" t="s">
        <v>250</v>
      </c>
      <c r="DF17" s="84">
        <v>2</v>
      </c>
      <c r="DG17" s="905" t="s">
        <v>248</v>
      </c>
      <c r="DH17" s="906">
        <v>12280</v>
      </c>
      <c r="DI17" s="905" t="s">
        <v>248</v>
      </c>
      <c r="DJ17" s="85">
        <v>255</v>
      </c>
      <c r="DK17" s="882" t="s">
        <v>252</v>
      </c>
      <c r="DL17" s="908">
        <v>17110</v>
      </c>
      <c r="DM17" s="870" t="s">
        <v>240</v>
      </c>
      <c r="DN17" s="868">
        <v>170</v>
      </c>
      <c r="DO17" s="870" t="s">
        <v>241</v>
      </c>
      <c r="DP17" s="872" t="s">
        <v>242</v>
      </c>
      <c r="DQ17" s="870" t="s">
        <v>240</v>
      </c>
      <c r="DR17" s="874" t="s">
        <v>246</v>
      </c>
      <c r="DS17" s="870" t="s">
        <v>240</v>
      </c>
      <c r="DT17" s="876">
        <v>2.2000000000000002</v>
      </c>
      <c r="DU17" s="878" t="s">
        <v>247</v>
      </c>
      <c r="DV17" s="880" t="s">
        <v>253</v>
      </c>
      <c r="DW17" s="882" t="s">
        <v>252</v>
      </c>
      <c r="DX17" s="922"/>
      <c r="DY17" s="887"/>
      <c r="DZ17" s="922"/>
      <c r="EA17" s="112"/>
      <c r="EB17" s="918"/>
    </row>
    <row r="18" spans="1:132" s="86" customFormat="1" ht="34.15" customHeight="1">
      <c r="A18" s="137" t="s">
        <v>296</v>
      </c>
      <c r="B18" s="920"/>
      <c r="C18" s="914"/>
      <c r="D18" s="916"/>
      <c r="E18" s="87" t="s">
        <v>43</v>
      </c>
      <c r="F18" s="52"/>
      <c r="G18" s="88">
        <v>87910</v>
      </c>
      <c r="H18" s="89"/>
      <c r="I18" s="55" t="s">
        <v>240</v>
      </c>
      <c r="J18" s="90">
        <v>850</v>
      </c>
      <c r="K18" s="91"/>
      <c r="L18" s="92" t="s">
        <v>241</v>
      </c>
      <c r="M18" s="93" t="s">
        <v>242</v>
      </c>
      <c r="N18" s="94" t="s">
        <v>240</v>
      </c>
      <c r="O18" s="95" t="s">
        <v>246</v>
      </c>
      <c r="P18" s="94" t="s">
        <v>240</v>
      </c>
      <c r="Q18" s="96">
        <v>1.6</v>
      </c>
      <c r="R18" s="97"/>
      <c r="S18" s="887"/>
      <c r="T18" s="889"/>
      <c r="U18" s="887"/>
      <c r="V18" s="891"/>
      <c r="W18" s="893"/>
      <c r="X18" s="873"/>
      <c r="Y18" s="893"/>
      <c r="Z18" s="895"/>
      <c r="AA18" s="55" t="s">
        <v>240</v>
      </c>
      <c r="AB18" s="90">
        <v>9980</v>
      </c>
      <c r="AC18" s="887"/>
      <c r="AD18" s="98">
        <v>90</v>
      </c>
      <c r="AE18" s="99" t="s">
        <v>241</v>
      </c>
      <c r="AF18" s="93" t="s">
        <v>242</v>
      </c>
      <c r="AG18" s="100" t="s">
        <v>240</v>
      </c>
      <c r="AH18" s="101" t="s">
        <v>246</v>
      </c>
      <c r="AI18" s="100" t="s">
        <v>240</v>
      </c>
      <c r="AJ18" s="102">
        <v>2.6</v>
      </c>
      <c r="AK18" s="103"/>
      <c r="AL18" s="70"/>
      <c r="AM18" s="104"/>
      <c r="AN18" s="77"/>
      <c r="AO18" s="105"/>
      <c r="AP18" s="106"/>
      <c r="AR18" s="106"/>
      <c r="AT18" s="106"/>
      <c r="AV18" s="107" t="s">
        <v>240</v>
      </c>
      <c r="AW18" s="71">
        <v>69890</v>
      </c>
      <c r="AX18" s="77" t="s">
        <v>240</v>
      </c>
      <c r="AY18" s="72">
        <v>690</v>
      </c>
      <c r="AZ18" s="108" t="s">
        <v>241</v>
      </c>
      <c r="BA18" s="74" t="s">
        <v>242</v>
      </c>
      <c r="BB18" s="73" t="s">
        <v>240</v>
      </c>
      <c r="BC18" s="75" t="s">
        <v>246</v>
      </c>
      <c r="BD18" s="73" t="s">
        <v>240</v>
      </c>
      <c r="BE18" s="76">
        <v>2.2000000000000002</v>
      </c>
      <c r="BF18" s="107" t="s">
        <v>240</v>
      </c>
      <c r="BG18" s="156">
        <v>59910</v>
      </c>
      <c r="BH18" s="107" t="s">
        <v>250</v>
      </c>
      <c r="BI18" s="72">
        <v>590</v>
      </c>
      <c r="BJ18" s="108" t="s">
        <v>241</v>
      </c>
      <c r="BK18" s="74" t="s">
        <v>242</v>
      </c>
      <c r="BL18" s="108" t="s">
        <v>240</v>
      </c>
      <c r="BM18" s="75" t="s">
        <v>246</v>
      </c>
      <c r="BN18" s="108" t="s">
        <v>240</v>
      </c>
      <c r="BO18" s="76">
        <v>2.2000000000000002</v>
      </c>
      <c r="BP18" s="896"/>
      <c r="BQ18" s="898"/>
      <c r="BR18" s="887"/>
      <c r="BS18" s="900"/>
      <c r="BT18" s="873"/>
      <c r="BU18" s="873"/>
      <c r="BV18" s="871"/>
      <c r="BW18" s="875"/>
      <c r="BX18" s="871"/>
      <c r="BY18" s="902"/>
      <c r="BZ18" s="887"/>
      <c r="CA18" s="904"/>
      <c r="CB18" s="887"/>
      <c r="CC18" s="900"/>
      <c r="CD18" s="871"/>
      <c r="CE18" s="873"/>
      <c r="CF18" s="871"/>
      <c r="CG18" s="875"/>
      <c r="CH18" s="871"/>
      <c r="CI18" s="877"/>
      <c r="CJ18" s="881"/>
      <c r="CK18" s="887"/>
      <c r="CL18" s="889"/>
      <c r="CM18" s="887"/>
      <c r="CN18" s="900"/>
      <c r="CO18" s="873"/>
      <c r="CP18" s="873"/>
      <c r="CQ18" s="871"/>
      <c r="CR18" s="875"/>
      <c r="CS18" s="871"/>
      <c r="CT18" s="902"/>
      <c r="CU18" s="887"/>
      <c r="CV18" s="109" t="s">
        <v>254</v>
      </c>
      <c r="CW18" s="887"/>
      <c r="CX18" s="109" t="s">
        <v>255</v>
      </c>
      <c r="CY18" s="887"/>
      <c r="CZ18" s="110">
        <v>59.9</v>
      </c>
      <c r="DA18" s="887"/>
      <c r="DB18" s="109" t="s">
        <v>254</v>
      </c>
      <c r="DC18" s="887"/>
      <c r="DD18" s="109" t="s">
        <v>255</v>
      </c>
      <c r="DE18" s="887"/>
      <c r="DF18" s="110">
        <v>49.9</v>
      </c>
      <c r="DG18" s="905"/>
      <c r="DH18" s="907"/>
      <c r="DI18" s="905"/>
      <c r="DJ18" s="111" t="s">
        <v>256</v>
      </c>
      <c r="DK18" s="882"/>
      <c r="DL18" s="909"/>
      <c r="DM18" s="871"/>
      <c r="DN18" s="869"/>
      <c r="DO18" s="871"/>
      <c r="DP18" s="873"/>
      <c r="DQ18" s="871"/>
      <c r="DR18" s="875"/>
      <c r="DS18" s="871"/>
      <c r="DT18" s="877"/>
      <c r="DU18" s="879"/>
      <c r="DV18" s="881"/>
      <c r="DW18" s="882"/>
      <c r="DX18" s="922"/>
      <c r="DY18" s="887"/>
      <c r="DZ18" s="922"/>
      <c r="EA18" s="112"/>
      <c r="EB18" s="918"/>
    </row>
    <row r="19" spans="1:132" s="86" customFormat="1" ht="34.15" customHeight="1">
      <c r="A19" s="137" t="s">
        <v>297</v>
      </c>
      <c r="B19" s="920"/>
      <c r="C19" s="913" t="s">
        <v>261</v>
      </c>
      <c r="D19" s="915" t="s">
        <v>239</v>
      </c>
      <c r="E19" s="51" t="s">
        <v>42</v>
      </c>
      <c r="F19" s="52"/>
      <c r="G19" s="53">
        <v>68890</v>
      </c>
      <c r="H19" s="54">
        <v>78870</v>
      </c>
      <c r="I19" s="55" t="s">
        <v>240</v>
      </c>
      <c r="J19" s="56">
        <v>660</v>
      </c>
      <c r="K19" s="57">
        <v>760</v>
      </c>
      <c r="L19" s="58" t="s">
        <v>241</v>
      </c>
      <c r="M19" s="59" t="s">
        <v>242</v>
      </c>
      <c r="N19" s="60" t="s">
        <v>240</v>
      </c>
      <c r="O19" s="61" t="s">
        <v>243</v>
      </c>
      <c r="P19" s="60" t="s">
        <v>240</v>
      </c>
      <c r="Q19" s="62">
        <v>2</v>
      </c>
      <c r="R19" s="63">
        <v>2.1</v>
      </c>
      <c r="S19" s="887" t="s">
        <v>240</v>
      </c>
      <c r="T19" s="888">
        <v>2290</v>
      </c>
      <c r="U19" s="887" t="s">
        <v>240</v>
      </c>
      <c r="V19" s="890">
        <v>20</v>
      </c>
      <c r="W19" s="892" t="s">
        <v>244</v>
      </c>
      <c r="X19" s="872" t="s">
        <v>242</v>
      </c>
      <c r="Y19" s="892" t="s">
        <v>240</v>
      </c>
      <c r="Z19" s="894" t="s">
        <v>245</v>
      </c>
      <c r="AA19" s="55" t="s">
        <v>240</v>
      </c>
      <c r="AB19" s="64">
        <v>9980</v>
      </c>
      <c r="AC19" s="887" t="s">
        <v>240</v>
      </c>
      <c r="AD19" s="65">
        <v>90</v>
      </c>
      <c r="AE19" s="66" t="s">
        <v>244</v>
      </c>
      <c r="AF19" s="59" t="s">
        <v>242</v>
      </c>
      <c r="AG19" s="67" t="s">
        <v>240</v>
      </c>
      <c r="AH19" s="61" t="s">
        <v>246</v>
      </c>
      <c r="AI19" s="67" t="s">
        <v>240</v>
      </c>
      <c r="AJ19" s="68">
        <v>2.6</v>
      </c>
      <c r="AK19" s="69" t="s">
        <v>247</v>
      </c>
      <c r="AL19" s="70" t="s">
        <v>248</v>
      </c>
      <c r="AM19" s="71">
        <v>3990</v>
      </c>
      <c r="AN19" s="70" t="s">
        <v>248</v>
      </c>
      <c r="AO19" s="72">
        <v>30</v>
      </c>
      <c r="AP19" s="73" t="s">
        <v>241</v>
      </c>
      <c r="AQ19" s="74" t="s">
        <v>242</v>
      </c>
      <c r="AR19" s="73" t="s">
        <v>240</v>
      </c>
      <c r="AS19" s="75" t="s">
        <v>246</v>
      </c>
      <c r="AT19" s="73" t="s">
        <v>240</v>
      </c>
      <c r="AU19" s="76">
        <v>3.9</v>
      </c>
      <c r="AV19" s="77"/>
      <c r="AW19" s="78"/>
      <c r="AX19" s="77"/>
      <c r="AY19" s="79"/>
      <c r="AZ19" s="80"/>
      <c r="BA19" s="80"/>
      <c r="BB19" s="81"/>
      <c r="BC19" s="80"/>
      <c r="BD19" s="81"/>
      <c r="BE19" s="80"/>
      <c r="BF19" s="77"/>
      <c r="BG19" s="78" t="s">
        <v>249</v>
      </c>
      <c r="BH19" s="77"/>
      <c r="BI19" s="82"/>
      <c r="BJ19" s="80"/>
      <c r="BK19" s="80"/>
      <c r="BL19" s="80"/>
      <c r="BM19" s="80"/>
      <c r="BN19" s="80"/>
      <c r="BO19" s="80"/>
      <c r="BP19" s="896" t="s">
        <v>240</v>
      </c>
      <c r="BQ19" s="897" t="s">
        <v>262</v>
      </c>
      <c r="BR19" s="887" t="s">
        <v>240</v>
      </c>
      <c r="BS19" s="899"/>
      <c r="BT19" s="872"/>
      <c r="BU19" s="872"/>
      <c r="BV19" s="870"/>
      <c r="BW19" s="874"/>
      <c r="BX19" s="870"/>
      <c r="BY19" s="911" t="s">
        <v>178</v>
      </c>
      <c r="BZ19" s="887" t="s">
        <v>250</v>
      </c>
      <c r="CA19" s="903">
        <v>14970</v>
      </c>
      <c r="CB19" s="887" t="s">
        <v>250</v>
      </c>
      <c r="CC19" s="899">
        <v>140</v>
      </c>
      <c r="CD19" s="870" t="s">
        <v>241</v>
      </c>
      <c r="CE19" s="872" t="s">
        <v>242</v>
      </c>
      <c r="CF19" s="870" t="s">
        <v>240</v>
      </c>
      <c r="CG19" s="874" t="s">
        <v>246</v>
      </c>
      <c r="CH19" s="870" t="s">
        <v>240</v>
      </c>
      <c r="CI19" s="876">
        <v>2.2999999999999998</v>
      </c>
      <c r="CJ19" s="880" t="s">
        <v>251</v>
      </c>
      <c r="CK19" s="887" t="s">
        <v>250</v>
      </c>
      <c r="CL19" s="888">
        <v>2000</v>
      </c>
      <c r="CM19" s="887" t="s">
        <v>250</v>
      </c>
      <c r="CN19" s="899">
        <v>20</v>
      </c>
      <c r="CO19" s="872" t="s">
        <v>241</v>
      </c>
      <c r="CP19" s="872" t="s">
        <v>242</v>
      </c>
      <c r="CQ19" s="870" t="s">
        <v>240</v>
      </c>
      <c r="CR19" s="874" t="s">
        <v>246</v>
      </c>
      <c r="CS19" s="870" t="s">
        <v>240</v>
      </c>
      <c r="CT19" s="901">
        <v>10.199999999999999</v>
      </c>
      <c r="CU19" s="887" t="s">
        <v>250</v>
      </c>
      <c r="CV19" s="83">
        <v>1100</v>
      </c>
      <c r="CW19" s="887" t="s">
        <v>250</v>
      </c>
      <c r="CX19" s="84">
        <v>10</v>
      </c>
      <c r="CY19" s="887" t="s">
        <v>250</v>
      </c>
      <c r="CZ19" s="84">
        <v>10</v>
      </c>
      <c r="DA19" s="887" t="s">
        <v>250</v>
      </c>
      <c r="DB19" s="83">
        <v>190</v>
      </c>
      <c r="DC19" s="887" t="s">
        <v>250</v>
      </c>
      <c r="DD19" s="84">
        <v>1</v>
      </c>
      <c r="DE19" s="887" t="s">
        <v>250</v>
      </c>
      <c r="DF19" s="84">
        <v>1</v>
      </c>
      <c r="DG19" s="905" t="s">
        <v>248</v>
      </c>
      <c r="DH19" s="906">
        <v>10870</v>
      </c>
      <c r="DI19" s="905" t="s">
        <v>248</v>
      </c>
      <c r="DJ19" s="85">
        <v>255</v>
      </c>
      <c r="DK19" s="882" t="s">
        <v>252</v>
      </c>
      <c r="DL19" s="908">
        <v>14970</v>
      </c>
      <c r="DM19" s="870" t="s">
        <v>240</v>
      </c>
      <c r="DN19" s="868">
        <v>150</v>
      </c>
      <c r="DO19" s="870" t="s">
        <v>241</v>
      </c>
      <c r="DP19" s="872" t="s">
        <v>242</v>
      </c>
      <c r="DQ19" s="870" t="s">
        <v>240</v>
      </c>
      <c r="DR19" s="874" t="s">
        <v>246</v>
      </c>
      <c r="DS19" s="870" t="s">
        <v>240</v>
      </c>
      <c r="DT19" s="876">
        <v>2.1</v>
      </c>
      <c r="DU19" s="878" t="s">
        <v>247</v>
      </c>
      <c r="DV19" s="880" t="s">
        <v>253</v>
      </c>
      <c r="DW19" s="882" t="s">
        <v>252</v>
      </c>
      <c r="DX19" s="922"/>
      <c r="DY19" s="887"/>
      <c r="DZ19" s="922"/>
      <c r="EA19" s="112"/>
      <c r="EB19" s="918"/>
    </row>
    <row r="20" spans="1:132" s="86" customFormat="1" ht="34.15" customHeight="1">
      <c r="A20" s="137" t="s">
        <v>298</v>
      </c>
      <c r="B20" s="920"/>
      <c r="C20" s="914"/>
      <c r="D20" s="916"/>
      <c r="E20" s="87" t="s">
        <v>43</v>
      </c>
      <c r="F20" s="52"/>
      <c r="G20" s="88">
        <v>78870</v>
      </c>
      <c r="H20" s="89"/>
      <c r="I20" s="55" t="s">
        <v>240</v>
      </c>
      <c r="J20" s="90">
        <v>760</v>
      </c>
      <c r="K20" s="91"/>
      <c r="L20" s="92" t="s">
        <v>241</v>
      </c>
      <c r="M20" s="93" t="s">
        <v>242</v>
      </c>
      <c r="N20" s="94" t="s">
        <v>240</v>
      </c>
      <c r="O20" s="95" t="s">
        <v>246</v>
      </c>
      <c r="P20" s="94" t="s">
        <v>240</v>
      </c>
      <c r="Q20" s="96">
        <v>2.1</v>
      </c>
      <c r="R20" s="97"/>
      <c r="S20" s="887"/>
      <c r="T20" s="889"/>
      <c r="U20" s="887"/>
      <c r="V20" s="891"/>
      <c r="W20" s="893"/>
      <c r="X20" s="873"/>
      <c r="Y20" s="893"/>
      <c r="Z20" s="895"/>
      <c r="AA20" s="55" t="s">
        <v>240</v>
      </c>
      <c r="AB20" s="90">
        <v>9980</v>
      </c>
      <c r="AC20" s="887"/>
      <c r="AD20" s="98">
        <v>90</v>
      </c>
      <c r="AE20" s="99" t="s">
        <v>241</v>
      </c>
      <c r="AF20" s="93" t="s">
        <v>242</v>
      </c>
      <c r="AG20" s="100" t="s">
        <v>240</v>
      </c>
      <c r="AH20" s="101" t="s">
        <v>246</v>
      </c>
      <c r="AI20" s="100" t="s">
        <v>240</v>
      </c>
      <c r="AJ20" s="102">
        <v>2.6</v>
      </c>
      <c r="AK20" s="103"/>
      <c r="AL20" s="70"/>
      <c r="AM20" s="104"/>
      <c r="AN20" s="77"/>
      <c r="AO20" s="105"/>
      <c r="AP20" s="106"/>
      <c r="AR20" s="106"/>
      <c r="AT20" s="106"/>
      <c r="AV20" s="107" t="s">
        <v>240</v>
      </c>
      <c r="AW20" s="71">
        <v>69890</v>
      </c>
      <c r="AX20" s="77" t="s">
        <v>240</v>
      </c>
      <c r="AY20" s="72">
        <v>690</v>
      </c>
      <c r="AZ20" s="108" t="s">
        <v>241</v>
      </c>
      <c r="BA20" s="74" t="s">
        <v>242</v>
      </c>
      <c r="BB20" s="73" t="s">
        <v>240</v>
      </c>
      <c r="BC20" s="75" t="s">
        <v>246</v>
      </c>
      <c r="BD20" s="73" t="s">
        <v>240</v>
      </c>
      <c r="BE20" s="76">
        <v>2.2000000000000002</v>
      </c>
      <c r="BF20" s="107" t="s">
        <v>240</v>
      </c>
      <c r="BG20" s="156">
        <v>59910</v>
      </c>
      <c r="BH20" s="107" t="s">
        <v>250</v>
      </c>
      <c r="BI20" s="72">
        <v>590</v>
      </c>
      <c r="BJ20" s="108" t="s">
        <v>241</v>
      </c>
      <c r="BK20" s="74" t="s">
        <v>242</v>
      </c>
      <c r="BL20" s="108" t="s">
        <v>240</v>
      </c>
      <c r="BM20" s="75" t="s">
        <v>246</v>
      </c>
      <c r="BN20" s="108" t="s">
        <v>240</v>
      </c>
      <c r="BO20" s="76">
        <v>2.2000000000000002</v>
      </c>
      <c r="BP20" s="896"/>
      <c r="BQ20" s="898"/>
      <c r="BR20" s="887"/>
      <c r="BS20" s="900"/>
      <c r="BT20" s="873"/>
      <c r="BU20" s="873"/>
      <c r="BV20" s="871"/>
      <c r="BW20" s="875"/>
      <c r="BX20" s="871"/>
      <c r="BY20" s="912"/>
      <c r="BZ20" s="887"/>
      <c r="CA20" s="904"/>
      <c r="CB20" s="887"/>
      <c r="CC20" s="900"/>
      <c r="CD20" s="871"/>
      <c r="CE20" s="873"/>
      <c r="CF20" s="871"/>
      <c r="CG20" s="875"/>
      <c r="CH20" s="871"/>
      <c r="CI20" s="877"/>
      <c r="CJ20" s="881"/>
      <c r="CK20" s="887"/>
      <c r="CL20" s="889"/>
      <c r="CM20" s="887"/>
      <c r="CN20" s="900"/>
      <c r="CO20" s="873"/>
      <c r="CP20" s="873"/>
      <c r="CQ20" s="871"/>
      <c r="CR20" s="875"/>
      <c r="CS20" s="871"/>
      <c r="CT20" s="902"/>
      <c r="CU20" s="887"/>
      <c r="CV20" s="109" t="s">
        <v>254</v>
      </c>
      <c r="CW20" s="887"/>
      <c r="CX20" s="109" t="s">
        <v>255</v>
      </c>
      <c r="CY20" s="887"/>
      <c r="CZ20" s="110">
        <v>52.4</v>
      </c>
      <c r="DA20" s="887"/>
      <c r="DB20" s="109" t="s">
        <v>254</v>
      </c>
      <c r="DC20" s="887"/>
      <c r="DD20" s="109" t="s">
        <v>255</v>
      </c>
      <c r="DE20" s="887"/>
      <c r="DF20" s="110">
        <v>87.4</v>
      </c>
      <c r="DG20" s="905"/>
      <c r="DH20" s="907"/>
      <c r="DI20" s="905"/>
      <c r="DJ20" s="111" t="s">
        <v>256</v>
      </c>
      <c r="DK20" s="882"/>
      <c r="DL20" s="909"/>
      <c r="DM20" s="871"/>
      <c r="DN20" s="869"/>
      <c r="DO20" s="871"/>
      <c r="DP20" s="873"/>
      <c r="DQ20" s="871"/>
      <c r="DR20" s="875"/>
      <c r="DS20" s="871"/>
      <c r="DT20" s="877"/>
      <c r="DU20" s="879"/>
      <c r="DV20" s="881"/>
      <c r="DW20" s="882"/>
      <c r="DX20" s="922"/>
      <c r="DY20" s="887"/>
      <c r="DZ20" s="922"/>
      <c r="EA20" s="112"/>
      <c r="EB20" s="918"/>
    </row>
    <row r="21" spans="1:132" s="86" customFormat="1" ht="34.15" customHeight="1">
      <c r="A21" s="137" t="s">
        <v>299</v>
      </c>
      <c r="B21" s="920"/>
      <c r="C21" s="913" t="s">
        <v>263</v>
      </c>
      <c r="D21" s="915" t="s">
        <v>239</v>
      </c>
      <c r="E21" s="51" t="s">
        <v>42</v>
      </c>
      <c r="F21" s="52"/>
      <c r="G21" s="53">
        <v>61750</v>
      </c>
      <c r="H21" s="54">
        <v>71730</v>
      </c>
      <c r="I21" s="55" t="s">
        <v>240</v>
      </c>
      <c r="J21" s="56">
        <v>590</v>
      </c>
      <c r="K21" s="57">
        <v>690</v>
      </c>
      <c r="L21" s="58" t="s">
        <v>241</v>
      </c>
      <c r="M21" s="59" t="s">
        <v>242</v>
      </c>
      <c r="N21" s="60" t="s">
        <v>240</v>
      </c>
      <c r="O21" s="61" t="s">
        <v>243</v>
      </c>
      <c r="P21" s="60" t="s">
        <v>240</v>
      </c>
      <c r="Q21" s="62">
        <v>2</v>
      </c>
      <c r="R21" s="63">
        <v>2.1</v>
      </c>
      <c r="S21" s="887" t="s">
        <v>240</v>
      </c>
      <c r="T21" s="888">
        <v>2030</v>
      </c>
      <c r="U21" s="887" t="s">
        <v>240</v>
      </c>
      <c r="V21" s="890">
        <v>20</v>
      </c>
      <c r="W21" s="892" t="s">
        <v>244</v>
      </c>
      <c r="X21" s="872" t="s">
        <v>242</v>
      </c>
      <c r="Y21" s="892" t="s">
        <v>240</v>
      </c>
      <c r="Z21" s="894" t="s">
        <v>245</v>
      </c>
      <c r="AA21" s="55" t="s">
        <v>240</v>
      </c>
      <c r="AB21" s="64">
        <v>9980</v>
      </c>
      <c r="AC21" s="887" t="s">
        <v>240</v>
      </c>
      <c r="AD21" s="65">
        <v>90</v>
      </c>
      <c r="AE21" s="66" t="s">
        <v>244</v>
      </c>
      <c r="AF21" s="59" t="s">
        <v>242</v>
      </c>
      <c r="AG21" s="67" t="s">
        <v>240</v>
      </c>
      <c r="AH21" s="61" t="s">
        <v>246</v>
      </c>
      <c r="AI21" s="67" t="s">
        <v>240</v>
      </c>
      <c r="AJ21" s="68">
        <v>2.6</v>
      </c>
      <c r="AK21" s="69" t="s">
        <v>247</v>
      </c>
      <c r="AL21" s="70" t="s">
        <v>248</v>
      </c>
      <c r="AM21" s="71">
        <v>3990</v>
      </c>
      <c r="AN21" s="70" t="s">
        <v>248</v>
      </c>
      <c r="AO21" s="72">
        <v>30</v>
      </c>
      <c r="AP21" s="73" t="s">
        <v>241</v>
      </c>
      <c r="AQ21" s="74" t="s">
        <v>242</v>
      </c>
      <c r="AR21" s="73" t="s">
        <v>240</v>
      </c>
      <c r="AS21" s="75" t="s">
        <v>246</v>
      </c>
      <c r="AT21" s="73" t="s">
        <v>240</v>
      </c>
      <c r="AU21" s="76">
        <v>3.9</v>
      </c>
      <c r="AV21" s="77"/>
      <c r="AW21" s="78"/>
      <c r="AX21" s="77"/>
      <c r="AY21" s="79"/>
      <c r="AZ21" s="80"/>
      <c r="BA21" s="80"/>
      <c r="BB21" s="81"/>
      <c r="BC21" s="80"/>
      <c r="BD21" s="81"/>
      <c r="BE21" s="80"/>
      <c r="BF21" s="77"/>
      <c r="BG21" s="78" t="s">
        <v>249</v>
      </c>
      <c r="BH21" s="77"/>
      <c r="BI21" s="82"/>
      <c r="BJ21" s="80"/>
      <c r="BK21" s="80"/>
      <c r="BL21" s="80"/>
      <c r="BM21" s="80"/>
      <c r="BN21" s="80"/>
      <c r="BO21" s="80"/>
      <c r="BP21" s="896" t="s">
        <v>240</v>
      </c>
      <c r="BQ21" s="897" t="s">
        <v>262</v>
      </c>
      <c r="BR21" s="887" t="s">
        <v>240</v>
      </c>
      <c r="BS21" s="899"/>
      <c r="BT21" s="872"/>
      <c r="BU21" s="872"/>
      <c r="BV21" s="870"/>
      <c r="BW21" s="874"/>
      <c r="BX21" s="870"/>
      <c r="BY21" s="911" t="s">
        <v>178</v>
      </c>
      <c r="BZ21" s="887" t="s">
        <v>250</v>
      </c>
      <c r="CA21" s="903">
        <v>13310</v>
      </c>
      <c r="CB21" s="887" t="s">
        <v>240</v>
      </c>
      <c r="CC21" s="899">
        <v>130</v>
      </c>
      <c r="CD21" s="870" t="s">
        <v>241</v>
      </c>
      <c r="CE21" s="872" t="s">
        <v>242</v>
      </c>
      <c r="CF21" s="870" t="s">
        <v>240</v>
      </c>
      <c r="CG21" s="874" t="s">
        <v>246</v>
      </c>
      <c r="CH21" s="870" t="s">
        <v>240</v>
      </c>
      <c r="CI21" s="876">
        <v>2.2000000000000002</v>
      </c>
      <c r="CJ21" s="880" t="s">
        <v>251</v>
      </c>
      <c r="CK21" s="887" t="s">
        <v>250</v>
      </c>
      <c r="CL21" s="888">
        <v>1870</v>
      </c>
      <c r="CM21" s="887" t="s">
        <v>240</v>
      </c>
      <c r="CN21" s="899">
        <v>10</v>
      </c>
      <c r="CO21" s="872" t="s">
        <v>241</v>
      </c>
      <c r="CP21" s="872" t="s">
        <v>242</v>
      </c>
      <c r="CQ21" s="870" t="s">
        <v>240</v>
      </c>
      <c r="CR21" s="874" t="s">
        <v>246</v>
      </c>
      <c r="CS21" s="870" t="s">
        <v>240</v>
      </c>
      <c r="CT21" s="901">
        <v>18.100000000000001</v>
      </c>
      <c r="CU21" s="887" t="s">
        <v>250</v>
      </c>
      <c r="CV21" s="83">
        <v>980</v>
      </c>
      <c r="CW21" s="887" t="s">
        <v>250</v>
      </c>
      <c r="CX21" s="84">
        <v>9</v>
      </c>
      <c r="CY21" s="887" t="s">
        <v>250</v>
      </c>
      <c r="CZ21" s="84">
        <v>9</v>
      </c>
      <c r="DA21" s="887" t="s">
        <v>250</v>
      </c>
      <c r="DB21" s="83">
        <v>170</v>
      </c>
      <c r="DC21" s="887" t="s">
        <v>250</v>
      </c>
      <c r="DD21" s="84">
        <v>1</v>
      </c>
      <c r="DE21" s="887" t="s">
        <v>250</v>
      </c>
      <c r="DF21" s="84">
        <v>1</v>
      </c>
      <c r="DG21" s="905" t="s">
        <v>248</v>
      </c>
      <c r="DH21" s="906">
        <v>9770</v>
      </c>
      <c r="DI21" s="905" t="s">
        <v>248</v>
      </c>
      <c r="DJ21" s="85">
        <v>255</v>
      </c>
      <c r="DK21" s="882" t="s">
        <v>252</v>
      </c>
      <c r="DL21" s="908">
        <v>13310</v>
      </c>
      <c r="DM21" s="870" t="s">
        <v>240</v>
      </c>
      <c r="DN21" s="868">
        <v>130</v>
      </c>
      <c r="DO21" s="870" t="s">
        <v>241</v>
      </c>
      <c r="DP21" s="872" t="s">
        <v>242</v>
      </c>
      <c r="DQ21" s="870" t="s">
        <v>240</v>
      </c>
      <c r="DR21" s="874" t="s">
        <v>246</v>
      </c>
      <c r="DS21" s="870" t="s">
        <v>240</v>
      </c>
      <c r="DT21" s="876">
        <v>2.2000000000000002</v>
      </c>
      <c r="DU21" s="878" t="s">
        <v>247</v>
      </c>
      <c r="DV21" s="880" t="s">
        <v>253</v>
      </c>
      <c r="DW21" s="882" t="s">
        <v>252</v>
      </c>
      <c r="DX21" s="922"/>
      <c r="DY21" s="887"/>
      <c r="DZ21" s="922"/>
      <c r="EA21" s="112"/>
      <c r="EB21" s="918"/>
    </row>
    <row r="22" spans="1:132" s="86" customFormat="1" ht="34.15" customHeight="1">
      <c r="A22" s="137" t="s">
        <v>300</v>
      </c>
      <c r="B22" s="920"/>
      <c r="C22" s="914"/>
      <c r="D22" s="916"/>
      <c r="E22" s="87" t="s">
        <v>43</v>
      </c>
      <c r="F22" s="52"/>
      <c r="G22" s="88">
        <v>71730</v>
      </c>
      <c r="H22" s="89"/>
      <c r="I22" s="55" t="s">
        <v>240</v>
      </c>
      <c r="J22" s="90">
        <v>690</v>
      </c>
      <c r="K22" s="91"/>
      <c r="L22" s="92" t="s">
        <v>241</v>
      </c>
      <c r="M22" s="93" t="s">
        <v>242</v>
      </c>
      <c r="N22" s="94" t="s">
        <v>240</v>
      </c>
      <c r="O22" s="95" t="s">
        <v>246</v>
      </c>
      <c r="P22" s="94" t="s">
        <v>240</v>
      </c>
      <c r="Q22" s="96">
        <v>2.1</v>
      </c>
      <c r="R22" s="97"/>
      <c r="S22" s="887"/>
      <c r="T22" s="889"/>
      <c r="U22" s="887"/>
      <c r="V22" s="891"/>
      <c r="W22" s="893"/>
      <c r="X22" s="873"/>
      <c r="Y22" s="893"/>
      <c r="Z22" s="895"/>
      <c r="AA22" s="55" t="s">
        <v>240</v>
      </c>
      <c r="AB22" s="90">
        <v>9980</v>
      </c>
      <c r="AC22" s="887"/>
      <c r="AD22" s="98">
        <v>90</v>
      </c>
      <c r="AE22" s="99" t="s">
        <v>241</v>
      </c>
      <c r="AF22" s="93" t="s">
        <v>242</v>
      </c>
      <c r="AG22" s="100" t="s">
        <v>240</v>
      </c>
      <c r="AH22" s="101" t="s">
        <v>246</v>
      </c>
      <c r="AI22" s="100" t="s">
        <v>240</v>
      </c>
      <c r="AJ22" s="102">
        <v>2.6</v>
      </c>
      <c r="AK22" s="103"/>
      <c r="AL22" s="70"/>
      <c r="AM22" s="104"/>
      <c r="AN22" s="77"/>
      <c r="AO22" s="105"/>
      <c r="AP22" s="106"/>
      <c r="AR22" s="106"/>
      <c r="AT22" s="106"/>
      <c r="AV22" s="107" t="s">
        <v>240</v>
      </c>
      <c r="AW22" s="71">
        <v>69890</v>
      </c>
      <c r="AX22" s="77" t="s">
        <v>240</v>
      </c>
      <c r="AY22" s="72">
        <v>690</v>
      </c>
      <c r="AZ22" s="108" t="s">
        <v>241</v>
      </c>
      <c r="BA22" s="74" t="s">
        <v>242</v>
      </c>
      <c r="BB22" s="73" t="s">
        <v>240</v>
      </c>
      <c r="BC22" s="75" t="s">
        <v>246</v>
      </c>
      <c r="BD22" s="73" t="s">
        <v>240</v>
      </c>
      <c r="BE22" s="76">
        <v>2.2000000000000002</v>
      </c>
      <c r="BF22" s="107" t="s">
        <v>240</v>
      </c>
      <c r="BG22" s="156">
        <v>59910</v>
      </c>
      <c r="BH22" s="107" t="s">
        <v>250</v>
      </c>
      <c r="BI22" s="72">
        <v>590</v>
      </c>
      <c r="BJ22" s="108" t="s">
        <v>241</v>
      </c>
      <c r="BK22" s="74" t="s">
        <v>242</v>
      </c>
      <c r="BL22" s="108" t="s">
        <v>240</v>
      </c>
      <c r="BM22" s="75" t="s">
        <v>246</v>
      </c>
      <c r="BN22" s="108" t="s">
        <v>240</v>
      </c>
      <c r="BO22" s="76">
        <v>2.2000000000000002</v>
      </c>
      <c r="BP22" s="896"/>
      <c r="BQ22" s="898"/>
      <c r="BR22" s="887"/>
      <c r="BS22" s="900"/>
      <c r="BT22" s="873"/>
      <c r="BU22" s="873"/>
      <c r="BV22" s="871"/>
      <c r="BW22" s="875"/>
      <c r="BX22" s="871"/>
      <c r="BY22" s="912"/>
      <c r="BZ22" s="887"/>
      <c r="CA22" s="904"/>
      <c r="CB22" s="887"/>
      <c r="CC22" s="900"/>
      <c r="CD22" s="871"/>
      <c r="CE22" s="873"/>
      <c r="CF22" s="871"/>
      <c r="CG22" s="875"/>
      <c r="CH22" s="871"/>
      <c r="CI22" s="877"/>
      <c r="CJ22" s="881"/>
      <c r="CK22" s="887"/>
      <c r="CL22" s="889"/>
      <c r="CM22" s="887"/>
      <c r="CN22" s="900"/>
      <c r="CO22" s="873"/>
      <c r="CP22" s="873"/>
      <c r="CQ22" s="871"/>
      <c r="CR22" s="875"/>
      <c r="CS22" s="871"/>
      <c r="CT22" s="902"/>
      <c r="CU22" s="887"/>
      <c r="CV22" s="109" t="s">
        <v>254</v>
      </c>
      <c r="CW22" s="887"/>
      <c r="CX22" s="109" t="s">
        <v>255</v>
      </c>
      <c r="CY22" s="887"/>
      <c r="CZ22" s="110">
        <v>51.8</v>
      </c>
      <c r="DA22" s="887"/>
      <c r="DB22" s="109" t="s">
        <v>254</v>
      </c>
      <c r="DC22" s="887"/>
      <c r="DD22" s="109" t="s">
        <v>255</v>
      </c>
      <c r="DE22" s="887"/>
      <c r="DF22" s="110">
        <v>77.7</v>
      </c>
      <c r="DG22" s="905"/>
      <c r="DH22" s="907"/>
      <c r="DI22" s="905"/>
      <c r="DJ22" s="111" t="s">
        <v>256</v>
      </c>
      <c r="DK22" s="882"/>
      <c r="DL22" s="909"/>
      <c r="DM22" s="871"/>
      <c r="DN22" s="869"/>
      <c r="DO22" s="871"/>
      <c r="DP22" s="873"/>
      <c r="DQ22" s="871"/>
      <c r="DR22" s="875"/>
      <c r="DS22" s="871"/>
      <c r="DT22" s="877"/>
      <c r="DU22" s="879"/>
      <c r="DV22" s="881"/>
      <c r="DW22" s="882"/>
      <c r="DX22" s="922"/>
      <c r="DY22" s="887"/>
      <c r="DZ22" s="922"/>
      <c r="EA22" s="112"/>
      <c r="EB22" s="918"/>
    </row>
    <row r="23" spans="1:132" s="86" customFormat="1" ht="34.15" customHeight="1">
      <c r="A23" s="137" t="s">
        <v>301</v>
      </c>
      <c r="B23" s="920"/>
      <c r="C23" s="913" t="s">
        <v>264</v>
      </c>
      <c r="D23" s="915" t="s">
        <v>239</v>
      </c>
      <c r="E23" s="51" t="s">
        <v>42</v>
      </c>
      <c r="F23" s="52"/>
      <c r="G23" s="53">
        <v>59980</v>
      </c>
      <c r="H23" s="54">
        <v>69960</v>
      </c>
      <c r="I23" s="55" t="s">
        <v>240</v>
      </c>
      <c r="J23" s="56">
        <v>570</v>
      </c>
      <c r="K23" s="57">
        <v>670</v>
      </c>
      <c r="L23" s="58" t="s">
        <v>241</v>
      </c>
      <c r="M23" s="59" t="s">
        <v>242</v>
      </c>
      <c r="N23" s="60" t="s">
        <v>240</v>
      </c>
      <c r="O23" s="61" t="s">
        <v>243</v>
      </c>
      <c r="P23" s="60" t="s">
        <v>240</v>
      </c>
      <c r="Q23" s="62">
        <v>2</v>
      </c>
      <c r="R23" s="63">
        <v>2.1</v>
      </c>
      <c r="S23" s="887" t="s">
        <v>240</v>
      </c>
      <c r="T23" s="888">
        <v>1830</v>
      </c>
      <c r="U23" s="887" t="s">
        <v>240</v>
      </c>
      <c r="V23" s="890">
        <v>10</v>
      </c>
      <c r="W23" s="892" t="s">
        <v>244</v>
      </c>
      <c r="X23" s="872" t="s">
        <v>242</v>
      </c>
      <c r="Y23" s="892" t="s">
        <v>240</v>
      </c>
      <c r="Z23" s="894" t="s">
        <v>245</v>
      </c>
      <c r="AA23" s="55" t="s">
        <v>240</v>
      </c>
      <c r="AB23" s="64">
        <v>9980</v>
      </c>
      <c r="AC23" s="887" t="s">
        <v>240</v>
      </c>
      <c r="AD23" s="65">
        <v>90</v>
      </c>
      <c r="AE23" s="66" t="s">
        <v>244</v>
      </c>
      <c r="AF23" s="59" t="s">
        <v>242</v>
      </c>
      <c r="AG23" s="67" t="s">
        <v>240</v>
      </c>
      <c r="AH23" s="61" t="s">
        <v>246</v>
      </c>
      <c r="AI23" s="67" t="s">
        <v>240</v>
      </c>
      <c r="AJ23" s="68">
        <v>2.6</v>
      </c>
      <c r="AK23" s="69" t="s">
        <v>247</v>
      </c>
      <c r="AL23" s="70" t="s">
        <v>248</v>
      </c>
      <c r="AM23" s="71">
        <v>3990</v>
      </c>
      <c r="AN23" s="70" t="s">
        <v>248</v>
      </c>
      <c r="AO23" s="72">
        <v>30</v>
      </c>
      <c r="AP23" s="73" t="s">
        <v>241</v>
      </c>
      <c r="AQ23" s="74" t="s">
        <v>242</v>
      </c>
      <c r="AR23" s="73" t="s">
        <v>240</v>
      </c>
      <c r="AS23" s="75" t="s">
        <v>246</v>
      </c>
      <c r="AT23" s="73" t="s">
        <v>240</v>
      </c>
      <c r="AU23" s="76">
        <v>3.9</v>
      </c>
      <c r="AV23" s="77"/>
      <c r="AW23" s="78"/>
      <c r="AX23" s="77"/>
      <c r="AY23" s="79"/>
      <c r="AZ23" s="80"/>
      <c r="BA23" s="80"/>
      <c r="BB23" s="81"/>
      <c r="BC23" s="80"/>
      <c r="BD23" s="81"/>
      <c r="BE23" s="80"/>
      <c r="BF23" s="77"/>
      <c r="BG23" s="78" t="s">
        <v>249</v>
      </c>
      <c r="BH23" s="77"/>
      <c r="BI23" s="82"/>
      <c r="BJ23" s="80"/>
      <c r="BK23" s="80"/>
      <c r="BL23" s="80"/>
      <c r="BM23" s="80"/>
      <c r="BN23" s="80"/>
      <c r="BO23" s="80"/>
      <c r="BP23" s="896" t="s">
        <v>240</v>
      </c>
      <c r="BQ23" s="897" t="s">
        <v>262</v>
      </c>
      <c r="BR23" s="887" t="s">
        <v>240</v>
      </c>
      <c r="BS23" s="899"/>
      <c r="BT23" s="872"/>
      <c r="BU23" s="872"/>
      <c r="BV23" s="870"/>
      <c r="BW23" s="874"/>
      <c r="BX23" s="870"/>
      <c r="BY23" s="911" t="s">
        <v>178</v>
      </c>
      <c r="BZ23" s="887" t="s">
        <v>250</v>
      </c>
      <c r="CA23" s="903">
        <v>11980</v>
      </c>
      <c r="CB23" s="887" t="s">
        <v>250</v>
      </c>
      <c r="CC23" s="899">
        <v>110</v>
      </c>
      <c r="CD23" s="870" t="s">
        <v>241</v>
      </c>
      <c r="CE23" s="872" t="s">
        <v>242</v>
      </c>
      <c r="CF23" s="870" t="s">
        <v>240</v>
      </c>
      <c r="CG23" s="874" t="s">
        <v>246</v>
      </c>
      <c r="CH23" s="870" t="s">
        <v>240</v>
      </c>
      <c r="CI23" s="876">
        <v>2.2999999999999998</v>
      </c>
      <c r="CJ23" s="880" t="s">
        <v>251</v>
      </c>
      <c r="CK23" s="887" t="s">
        <v>250</v>
      </c>
      <c r="CL23" s="888">
        <v>1680</v>
      </c>
      <c r="CM23" s="887" t="s">
        <v>250</v>
      </c>
      <c r="CN23" s="899">
        <v>10</v>
      </c>
      <c r="CO23" s="872" t="s">
        <v>241</v>
      </c>
      <c r="CP23" s="872" t="s">
        <v>242</v>
      </c>
      <c r="CQ23" s="870" t="s">
        <v>240</v>
      </c>
      <c r="CR23" s="874" t="s">
        <v>246</v>
      </c>
      <c r="CS23" s="870" t="s">
        <v>240</v>
      </c>
      <c r="CT23" s="901">
        <v>16.3</v>
      </c>
      <c r="CU23" s="887" t="s">
        <v>250</v>
      </c>
      <c r="CV23" s="83">
        <v>880</v>
      </c>
      <c r="CW23" s="887" t="s">
        <v>250</v>
      </c>
      <c r="CX23" s="84">
        <v>8</v>
      </c>
      <c r="CY23" s="887" t="s">
        <v>250</v>
      </c>
      <c r="CZ23" s="84">
        <v>8</v>
      </c>
      <c r="DA23" s="887" t="s">
        <v>250</v>
      </c>
      <c r="DB23" s="83">
        <v>150</v>
      </c>
      <c r="DC23" s="887" t="s">
        <v>250</v>
      </c>
      <c r="DD23" s="84">
        <v>1</v>
      </c>
      <c r="DE23" s="887" t="s">
        <v>250</v>
      </c>
      <c r="DF23" s="84">
        <v>1</v>
      </c>
      <c r="DG23" s="905" t="s">
        <v>248</v>
      </c>
      <c r="DH23" s="906">
        <v>8860</v>
      </c>
      <c r="DI23" s="905" t="s">
        <v>248</v>
      </c>
      <c r="DJ23" s="85">
        <v>255</v>
      </c>
      <c r="DK23" s="882" t="s">
        <v>252</v>
      </c>
      <c r="DL23" s="908">
        <v>11980</v>
      </c>
      <c r="DM23" s="870" t="s">
        <v>240</v>
      </c>
      <c r="DN23" s="868">
        <v>120</v>
      </c>
      <c r="DO23" s="870" t="s">
        <v>241</v>
      </c>
      <c r="DP23" s="872" t="s">
        <v>242</v>
      </c>
      <c r="DQ23" s="870" t="s">
        <v>240</v>
      </c>
      <c r="DR23" s="874" t="s">
        <v>246</v>
      </c>
      <c r="DS23" s="870" t="s">
        <v>240</v>
      </c>
      <c r="DT23" s="876">
        <v>2.1</v>
      </c>
      <c r="DU23" s="878" t="s">
        <v>247</v>
      </c>
      <c r="DV23" s="880" t="s">
        <v>253</v>
      </c>
      <c r="DW23" s="882" t="s">
        <v>252</v>
      </c>
      <c r="DX23" s="922"/>
      <c r="DY23" s="887"/>
      <c r="DZ23" s="922"/>
      <c r="EA23" s="112"/>
      <c r="EB23" s="918"/>
    </row>
    <row r="24" spans="1:132" s="86" customFormat="1" ht="34.15" customHeight="1">
      <c r="A24" s="137" t="s">
        <v>302</v>
      </c>
      <c r="B24" s="920"/>
      <c r="C24" s="914"/>
      <c r="D24" s="916"/>
      <c r="E24" s="87" t="s">
        <v>43</v>
      </c>
      <c r="F24" s="52"/>
      <c r="G24" s="88">
        <v>69960</v>
      </c>
      <c r="H24" s="89"/>
      <c r="I24" s="55" t="s">
        <v>240</v>
      </c>
      <c r="J24" s="90">
        <v>670</v>
      </c>
      <c r="K24" s="91"/>
      <c r="L24" s="92" t="s">
        <v>241</v>
      </c>
      <c r="M24" s="93" t="s">
        <v>242</v>
      </c>
      <c r="N24" s="94" t="s">
        <v>240</v>
      </c>
      <c r="O24" s="95" t="s">
        <v>246</v>
      </c>
      <c r="P24" s="94" t="s">
        <v>240</v>
      </c>
      <c r="Q24" s="96">
        <v>2.1</v>
      </c>
      <c r="R24" s="97"/>
      <c r="S24" s="887"/>
      <c r="T24" s="889"/>
      <c r="U24" s="887"/>
      <c r="V24" s="891"/>
      <c r="W24" s="893"/>
      <c r="X24" s="873"/>
      <c r="Y24" s="893"/>
      <c r="Z24" s="895"/>
      <c r="AA24" s="55" t="s">
        <v>240</v>
      </c>
      <c r="AB24" s="90">
        <v>9980</v>
      </c>
      <c r="AC24" s="887"/>
      <c r="AD24" s="98">
        <v>90</v>
      </c>
      <c r="AE24" s="99" t="s">
        <v>241</v>
      </c>
      <c r="AF24" s="93" t="s">
        <v>242</v>
      </c>
      <c r="AG24" s="100" t="s">
        <v>240</v>
      </c>
      <c r="AH24" s="101" t="s">
        <v>246</v>
      </c>
      <c r="AI24" s="100" t="s">
        <v>240</v>
      </c>
      <c r="AJ24" s="102">
        <v>2.6</v>
      </c>
      <c r="AK24" s="103"/>
      <c r="AL24" s="70"/>
      <c r="AM24" s="104"/>
      <c r="AN24" s="77"/>
      <c r="AO24" s="105"/>
      <c r="AP24" s="106"/>
      <c r="AR24" s="106"/>
      <c r="AT24" s="106"/>
      <c r="AV24" s="107" t="s">
        <v>240</v>
      </c>
      <c r="AW24" s="71">
        <v>69890</v>
      </c>
      <c r="AX24" s="77" t="s">
        <v>240</v>
      </c>
      <c r="AY24" s="72">
        <v>690</v>
      </c>
      <c r="AZ24" s="108" t="s">
        <v>241</v>
      </c>
      <c r="BA24" s="74" t="s">
        <v>242</v>
      </c>
      <c r="BB24" s="73" t="s">
        <v>240</v>
      </c>
      <c r="BC24" s="75" t="s">
        <v>246</v>
      </c>
      <c r="BD24" s="73" t="s">
        <v>240</v>
      </c>
      <c r="BE24" s="76">
        <v>2.2000000000000002</v>
      </c>
      <c r="BF24" s="107" t="s">
        <v>240</v>
      </c>
      <c r="BG24" s="156">
        <v>59910</v>
      </c>
      <c r="BH24" s="107" t="s">
        <v>250</v>
      </c>
      <c r="BI24" s="72">
        <v>590</v>
      </c>
      <c r="BJ24" s="108" t="s">
        <v>241</v>
      </c>
      <c r="BK24" s="74" t="s">
        <v>242</v>
      </c>
      <c r="BL24" s="108" t="s">
        <v>240</v>
      </c>
      <c r="BM24" s="75" t="s">
        <v>246</v>
      </c>
      <c r="BN24" s="108" t="s">
        <v>240</v>
      </c>
      <c r="BO24" s="76">
        <v>2.2000000000000002</v>
      </c>
      <c r="BP24" s="896"/>
      <c r="BQ24" s="898"/>
      <c r="BR24" s="887"/>
      <c r="BS24" s="900"/>
      <c r="BT24" s="873"/>
      <c r="BU24" s="873"/>
      <c r="BV24" s="871"/>
      <c r="BW24" s="875"/>
      <c r="BX24" s="871"/>
      <c r="BY24" s="912"/>
      <c r="BZ24" s="887"/>
      <c r="CA24" s="904"/>
      <c r="CB24" s="887"/>
      <c r="CC24" s="900"/>
      <c r="CD24" s="871"/>
      <c r="CE24" s="873"/>
      <c r="CF24" s="871"/>
      <c r="CG24" s="875"/>
      <c r="CH24" s="871"/>
      <c r="CI24" s="877"/>
      <c r="CJ24" s="881"/>
      <c r="CK24" s="887"/>
      <c r="CL24" s="889"/>
      <c r="CM24" s="887"/>
      <c r="CN24" s="900"/>
      <c r="CO24" s="873"/>
      <c r="CP24" s="873"/>
      <c r="CQ24" s="871"/>
      <c r="CR24" s="875"/>
      <c r="CS24" s="871"/>
      <c r="CT24" s="902"/>
      <c r="CU24" s="887"/>
      <c r="CV24" s="109" t="s">
        <v>254</v>
      </c>
      <c r="CW24" s="887"/>
      <c r="CX24" s="109" t="s">
        <v>255</v>
      </c>
      <c r="CY24" s="887"/>
      <c r="CZ24" s="110">
        <v>52.4</v>
      </c>
      <c r="DA24" s="887"/>
      <c r="DB24" s="109" t="s">
        <v>254</v>
      </c>
      <c r="DC24" s="887"/>
      <c r="DD24" s="109" t="s">
        <v>255</v>
      </c>
      <c r="DE24" s="887"/>
      <c r="DF24" s="110">
        <v>69.900000000000006</v>
      </c>
      <c r="DG24" s="905"/>
      <c r="DH24" s="907"/>
      <c r="DI24" s="905"/>
      <c r="DJ24" s="111" t="s">
        <v>256</v>
      </c>
      <c r="DK24" s="882"/>
      <c r="DL24" s="909"/>
      <c r="DM24" s="871"/>
      <c r="DN24" s="869"/>
      <c r="DO24" s="871"/>
      <c r="DP24" s="873"/>
      <c r="DQ24" s="871"/>
      <c r="DR24" s="875"/>
      <c r="DS24" s="871"/>
      <c r="DT24" s="877"/>
      <c r="DU24" s="879"/>
      <c r="DV24" s="881"/>
      <c r="DW24" s="882"/>
      <c r="DX24" s="922"/>
      <c r="DY24" s="887"/>
      <c r="DZ24" s="922"/>
      <c r="EA24" s="112"/>
      <c r="EB24" s="918"/>
    </row>
    <row r="25" spans="1:132" s="86" customFormat="1" ht="34.15" customHeight="1">
      <c r="A25" s="137" t="s">
        <v>303</v>
      </c>
      <c r="B25" s="920"/>
      <c r="C25" s="913" t="s">
        <v>265</v>
      </c>
      <c r="D25" s="915" t="s">
        <v>239</v>
      </c>
      <c r="E25" s="51" t="s">
        <v>42</v>
      </c>
      <c r="F25" s="52"/>
      <c r="G25" s="53">
        <v>58650</v>
      </c>
      <c r="H25" s="54">
        <v>68630</v>
      </c>
      <c r="I25" s="55" t="s">
        <v>240</v>
      </c>
      <c r="J25" s="56">
        <v>560</v>
      </c>
      <c r="K25" s="57">
        <v>660</v>
      </c>
      <c r="L25" s="58" t="s">
        <v>241</v>
      </c>
      <c r="M25" s="59" t="s">
        <v>242</v>
      </c>
      <c r="N25" s="60" t="s">
        <v>240</v>
      </c>
      <c r="O25" s="61" t="s">
        <v>243</v>
      </c>
      <c r="P25" s="60" t="s">
        <v>240</v>
      </c>
      <c r="Q25" s="62">
        <v>2</v>
      </c>
      <c r="R25" s="63">
        <v>2.1</v>
      </c>
      <c r="S25" s="887" t="s">
        <v>240</v>
      </c>
      <c r="T25" s="888">
        <v>1660</v>
      </c>
      <c r="U25" s="887" t="s">
        <v>240</v>
      </c>
      <c r="V25" s="890">
        <v>10</v>
      </c>
      <c r="W25" s="892" t="s">
        <v>244</v>
      </c>
      <c r="X25" s="872" t="s">
        <v>242</v>
      </c>
      <c r="Y25" s="892" t="s">
        <v>240</v>
      </c>
      <c r="Z25" s="894" t="s">
        <v>245</v>
      </c>
      <c r="AA25" s="55" t="s">
        <v>240</v>
      </c>
      <c r="AB25" s="64">
        <v>9980</v>
      </c>
      <c r="AC25" s="887" t="s">
        <v>240</v>
      </c>
      <c r="AD25" s="65">
        <v>90</v>
      </c>
      <c r="AE25" s="66" t="s">
        <v>244</v>
      </c>
      <c r="AF25" s="59" t="s">
        <v>242</v>
      </c>
      <c r="AG25" s="67" t="s">
        <v>240</v>
      </c>
      <c r="AH25" s="61" t="s">
        <v>246</v>
      </c>
      <c r="AI25" s="67" t="s">
        <v>240</v>
      </c>
      <c r="AJ25" s="68">
        <v>2.6</v>
      </c>
      <c r="AK25" s="69" t="s">
        <v>247</v>
      </c>
      <c r="AL25" s="70" t="s">
        <v>248</v>
      </c>
      <c r="AM25" s="71">
        <v>3990</v>
      </c>
      <c r="AN25" s="70" t="s">
        <v>248</v>
      </c>
      <c r="AO25" s="72">
        <v>30</v>
      </c>
      <c r="AP25" s="73" t="s">
        <v>241</v>
      </c>
      <c r="AQ25" s="74" t="s">
        <v>242</v>
      </c>
      <c r="AR25" s="73" t="s">
        <v>240</v>
      </c>
      <c r="AS25" s="75" t="s">
        <v>246</v>
      </c>
      <c r="AT25" s="73" t="s">
        <v>240</v>
      </c>
      <c r="AU25" s="76">
        <v>3.9</v>
      </c>
      <c r="AV25" s="77"/>
      <c r="AW25" s="78"/>
      <c r="AX25" s="77"/>
      <c r="AY25" s="79"/>
      <c r="AZ25" s="80"/>
      <c r="BA25" s="80"/>
      <c r="BB25" s="81"/>
      <c r="BC25" s="80"/>
      <c r="BD25" s="81"/>
      <c r="BE25" s="80"/>
      <c r="BF25" s="77"/>
      <c r="BG25" s="78" t="s">
        <v>249</v>
      </c>
      <c r="BH25" s="77"/>
      <c r="BI25" s="82"/>
      <c r="BJ25" s="80"/>
      <c r="BK25" s="80"/>
      <c r="BL25" s="80"/>
      <c r="BM25" s="80"/>
      <c r="BN25" s="80"/>
      <c r="BO25" s="80"/>
      <c r="BP25" s="896" t="s">
        <v>240</v>
      </c>
      <c r="BQ25" s="897" t="s">
        <v>262</v>
      </c>
      <c r="BR25" s="887" t="s">
        <v>240</v>
      </c>
      <c r="BS25" s="899"/>
      <c r="BT25" s="872"/>
      <c r="BU25" s="872"/>
      <c r="BV25" s="870"/>
      <c r="BW25" s="874"/>
      <c r="BX25" s="870"/>
      <c r="BY25" s="911" t="s">
        <v>178</v>
      </c>
      <c r="BZ25" s="887" t="s">
        <v>250</v>
      </c>
      <c r="CA25" s="903">
        <v>10890</v>
      </c>
      <c r="CB25" s="887" t="s">
        <v>250</v>
      </c>
      <c r="CC25" s="899">
        <v>100</v>
      </c>
      <c r="CD25" s="870" t="s">
        <v>241</v>
      </c>
      <c r="CE25" s="872" t="s">
        <v>242</v>
      </c>
      <c r="CF25" s="870" t="s">
        <v>240</v>
      </c>
      <c r="CG25" s="874" t="s">
        <v>246</v>
      </c>
      <c r="CH25" s="870" t="s">
        <v>240</v>
      </c>
      <c r="CI25" s="876">
        <v>2.2999999999999998</v>
      </c>
      <c r="CJ25" s="880" t="s">
        <v>251</v>
      </c>
      <c r="CK25" s="887" t="s">
        <v>250</v>
      </c>
      <c r="CL25" s="888">
        <v>1530</v>
      </c>
      <c r="CM25" s="887" t="s">
        <v>250</v>
      </c>
      <c r="CN25" s="899">
        <v>10</v>
      </c>
      <c r="CO25" s="872" t="s">
        <v>241</v>
      </c>
      <c r="CP25" s="872" t="s">
        <v>242</v>
      </c>
      <c r="CQ25" s="870" t="s">
        <v>240</v>
      </c>
      <c r="CR25" s="874" t="s">
        <v>246</v>
      </c>
      <c r="CS25" s="870" t="s">
        <v>240</v>
      </c>
      <c r="CT25" s="901">
        <v>14.8</v>
      </c>
      <c r="CU25" s="887" t="s">
        <v>250</v>
      </c>
      <c r="CV25" s="83">
        <v>800</v>
      </c>
      <c r="CW25" s="887" t="s">
        <v>250</v>
      </c>
      <c r="CX25" s="84">
        <v>8</v>
      </c>
      <c r="CY25" s="887" t="s">
        <v>250</v>
      </c>
      <c r="CZ25" s="84">
        <v>8</v>
      </c>
      <c r="DA25" s="887"/>
      <c r="DB25" s="83">
        <v>140</v>
      </c>
      <c r="DC25" s="887" t="s">
        <v>250</v>
      </c>
      <c r="DD25" s="84">
        <v>1</v>
      </c>
      <c r="DE25" s="887" t="s">
        <v>250</v>
      </c>
      <c r="DF25" s="84">
        <v>1</v>
      </c>
      <c r="DG25" s="905" t="s">
        <v>248</v>
      </c>
      <c r="DH25" s="906">
        <v>8120</v>
      </c>
      <c r="DI25" s="905" t="s">
        <v>248</v>
      </c>
      <c r="DJ25" s="85">
        <v>255</v>
      </c>
      <c r="DK25" s="882" t="s">
        <v>252</v>
      </c>
      <c r="DL25" s="908">
        <v>10890</v>
      </c>
      <c r="DM25" s="870" t="s">
        <v>240</v>
      </c>
      <c r="DN25" s="868">
        <v>100</v>
      </c>
      <c r="DO25" s="870" t="s">
        <v>241</v>
      </c>
      <c r="DP25" s="872" t="s">
        <v>242</v>
      </c>
      <c r="DQ25" s="870" t="s">
        <v>240</v>
      </c>
      <c r="DR25" s="874" t="s">
        <v>246</v>
      </c>
      <c r="DS25" s="870" t="s">
        <v>240</v>
      </c>
      <c r="DT25" s="876">
        <v>2.2999999999999998</v>
      </c>
      <c r="DU25" s="878" t="s">
        <v>247</v>
      </c>
      <c r="DV25" s="880" t="s">
        <v>253</v>
      </c>
      <c r="DW25" s="882" t="s">
        <v>252</v>
      </c>
      <c r="DX25" s="922"/>
      <c r="DY25" s="887"/>
      <c r="DZ25" s="922"/>
      <c r="EA25" s="112"/>
      <c r="EB25" s="918"/>
    </row>
    <row r="26" spans="1:132" s="86" customFormat="1" ht="34.15" customHeight="1">
      <c r="A26" s="137" t="s">
        <v>304</v>
      </c>
      <c r="B26" s="920"/>
      <c r="C26" s="914"/>
      <c r="D26" s="916"/>
      <c r="E26" s="87" t="s">
        <v>43</v>
      </c>
      <c r="F26" s="52"/>
      <c r="G26" s="88">
        <v>68630</v>
      </c>
      <c r="H26" s="89"/>
      <c r="I26" s="55" t="s">
        <v>240</v>
      </c>
      <c r="J26" s="90">
        <v>660</v>
      </c>
      <c r="K26" s="91"/>
      <c r="L26" s="92" t="s">
        <v>241</v>
      </c>
      <c r="M26" s="93" t="s">
        <v>242</v>
      </c>
      <c r="N26" s="94" t="s">
        <v>240</v>
      </c>
      <c r="O26" s="95" t="s">
        <v>246</v>
      </c>
      <c r="P26" s="94" t="s">
        <v>240</v>
      </c>
      <c r="Q26" s="96">
        <v>2.1</v>
      </c>
      <c r="R26" s="97"/>
      <c r="S26" s="887"/>
      <c r="T26" s="889"/>
      <c r="U26" s="887"/>
      <c r="V26" s="891"/>
      <c r="W26" s="893"/>
      <c r="X26" s="873"/>
      <c r="Y26" s="893"/>
      <c r="Z26" s="895"/>
      <c r="AA26" s="55" t="s">
        <v>240</v>
      </c>
      <c r="AB26" s="90">
        <v>9980</v>
      </c>
      <c r="AC26" s="887"/>
      <c r="AD26" s="98">
        <v>90</v>
      </c>
      <c r="AE26" s="99" t="s">
        <v>241</v>
      </c>
      <c r="AF26" s="93" t="s">
        <v>242</v>
      </c>
      <c r="AG26" s="100" t="s">
        <v>240</v>
      </c>
      <c r="AH26" s="101" t="s">
        <v>246</v>
      </c>
      <c r="AI26" s="100" t="s">
        <v>240</v>
      </c>
      <c r="AJ26" s="102">
        <v>2.6</v>
      </c>
      <c r="AK26" s="103"/>
      <c r="AL26" s="70"/>
      <c r="AM26" s="104"/>
      <c r="AN26" s="77"/>
      <c r="AO26" s="105"/>
      <c r="AP26" s="106"/>
      <c r="AR26" s="106"/>
      <c r="AT26" s="106"/>
      <c r="AV26" s="107" t="s">
        <v>240</v>
      </c>
      <c r="AW26" s="71">
        <v>69890</v>
      </c>
      <c r="AX26" s="77" t="s">
        <v>240</v>
      </c>
      <c r="AY26" s="72">
        <v>690</v>
      </c>
      <c r="AZ26" s="108" t="s">
        <v>241</v>
      </c>
      <c r="BA26" s="74" t="s">
        <v>242</v>
      </c>
      <c r="BB26" s="73" t="s">
        <v>240</v>
      </c>
      <c r="BC26" s="75" t="s">
        <v>246</v>
      </c>
      <c r="BD26" s="73" t="s">
        <v>240</v>
      </c>
      <c r="BE26" s="76">
        <v>2.2000000000000002</v>
      </c>
      <c r="BF26" s="107" t="s">
        <v>240</v>
      </c>
      <c r="BG26" s="156">
        <v>59910</v>
      </c>
      <c r="BH26" s="107" t="s">
        <v>250</v>
      </c>
      <c r="BI26" s="72">
        <v>590</v>
      </c>
      <c r="BJ26" s="108" t="s">
        <v>241</v>
      </c>
      <c r="BK26" s="74" t="s">
        <v>242</v>
      </c>
      <c r="BL26" s="108" t="s">
        <v>240</v>
      </c>
      <c r="BM26" s="75" t="s">
        <v>246</v>
      </c>
      <c r="BN26" s="108" t="s">
        <v>240</v>
      </c>
      <c r="BO26" s="76">
        <v>2.2000000000000002</v>
      </c>
      <c r="BP26" s="896"/>
      <c r="BQ26" s="898"/>
      <c r="BR26" s="887"/>
      <c r="BS26" s="900"/>
      <c r="BT26" s="873"/>
      <c r="BU26" s="873"/>
      <c r="BV26" s="871"/>
      <c r="BW26" s="875"/>
      <c r="BX26" s="871"/>
      <c r="BY26" s="912"/>
      <c r="BZ26" s="887"/>
      <c r="CA26" s="904"/>
      <c r="CB26" s="887"/>
      <c r="CC26" s="900"/>
      <c r="CD26" s="871"/>
      <c r="CE26" s="873"/>
      <c r="CF26" s="871"/>
      <c r="CG26" s="875"/>
      <c r="CH26" s="871"/>
      <c r="CI26" s="877"/>
      <c r="CJ26" s="881"/>
      <c r="CK26" s="887"/>
      <c r="CL26" s="889"/>
      <c r="CM26" s="887"/>
      <c r="CN26" s="900"/>
      <c r="CO26" s="873"/>
      <c r="CP26" s="873"/>
      <c r="CQ26" s="871"/>
      <c r="CR26" s="875"/>
      <c r="CS26" s="871"/>
      <c r="CT26" s="902"/>
      <c r="CU26" s="887"/>
      <c r="CV26" s="109" t="s">
        <v>254</v>
      </c>
      <c r="CW26" s="887"/>
      <c r="CX26" s="109" t="s">
        <v>255</v>
      </c>
      <c r="CY26" s="887"/>
      <c r="CZ26" s="110">
        <v>47.7</v>
      </c>
      <c r="DA26" s="887"/>
      <c r="DB26" s="109" t="s">
        <v>254</v>
      </c>
      <c r="DC26" s="887"/>
      <c r="DD26" s="109" t="s">
        <v>255</v>
      </c>
      <c r="DE26" s="887"/>
      <c r="DF26" s="110">
        <v>63.5</v>
      </c>
      <c r="DG26" s="905"/>
      <c r="DH26" s="907"/>
      <c r="DI26" s="905"/>
      <c r="DJ26" s="111" t="s">
        <v>256</v>
      </c>
      <c r="DK26" s="882"/>
      <c r="DL26" s="909"/>
      <c r="DM26" s="871"/>
      <c r="DN26" s="869"/>
      <c r="DO26" s="871"/>
      <c r="DP26" s="873"/>
      <c r="DQ26" s="871"/>
      <c r="DR26" s="875"/>
      <c r="DS26" s="871"/>
      <c r="DT26" s="877"/>
      <c r="DU26" s="879"/>
      <c r="DV26" s="881"/>
      <c r="DW26" s="882"/>
      <c r="DX26" s="922"/>
      <c r="DY26" s="887"/>
      <c r="DZ26" s="922"/>
      <c r="EA26" s="112"/>
      <c r="EB26" s="918"/>
    </row>
    <row r="27" spans="1:132" s="86" customFormat="1" ht="34.15" customHeight="1">
      <c r="A27" s="137" t="s">
        <v>305</v>
      </c>
      <c r="B27" s="920"/>
      <c r="C27" s="913" t="s">
        <v>266</v>
      </c>
      <c r="D27" s="915" t="s">
        <v>239</v>
      </c>
      <c r="E27" s="51" t="s">
        <v>42</v>
      </c>
      <c r="F27" s="52"/>
      <c r="G27" s="53">
        <v>57430</v>
      </c>
      <c r="H27" s="54">
        <v>67410</v>
      </c>
      <c r="I27" s="55" t="s">
        <v>240</v>
      </c>
      <c r="J27" s="56">
        <v>550</v>
      </c>
      <c r="K27" s="57">
        <v>650</v>
      </c>
      <c r="L27" s="58" t="s">
        <v>241</v>
      </c>
      <c r="M27" s="59" t="s">
        <v>242</v>
      </c>
      <c r="N27" s="60" t="s">
        <v>240</v>
      </c>
      <c r="O27" s="61" t="s">
        <v>243</v>
      </c>
      <c r="P27" s="60" t="s">
        <v>240</v>
      </c>
      <c r="Q27" s="62">
        <v>2</v>
      </c>
      <c r="R27" s="63">
        <v>2.1</v>
      </c>
      <c r="S27" s="887" t="s">
        <v>240</v>
      </c>
      <c r="T27" s="888">
        <v>1520</v>
      </c>
      <c r="U27" s="887" t="s">
        <v>240</v>
      </c>
      <c r="V27" s="890">
        <v>10</v>
      </c>
      <c r="W27" s="892" t="s">
        <v>244</v>
      </c>
      <c r="X27" s="872" t="s">
        <v>242</v>
      </c>
      <c r="Y27" s="892" t="s">
        <v>240</v>
      </c>
      <c r="Z27" s="894" t="s">
        <v>245</v>
      </c>
      <c r="AA27" s="55" t="s">
        <v>240</v>
      </c>
      <c r="AB27" s="64">
        <v>9980</v>
      </c>
      <c r="AC27" s="887" t="s">
        <v>240</v>
      </c>
      <c r="AD27" s="65">
        <v>90</v>
      </c>
      <c r="AE27" s="66" t="s">
        <v>244</v>
      </c>
      <c r="AF27" s="59" t="s">
        <v>242</v>
      </c>
      <c r="AG27" s="67" t="s">
        <v>240</v>
      </c>
      <c r="AH27" s="61" t="s">
        <v>246</v>
      </c>
      <c r="AI27" s="67" t="s">
        <v>240</v>
      </c>
      <c r="AJ27" s="68">
        <v>2.6</v>
      </c>
      <c r="AK27" s="69" t="s">
        <v>247</v>
      </c>
      <c r="AL27" s="70" t="s">
        <v>248</v>
      </c>
      <c r="AM27" s="71">
        <v>3990</v>
      </c>
      <c r="AN27" s="70" t="s">
        <v>248</v>
      </c>
      <c r="AO27" s="72">
        <v>30</v>
      </c>
      <c r="AP27" s="73" t="s">
        <v>241</v>
      </c>
      <c r="AQ27" s="74" t="s">
        <v>242</v>
      </c>
      <c r="AR27" s="73" t="s">
        <v>240</v>
      </c>
      <c r="AS27" s="75" t="s">
        <v>246</v>
      </c>
      <c r="AT27" s="73" t="s">
        <v>240</v>
      </c>
      <c r="AU27" s="76">
        <v>3.9</v>
      </c>
      <c r="AV27" s="77"/>
      <c r="AW27" s="78"/>
      <c r="AX27" s="77"/>
      <c r="AY27" s="79"/>
      <c r="AZ27" s="80"/>
      <c r="BA27" s="80"/>
      <c r="BB27" s="81"/>
      <c r="BC27" s="80"/>
      <c r="BD27" s="81"/>
      <c r="BE27" s="80"/>
      <c r="BF27" s="77"/>
      <c r="BG27" s="78" t="s">
        <v>249</v>
      </c>
      <c r="BH27" s="77"/>
      <c r="BI27" s="82"/>
      <c r="BJ27" s="80"/>
      <c r="BK27" s="80"/>
      <c r="BL27" s="80"/>
      <c r="BM27" s="80"/>
      <c r="BN27" s="80"/>
      <c r="BO27" s="80"/>
      <c r="BP27" s="896" t="s">
        <v>240</v>
      </c>
      <c r="BQ27" s="897" t="s">
        <v>262</v>
      </c>
      <c r="BR27" s="887" t="s">
        <v>240</v>
      </c>
      <c r="BS27" s="899"/>
      <c r="BT27" s="872"/>
      <c r="BU27" s="872"/>
      <c r="BV27" s="870"/>
      <c r="BW27" s="874"/>
      <c r="BX27" s="870"/>
      <c r="BY27" s="911" t="s">
        <v>178</v>
      </c>
      <c r="BZ27" s="887" t="s">
        <v>250</v>
      </c>
      <c r="CA27" s="903">
        <v>9980</v>
      </c>
      <c r="CB27" s="887" t="s">
        <v>240</v>
      </c>
      <c r="CC27" s="899">
        <v>90</v>
      </c>
      <c r="CD27" s="870" t="s">
        <v>241</v>
      </c>
      <c r="CE27" s="872" t="s">
        <v>242</v>
      </c>
      <c r="CF27" s="870" t="s">
        <v>240</v>
      </c>
      <c r="CG27" s="874" t="s">
        <v>246</v>
      </c>
      <c r="CH27" s="870" t="s">
        <v>240</v>
      </c>
      <c r="CI27" s="876">
        <v>2.4</v>
      </c>
      <c r="CJ27" s="880" t="s">
        <v>251</v>
      </c>
      <c r="CK27" s="887" t="s">
        <v>250</v>
      </c>
      <c r="CL27" s="888">
        <v>1400</v>
      </c>
      <c r="CM27" s="887" t="s">
        <v>240</v>
      </c>
      <c r="CN27" s="899">
        <v>10</v>
      </c>
      <c r="CO27" s="872" t="s">
        <v>241</v>
      </c>
      <c r="CP27" s="872" t="s">
        <v>242</v>
      </c>
      <c r="CQ27" s="870" t="s">
        <v>240</v>
      </c>
      <c r="CR27" s="874" t="s">
        <v>246</v>
      </c>
      <c r="CS27" s="870" t="s">
        <v>240</v>
      </c>
      <c r="CT27" s="901">
        <v>13.6</v>
      </c>
      <c r="CU27" s="887" t="s">
        <v>250</v>
      </c>
      <c r="CV27" s="83">
        <v>730</v>
      </c>
      <c r="CW27" s="887" t="s">
        <v>250</v>
      </c>
      <c r="CX27" s="84">
        <v>7</v>
      </c>
      <c r="CY27" s="887" t="s">
        <v>250</v>
      </c>
      <c r="CZ27" s="84">
        <v>7</v>
      </c>
      <c r="DA27" s="887" t="s">
        <v>250</v>
      </c>
      <c r="DB27" s="83">
        <v>130</v>
      </c>
      <c r="DC27" s="887" t="s">
        <v>250</v>
      </c>
      <c r="DD27" s="84">
        <v>1</v>
      </c>
      <c r="DE27" s="887" t="s">
        <v>250</v>
      </c>
      <c r="DF27" s="84">
        <v>1</v>
      </c>
      <c r="DG27" s="905" t="s">
        <v>248</v>
      </c>
      <c r="DH27" s="906">
        <v>7500</v>
      </c>
      <c r="DI27" s="905" t="s">
        <v>248</v>
      </c>
      <c r="DJ27" s="85">
        <v>255</v>
      </c>
      <c r="DK27" s="882" t="s">
        <v>252</v>
      </c>
      <c r="DL27" s="908">
        <v>9980</v>
      </c>
      <c r="DM27" s="870" t="s">
        <v>240</v>
      </c>
      <c r="DN27" s="868">
        <v>100</v>
      </c>
      <c r="DO27" s="870" t="s">
        <v>241</v>
      </c>
      <c r="DP27" s="872" t="s">
        <v>242</v>
      </c>
      <c r="DQ27" s="870" t="s">
        <v>240</v>
      </c>
      <c r="DR27" s="874" t="s">
        <v>246</v>
      </c>
      <c r="DS27" s="870" t="s">
        <v>240</v>
      </c>
      <c r="DT27" s="876">
        <v>2.1</v>
      </c>
      <c r="DU27" s="878" t="s">
        <v>247</v>
      </c>
      <c r="DV27" s="880" t="s">
        <v>253</v>
      </c>
      <c r="DW27" s="882" t="s">
        <v>252</v>
      </c>
      <c r="DX27" s="922"/>
      <c r="DY27" s="887"/>
      <c r="DZ27" s="922"/>
      <c r="EA27" s="112"/>
      <c r="EB27" s="918"/>
    </row>
    <row r="28" spans="1:132" s="86" customFormat="1" ht="34.15" customHeight="1">
      <c r="A28" s="137" t="s">
        <v>306</v>
      </c>
      <c r="B28" s="920"/>
      <c r="C28" s="914"/>
      <c r="D28" s="916"/>
      <c r="E28" s="87" t="s">
        <v>43</v>
      </c>
      <c r="F28" s="52"/>
      <c r="G28" s="88">
        <v>67410</v>
      </c>
      <c r="H28" s="89"/>
      <c r="I28" s="55" t="s">
        <v>240</v>
      </c>
      <c r="J28" s="90">
        <v>650</v>
      </c>
      <c r="K28" s="91"/>
      <c r="L28" s="92" t="s">
        <v>241</v>
      </c>
      <c r="M28" s="93" t="s">
        <v>242</v>
      </c>
      <c r="N28" s="94" t="s">
        <v>240</v>
      </c>
      <c r="O28" s="95" t="s">
        <v>246</v>
      </c>
      <c r="P28" s="94" t="s">
        <v>240</v>
      </c>
      <c r="Q28" s="96">
        <v>2.1</v>
      </c>
      <c r="R28" s="97"/>
      <c r="S28" s="887"/>
      <c r="T28" s="889"/>
      <c r="U28" s="887"/>
      <c r="V28" s="891"/>
      <c r="W28" s="893"/>
      <c r="X28" s="873"/>
      <c r="Y28" s="893"/>
      <c r="Z28" s="895"/>
      <c r="AA28" s="55" t="s">
        <v>240</v>
      </c>
      <c r="AB28" s="90">
        <v>9980</v>
      </c>
      <c r="AC28" s="887"/>
      <c r="AD28" s="98">
        <v>90</v>
      </c>
      <c r="AE28" s="99" t="s">
        <v>241</v>
      </c>
      <c r="AF28" s="93" t="s">
        <v>242</v>
      </c>
      <c r="AG28" s="100" t="s">
        <v>240</v>
      </c>
      <c r="AH28" s="101" t="s">
        <v>246</v>
      </c>
      <c r="AI28" s="100" t="s">
        <v>240</v>
      </c>
      <c r="AJ28" s="102">
        <v>2.6</v>
      </c>
      <c r="AK28" s="103"/>
      <c r="AL28" s="70"/>
      <c r="AM28" s="104"/>
      <c r="AN28" s="77"/>
      <c r="AO28" s="105"/>
      <c r="AP28" s="106"/>
      <c r="AR28" s="106"/>
      <c r="AT28" s="106"/>
      <c r="AV28" s="107" t="s">
        <v>240</v>
      </c>
      <c r="AW28" s="71">
        <v>69890</v>
      </c>
      <c r="AX28" s="77" t="s">
        <v>240</v>
      </c>
      <c r="AY28" s="72">
        <v>690</v>
      </c>
      <c r="AZ28" s="108" t="s">
        <v>241</v>
      </c>
      <c r="BA28" s="74" t="s">
        <v>242</v>
      </c>
      <c r="BB28" s="73" t="s">
        <v>240</v>
      </c>
      <c r="BC28" s="75" t="s">
        <v>246</v>
      </c>
      <c r="BD28" s="73" t="s">
        <v>240</v>
      </c>
      <c r="BE28" s="76">
        <v>2.2000000000000002</v>
      </c>
      <c r="BF28" s="107" t="s">
        <v>240</v>
      </c>
      <c r="BG28" s="156">
        <v>59910</v>
      </c>
      <c r="BH28" s="107" t="s">
        <v>250</v>
      </c>
      <c r="BI28" s="72">
        <v>590</v>
      </c>
      <c r="BJ28" s="108" t="s">
        <v>241</v>
      </c>
      <c r="BK28" s="74" t="s">
        <v>242</v>
      </c>
      <c r="BL28" s="108" t="s">
        <v>240</v>
      </c>
      <c r="BM28" s="75" t="s">
        <v>246</v>
      </c>
      <c r="BN28" s="108" t="s">
        <v>240</v>
      </c>
      <c r="BO28" s="76">
        <v>2.2000000000000002</v>
      </c>
      <c r="BP28" s="896"/>
      <c r="BQ28" s="898"/>
      <c r="BR28" s="887"/>
      <c r="BS28" s="900"/>
      <c r="BT28" s="873"/>
      <c r="BU28" s="873"/>
      <c r="BV28" s="871"/>
      <c r="BW28" s="875"/>
      <c r="BX28" s="871"/>
      <c r="BY28" s="912"/>
      <c r="BZ28" s="887"/>
      <c r="CA28" s="904"/>
      <c r="CB28" s="887"/>
      <c r="CC28" s="900"/>
      <c r="CD28" s="871"/>
      <c r="CE28" s="873"/>
      <c r="CF28" s="871"/>
      <c r="CG28" s="875"/>
      <c r="CH28" s="871"/>
      <c r="CI28" s="877"/>
      <c r="CJ28" s="881"/>
      <c r="CK28" s="887"/>
      <c r="CL28" s="889"/>
      <c r="CM28" s="887"/>
      <c r="CN28" s="900"/>
      <c r="CO28" s="873"/>
      <c r="CP28" s="873"/>
      <c r="CQ28" s="871"/>
      <c r="CR28" s="875"/>
      <c r="CS28" s="871"/>
      <c r="CT28" s="902"/>
      <c r="CU28" s="887"/>
      <c r="CV28" s="109" t="s">
        <v>254</v>
      </c>
      <c r="CW28" s="887"/>
      <c r="CX28" s="109" t="s">
        <v>255</v>
      </c>
      <c r="CY28" s="887"/>
      <c r="CZ28" s="110">
        <v>49.9</v>
      </c>
      <c r="DA28" s="887"/>
      <c r="DB28" s="109" t="s">
        <v>254</v>
      </c>
      <c r="DC28" s="887"/>
      <c r="DD28" s="109" t="s">
        <v>255</v>
      </c>
      <c r="DE28" s="887"/>
      <c r="DF28" s="110">
        <v>58.3</v>
      </c>
      <c r="DG28" s="905"/>
      <c r="DH28" s="907"/>
      <c r="DI28" s="905"/>
      <c r="DJ28" s="111" t="s">
        <v>256</v>
      </c>
      <c r="DK28" s="882"/>
      <c r="DL28" s="909"/>
      <c r="DM28" s="871"/>
      <c r="DN28" s="869"/>
      <c r="DO28" s="871"/>
      <c r="DP28" s="873"/>
      <c r="DQ28" s="871"/>
      <c r="DR28" s="875"/>
      <c r="DS28" s="871"/>
      <c r="DT28" s="877"/>
      <c r="DU28" s="879"/>
      <c r="DV28" s="881"/>
      <c r="DW28" s="882"/>
      <c r="DX28" s="922"/>
      <c r="DY28" s="887"/>
      <c r="DZ28" s="922"/>
      <c r="EA28" s="112"/>
      <c r="EB28" s="918"/>
    </row>
    <row r="29" spans="1:132" s="86" customFormat="1" ht="34.15" customHeight="1">
      <c r="A29" s="137" t="s">
        <v>307</v>
      </c>
      <c r="B29" s="920"/>
      <c r="C29" s="883" t="s">
        <v>267</v>
      </c>
      <c r="D29" s="885" t="s">
        <v>239</v>
      </c>
      <c r="E29" s="113" t="s">
        <v>42</v>
      </c>
      <c r="F29" s="52"/>
      <c r="G29" s="53">
        <v>50900</v>
      </c>
      <c r="H29" s="54">
        <v>60880</v>
      </c>
      <c r="I29" s="55" t="s">
        <v>240</v>
      </c>
      <c r="J29" s="56">
        <v>480</v>
      </c>
      <c r="K29" s="57">
        <v>580</v>
      </c>
      <c r="L29" s="58" t="s">
        <v>241</v>
      </c>
      <c r="M29" s="59" t="s">
        <v>242</v>
      </c>
      <c r="N29" s="60" t="s">
        <v>240</v>
      </c>
      <c r="O29" s="61" t="s">
        <v>243</v>
      </c>
      <c r="P29" s="60" t="s">
        <v>240</v>
      </c>
      <c r="Q29" s="62">
        <v>2</v>
      </c>
      <c r="R29" s="63">
        <v>2.1</v>
      </c>
      <c r="S29" s="887" t="s">
        <v>240</v>
      </c>
      <c r="T29" s="888">
        <v>1220</v>
      </c>
      <c r="U29" s="887" t="s">
        <v>240</v>
      </c>
      <c r="V29" s="890">
        <v>10</v>
      </c>
      <c r="W29" s="892" t="s">
        <v>244</v>
      </c>
      <c r="X29" s="872" t="s">
        <v>242</v>
      </c>
      <c r="Y29" s="892" t="s">
        <v>240</v>
      </c>
      <c r="Z29" s="894" t="s">
        <v>245</v>
      </c>
      <c r="AA29" s="55" t="s">
        <v>240</v>
      </c>
      <c r="AB29" s="64">
        <v>9980</v>
      </c>
      <c r="AC29" s="887" t="s">
        <v>240</v>
      </c>
      <c r="AD29" s="65">
        <v>90</v>
      </c>
      <c r="AE29" s="66" t="s">
        <v>244</v>
      </c>
      <c r="AF29" s="59" t="s">
        <v>242</v>
      </c>
      <c r="AG29" s="67" t="s">
        <v>240</v>
      </c>
      <c r="AH29" s="61" t="s">
        <v>246</v>
      </c>
      <c r="AI29" s="67" t="s">
        <v>240</v>
      </c>
      <c r="AJ29" s="68">
        <v>2.6</v>
      </c>
      <c r="AK29" s="69" t="s">
        <v>247</v>
      </c>
      <c r="AL29" s="70" t="s">
        <v>248</v>
      </c>
      <c r="AM29" s="71">
        <v>3990</v>
      </c>
      <c r="AN29" s="70" t="s">
        <v>248</v>
      </c>
      <c r="AO29" s="72">
        <v>30</v>
      </c>
      <c r="AP29" s="73" t="s">
        <v>241</v>
      </c>
      <c r="AQ29" s="74" t="s">
        <v>242</v>
      </c>
      <c r="AR29" s="73" t="s">
        <v>240</v>
      </c>
      <c r="AS29" s="75" t="s">
        <v>246</v>
      </c>
      <c r="AT29" s="73" t="s">
        <v>240</v>
      </c>
      <c r="AU29" s="76">
        <v>3.9</v>
      </c>
      <c r="AV29" s="77"/>
      <c r="AW29" s="78"/>
      <c r="AX29" s="77"/>
      <c r="AY29" s="79"/>
      <c r="AZ29" s="80"/>
      <c r="BA29" s="80"/>
      <c r="BB29" s="81"/>
      <c r="BC29" s="80"/>
      <c r="BD29" s="81"/>
      <c r="BE29" s="80"/>
      <c r="BF29" s="77"/>
      <c r="BG29" s="78" t="s">
        <v>249</v>
      </c>
      <c r="BH29" s="77"/>
      <c r="BI29" s="82"/>
      <c r="BJ29" s="80"/>
      <c r="BK29" s="80"/>
      <c r="BL29" s="80"/>
      <c r="BM29" s="80"/>
      <c r="BN29" s="80"/>
      <c r="BO29" s="80"/>
      <c r="BP29" s="896" t="s">
        <v>240</v>
      </c>
      <c r="BQ29" s="897" t="s">
        <v>262</v>
      </c>
      <c r="BR29" s="887" t="s">
        <v>240</v>
      </c>
      <c r="BS29" s="899"/>
      <c r="BT29" s="872"/>
      <c r="BU29" s="872"/>
      <c r="BV29" s="870"/>
      <c r="BW29" s="874"/>
      <c r="BX29" s="870"/>
      <c r="BY29" s="911" t="s">
        <v>178</v>
      </c>
      <c r="BZ29" s="887" t="s">
        <v>250</v>
      </c>
      <c r="CA29" s="903">
        <v>7980</v>
      </c>
      <c r="CB29" s="887" t="s">
        <v>240</v>
      </c>
      <c r="CC29" s="899">
        <v>70</v>
      </c>
      <c r="CD29" s="870" t="s">
        <v>241</v>
      </c>
      <c r="CE29" s="872" t="s">
        <v>242</v>
      </c>
      <c r="CF29" s="870" t="s">
        <v>240</v>
      </c>
      <c r="CG29" s="874" t="s">
        <v>246</v>
      </c>
      <c r="CH29" s="870" t="s">
        <v>240</v>
      </c>
      <c r="CI29" s="876">
        <v>2.4</v>
      </c>
      <c r="CJ29" s="880" t="s">
        <v>251</v>
      </c>
      <c r="CK29" s="887" t="s">
        <v>250</v>
      </c>
      <c r="CL29" s="888">
        <v>1120</v>
      </c>
      <c r="CM29" s="887" t="s">
        <v>240</v>
      </c>
      <c r="CN29" s="899">
        <v>10</v>
      </c>
      <c r="CO29" s="872" t="s">
        <v>241</v>
      </c>
      <c r="CP29" s="872" t="s">
        <v>242</v>
      </c>
      <c r="CQ29" s="870" t="s">
        <v>240</v>
      </c>
      <c r="CR29" s="874" t="s">
        <v>246</v>
      </c>
      <c r="CS29" s="870" t="s">
        <v>240</v>
      </c>
      <c r="CT29" s="901">
        <v>10.9</v>
      </c>
      <c r="CU29" s="887" t="s">
        <v>250</v>
      </c>
      <c r="CV29" s="83">
        <v>620</v>
      </c>
      <c r="CW29" s="887" t="s">
        <v>250</v>
      </c>
      <c r="CX29" s="84">
        <v>6</v>
      </c>
      <c r="CY29" s="887" t="s">
        <v>250</v>
      </c>
      <c r="CZ29" s="84">
        <v>6</v>
      </c>
      <c r="DA29" s="887" t="s">
        <v>250</v>
      </c>
      <c r="DB29" s="83">
        <v>110</v>
      </c>
      <c r="DC29" s="887" t="s">
        <v>250</v>
      </c>
      <c r="DD29" s="84">
        <v>1</v>
      </c>
      <c r="DE29" s="887" t="s">
        <v>250</v>
      </c>
      <c r="DF29" s="84">
        <v>1</v>
      </c>
      <c r="DG29" s="905" t="s">
        <v>248</v>
      </c>
      <c r="DH29" s="906">
        <v>6130</v>
      </c>
      <c r="DI29" s="905" t="s">
        <v>248</v>
      </c>
      <c r="DJ29" s="85">
        <v>255</v>
      </c>
      <c r="DK29" s="882" t="s">
        <v>252</v>
      </c>
      <c r="DL29" s="908">
        <v>7980</v>
      </c>
      <c r="DM29" s="870" t="s">
        <v>240</v>
      </c>
      <c r="DN29" s="868">
        <v>80</v>
      </c>
      <c r="DO29" s="870" t="s">
        <v>241</v>
      </c>
      <c r="DP29" s="872" t="s">
        <v>242</v>
      </c>
      <c r="DQ29" s="870" t="s">
        <v>240</v>
      </c>
      <c r="DR29" s="874" t="s">
        <v>246</v>
      </c>
      <c r="DS29" s="870" t="s">
        <v>240</v>
      </c>
      <c r="DT29" s="876">
        <v>2.1</v>
      </c>
      <c r="DU29" s="878" t="s">
        <v>247</v>
      </c>
      <c r="DV29" s="880" t="s">
        <v>253</v>
      </c>
      <c r="DW29" s="882" t="s">
        <v>252</v>
      </c>
      <c r="DX29" s="922"/>
      <c r="DY29" s="887"/>
      <c r="DZ29" s="922"/>
      <c r="EA29" s="112"/>
      <c r="EB29" s="918"/>
    </row>
    <row r="30" spans="1:132" s="86" customFormat="1" ht="34.15" customHeight="1">
      <c r="A30" s="137" t="s">
        <v>308</v>
      </c>
      <c r="B30" s="920"/>
      <c r="C30" s="884"/>
      <c r="D30" s="910"/>
      <c r="E30" s="114" t="s">
        <v>43</v>
      </c>
      <c r="F30" s="52"/>
      <c r="G30" s="88">
        <v>60880</v>
      </c>
      <c r="H30" s="89"/>
      <c r="I30" s="55" t="s">
        <v>240</v>
      </c>
      <c r="J30" s="90">
        <v>580</v>
      </c>
      <c r="K30" s="91"/>
      <c r="L30" s="92" t="s">
        <v>241</v>
      </c>
      <c r="M30" s="93" t="s">
        <v>242</v>
      </c>
      <c r="N30" s="94" t="s">
        <v>240</v>
      </c>
      <c r="O30" s="95" t="s">
        <v>246</v>
      </c>
      <c r="P30" s="94" t="s">
        <v>240</v>
      </c>
      <c r="Q30" s="96">
        <v>2.1</v>
      </c>
      <c r="R30" s="97"/>
      <c r="S30" s="887"/>
      <c r="T30" s="889"/>
      <c r="U30" s="887"/>
      <c r="V30" s="891"/>
      <c r="W30" s="893"/>
      <c r="X30" s="873"/>
      <c r="Y30" s="893"/>
      <c r="Z30" s="895"/>
      <c r="AA30" s="55" t="s">
        <v>240</v>
      </c>
      <c r="AB30" s="90">
        <v>9980</v>
      </c>
      <c r="AC30" s="887"/>
      <c r="AD30" s="98">
        <v>90</v>
      </c>
      <c r="AE30" s="99" t="s">
        <v>241</v>
      </c>
      <c r="AF30" s="93" t="s">
        <v>242</v>
      </c>
      <c r="AG30" s="100" t="s">
        <v>240</v>
      </c>
      <c r="AH30" s="101" t="s">
        <v>246</v>
      </c>
      <c r="AI30" s="100" t="s">
        <v>240</v>
      </c>
      <c r="AJ30" s="102">
        <v>2.6</v>
      </c>
      <c r="AK30" s="103"/>
      <c r="AL30" s="70"/>
      <c r="AM30" s="104"/>
      <c r="AN30" s="77"/>
      <c r="AO30" s="105"/>
      <c r="AP30" s="106"/>
      <c r="AR30" s="106"/>
      <c r="AT30" s="106"/>
      <c r="AV30" s="107" t="s">
        <v>240</v>
      </c>
      <c r="AW30" s="71">
        <v>69890</v>
      </c>
      <c r="AX30" s="77" t="s">
        <v>240</v>
      </c>
      <c r="AY30" s="72">
        <v>690</v>
      </c>
      <c r="AZ30" s="108" t="s">
        <v>241</v>
      </c>
      <c r="BA30" s="74" t="s">
        <v>242</v>
      </c>
      <c r="BB30" s="73" t="s">
        <v>240</v>
      </c>
      <c r="BC30" s="75" t="s">
        <v>246</v>
      </c>
      <c r="BD30" s="73" t="s">
        <v>240</v>
      </c>
      <c r="BE30" s="76">
        <v>2.2000000000000002</v>
      </c>
      <c r="BF30" s="107" t="s">
        <v>240</v>
      </c>
      <c r="BG30" s="156">
        <v>59910</v>
      </c>
      <c r="BH30" s="107" t="s">
        <v>250</v>
      </c>
      <c r="BI30" s="72">
        <v>590</v>
      </c>
      <c r="BJ30" s="108" t="s">
        <v>241</v>
      </c>
      <c r="BK30" s="74" t="s">
        <v>242</v>
      </c>
      <c r="BL30" s="108" t="s">
        <v>240</v>
      </c>
      <c r="BM30" s="75" t="s">
        <v>246</v>
      </c>
      <c r="BN30" s="108" t="s">
        <v>240</v>
      </c>
      <c r="BO30" s="76">
        <v>2.2000000000000002</v>
      </c>
      <c r="BP30" s="896"/>
      <c r="BQ30" s="898"/>
      <c r="BR30" s="887"/>
      <c r="BS30" s="900"/>
      <c r="BT30" s="873"/>
      <c r="BU30" s="873"/>
      <c r="BV30" s="871"/>
      <c r="BW30" s="875"/>
      <c r="BX30" s="871"/>
      <c r="BY30" s="912"/>
      <c r="BZ30" s="887"/>
      <c r="CA30" s="904"/>
      <c r="CB30" s="887"/>
      <c r="CC30" s="900"/>
      <c r="CD30" s="871"/>
      <c r="CE30" s="873"/>
      <c r="CF30" s="871"/>
      <c r="CG30" s="875"/>
      <c r="CH30" s="871"/>
      <c r="CI30" s="877"/>
      <c r="CJ30" s="881"/>
      <c r="CK30" s="887"/>
      <c r="CL30" s="889"/>
      <c r="CM30" s="887"/>
      <c r="CN30" s="900"/>
      <c r="CO30" s="873"/>
      <c r="CP30" s="873"/>
      <c r="CQ30" s="871"/>
      <c r="CR30" s="875"/>
      <c r="CS30" s="871"/>
      <c r="CT30" s="902"/>
      <c r="CU30" s="887"/>
      <c r="CV30" s="109" t="s">
        <v>254</v>
      </c>
      <c r="CW30" s="887"/>
      <c r="CX30" s="109" t="s">
        <v>255</v>
      </c>
      <c r="CY30" s="887"/>
      <c r="CZ30" s="110">
        <v>46.6</v>
      </c>
      <c r="DA30" s="887"/>
      <c r="DB30" s="109" t="s">
        <v>254</v>
      </c>
      <c r="DC30" s="887"/>
      <c r="DD30" s="109" t="s">
        <v>255</v>
      </c>
      <c r="DE30" s="887"/>
      <c r="DF30" s="110">
        <v>46.6</v>
      </c>
      <c r="DG30" s="905"/>
      <c r="DH30" s="907"/>
      <c r="DI30" s="905"/>
      <c r="DJ30" s="111" t="s">
        <v>256</v>
      </c>
      <c r="DK30" s="882"/>
      <c r="DL30" s="909"/>
      <c r="DM30" s="871"/>
      <c r="DN30" s="869"/>
      <c r="DO30" s="871"/>
      <c r="DP30" s="873"/>
      <c r="DQ30" s="871"/>
      <c r="DR30" s="875"/>
      <c r="DS30" s="871"/>
      <c r="DT30" s="877"/>
      <c r="DU30" s="879"/>
      <c r="DV30" s="881"/>
      <c r="DW30" s="882"/>
      <c r="DX30" s="922"/>
      <c r="DY30" s="887"/>
      <c r="DZ30" s="922"/>
      <c r="EB30" s="918"/>
    </row>
    <row r="31" spans="1:132" s="116" customFormat="1" ht="34.15" customHeight="1">
      <c r="A31" s="138" t="s">
        <v>309</v>
      </c>
      <c r="B31" s="920"/>
      <c r="C31" s="883" t="s">
        <v>268</v>
      </c>
      <c r="D31" s="885" t="s">
        <v>239</v>
      </c>
      <c r="E31" s="113" t="s">
        <v>42</v>
      </c>
      <c r="F31" s="52"/>
      <c r="G31" s="53">
        <v>46510</v>
      </c>
      <c r="H31" s="54">
        <v>56490</v>
      </c>
      <c r="I31" s="55" t="s">
        <v>240</v>
      </c>
      <c r="J31" s="56">
        <v>440</v>
      </c>
      <c r="K31" s="57">
        <v>540</v>
      </c>
      <c r="L31" s="58" t="s">
        <v>241</v>
      </c>
      <c r="M31" s="59" t="s">
        <v>242</v>
      </c>
      <c r="N31" s="60" t="s">
        <v>240</v>
      </c>
      <c r="O31" s="61" t="s">
        <v>243</v>
      </c>
      <c r="P31" s="60" t="s">
        <v>240</v>
      </c>
      <c r="Q31" s="62">
        <v>2</v>
      </c>
      <c r="R31" s="63">
        <v>2.1</v>
      </c>
      <c r="S31" s="887" t="s">
        <v>240</v>
      </c>
      <c r="T31" s="888">
        <v>1010</v>
      </c>
      <c r="U31" s="887" t="s">
        <v>240</v>
      </c>
      <c r="V31" s="890">
        <v>10</v>
      </c>
      <c r="W31" s="892" t="s">
        <v>244</v>
      </c>
      <c r="X31" s="872" t="s">
        <v>242</v>
      </c>
      <c r="Y31" s="892" t="s">
        <v>240</v>
      </c>
      <c r="Z31" s="894" t="s">
        <v>245</v>
      </c>
      <c r="AA31" s="55" t="s">
        <v>240</v>
      </c>
      <c r="AB31" s="64">
        <v>9980</v>
      </c>
      <c r="AC31" s="887" t="s">
        <v>240</v>
      </c>
      <c r="AD31" s="65">
        <v>90</v>
      </c>
      <c r="AE31" s="66" t="s">
        <v>244</v>
      </c>
      <c r="AF31" s="59" t="s">
        <v>242</v>
      </c>
      <c r="AG31" s="67" t="s">
        <v>240</v>
      </c>
      <c r="AH31" s="61" t="s">
        <v>246</v>
      </c>
      <c r="AI31" s="67" t="s">
        <v>240</v>
      </c>
      <c r="AJ31" s="68">
        <v>2.6</v>
      </c>
      <c r="AK31" s="69" t="s">
        <v>247</v>
      </c>
      <c r="AL31" s="70" t="s">
        <v>248</v>
      </c>
      <c r="AM31" s="71">
        <v>3990</v>
      </c>
      <c r="AN31" s="70" t="s">
        <v>248</v>
      </c>
      <c r="AO31" s="72">
        <v>30</v>
      </c>
      <c r="AP31" s="73" t="s">
        <v>241</v>
      </c>
      <c r="AQ31" s="74" t="s">
        <v>242</v>
      </c>
      <c r="AR31" s="73" t="s">
        <v>240</v>
      </c>
      <c r="AS31" s="75" t="s">
        <v>246</v>
      </c>
      <c r="AT31" s="73" t="s">
        <v>240</v>
      </c>
      <c r="AU31" s="76">
        <v>3.9</v>
      </c>
      <c r="AV31" s="77"/>
      <c r="AW31" s="78"/>
      <c r="AX31" s="77"/>
      <c r="AY31" s="79"/>
      <c r="AZ31" s="80"/>
      <c r="BA31" s="80"/>
      <c r="BB31" s="81"/>
      <c r="BC31" s="80"/>
      <c r="BD31" s="81"/>
      <c r="BE31" s="80"/>
      <c r="BF31" s="77"/>
      <c r="BG31" s="78" t="s">
        <v>249</v>
      </c>
      <c r="BH31" s="77"/>
      <c r="BI31" s="82"/>
      <c r="BJ31" s="80"/>
      <c r="BK31" s="80"/>
      <c r="BL31" s="80"/>
      <c r="BM31" s="80"/>
      <c r="BN31" s="80"/>
      <c r="BO31" s="80"/>
      <c r="BP31" s="896" t="s">
        <v>240</v>
      </c>
      <c r="BQ31" s="897" t="s">
        <v>262</v>
      </c>
      <c r="BR31" s="887" t="s">
        <v>240</v>
      </c>
      <c r="BS31" s="899"/>
      <c r="BT31" s="872"/>
      <c r="BU31" s="872"/>
      <c r="BV31" s="870"/>
      <c r="BW31" s="874"/>
      <c r="BX31" s="870"/>
      <c r="BY31" s="911" t="s">
        <v>178</v>
      </c>
      <c r="BZ31" s="887" t="s">
        <v>250</v>
      </c>
      <c r="CA31" s="903">
        <v>6650</v>
      </c>
      <c r="CB31" s="887" t="s">
        <v>240</v>
      </c>
      <c r="CC31" s="899">
        <v>60</v>
      </c>
      <c r="CD31" s="870" t="s">
        <v>241</v>
      </c>
      <c r="CE31" s="872" t="s">
        <v>242</v>
      </c>
      <c r="CF31" s="870" t="s">
        <v>240</v>
      </c>
      <c r="CG31" s="874" t="s">
        <v>246</v>
      </c>
      <c r="CH31" s="870" t="s">
        <v>240</v>
      </c>
      <c r="CI31" s="876">
        <v>2.4</v>
      </c>
      <c r="CJ31" s="880" t="s">
        <v>251</v>
      </c>
      <c r="CK31" s="887" t="s">
        <v>250</v>
      </c>
      <c r="CL31" s="888">
        <v>930</v>
      </c>
      <c r="CM31" s="887" t="s">
        <v>240</v>
      </c>
      <c r="CN31" s="899">
        <v>9</v>
      </c>
      <c r="CO31" s="872" t="s">
        <v>241</v>
      </c>
      <c r="CP31" s="872" t="s">
        <v>242</v>
      </c>
      <c r="CQ31" s="870" t="s">
        <v>240</v>
      </c>
      <c r="CR31" s="874" t="s">
        <v>246</v>
      </c>
      <c r="CS31" s="870" t="s">
        <v>240</v>
      </c>
      <c r="CT31" s="901">
        <v>10.1</v>
      </c>
      <c r="CU31" s="887" t="s">
        <v>250</v>
      </c>
      <c r="CV31" s="83">
        <v>540</v>
      </c>
      <c r="CW31" s="887" t="s">
        <v>250</v>
      </c>
      <c r="CX31" s="84">
        <v>5</v>
      </c>
      <c r="CY31" s="887" t="s">
        <v>250</v>
      </c>
      <c r="CZ31" s="84">
        <v>5</v>
      </c>
      <c r="DA31" s="887" t="s">
        <v>250</v>
      </c>
      <c r="DB31" s="83">
        <v>90</v>
      </c>
      <c r="DC31" s="887" t="s">
        <v>250</v>
      </c>
      <c r="DD31" s="84">
        <v>1</v>
      </c>
      <c r="DE31" s="887" t="s">
        <v>250</v>
      </c>
      <c r="DF31" s="84">
        <v>1</v>
      </c>
      <c r="DG31" s="905" t="s">
        <v>248</v>
      </c>
      <c r="DH31" s="906">
        <v>5220</v>
      </c>
      <c r="DI31" s="905" t="s">
        <v>248</v>
      </c>
      <c r="DJ31" s="85">
        <v>255</v>
      </c>
      <c r="DK31" s="882" t="s">
        <v>252</v>
      </c>
      <c r="DL31" s="908">
        <v>6650</v>
      </c>
      <c r="DM31" s="870" t="s">
        <v>240</v>
      </c>
      <c r="DN31" s="868">
        <v>60</v>
      </c>
      <c r="DO31" s="870" t="s">
        <v>241</v>
      </c>
      <c r="DP31" s="872" t="s">
        <v>242</v>
      </c>
      <c r="DQ31" s="870" t="s">
        <v>240</v>
      </c>
      <c r="DR31" s="874" t="s">
        <v>246</v>
      </c>
      <c r="DS31" s="870" t="s">
        <v>240</v>
      </c>
      <c r="DT31" s="876">
        <v>2.4</v>
      </c>
      <c r="DU31" s="878" t="s">
        <v>247</v>
      </c>
      <c r="DV31" s="880" t="s">
        <v>253</v>
      </c>
      <c r="DW31" s="882" t="s">
        <v>252</v>
      </c>
      <c r="DX31" s="922"/>
      <c r="DY31" s="887"/>
      <c r="DZ31" s="922"/>
      <c r="EA31" s="115"/>
      <c r="EB31" s="918"/>
    </row>
    <row r="32" spans="1:132" s="116" customFormat="1" ht="34.15" customHeight="1">
      <c r="A32" s="138" t="s">
        <v>310</v>
      </c>
      <c r="B32" s="920"/>
      <c r="C32" s="884"/>
      <c r="D32" s="910"/>
      <c r="E32" s="114" t="s">
        <v>43</v>
      </c>
      <c r="F32" s="52"/>
      <c r="G32" s="88">
        <v>56490</v>
      </c>
      <c r="H32" s="89"/>
      <c r="I32" s="55" t="s">
        <v>240</v>
      </c>
      <c r="J32" s="90">
        <v>540</v>
      </c>
      <c r="K32" s="91"/>
      <c r="L32" s="92" t="s">
        <v>241</v>
      </c>
      <c r="M32" s="93" t="s">
        <v>242</v>
      </c>
      <c r="N32" s="94" t="s">
        <v>240</v>
      </c>
      <c r="O32" s="95" t="s">
        <v>246</v>
      </c>
      <c r="P32" s="94" t="s">
        <v>240</v>
      </c>
      <c r="Q32" s="96">
        <v>2.1</v>
      </c>
      <c r="R32" s="97"/>
      <c r="S32" s="887"/>
      <c r="T32" s="889"/>
      <c r="U32" s="887"/>
      <c r="V32" s="891"/>
      <c r="W32" s="893"/>
      <c r="X32" s="873"/>
      <c r="Y32" s="893"/>
      <c r="Z32" s="895"/>
      <c r="AA32" s="55" t="s">
        <v>240</v>
      </c>
      <c r="AB32" s="90">
        <v>9980</v>
      </c>
      <c r="AC32" s="887"/>
      <c r="AD32" s="98">
        <v>90</v>
      </c>
      <c r="AE32" s="99" t="s">
        <v>241</v>
      </c>
      <c r="AF32" s="93" t="s">
        <v>242</v>
      </c>
      <c r="AG32" s="100" t="s">
        <v>240</v>
      </c>
      <c r="AH32" s="101" t="s">
        <v>246</v>
      </c>
      <c r="AI32" s="100" t="s">
        <v>240</v>
      </c>
      <c r="AJ32" s="102">
        <v>2.6</v>
      </c>
      <c r="AK32" s="103"/>
      <c r="AL32" s="70"/>
      <c r="AM32" s="104"/>
      <c r="AN32" s="77"/>
      <c r="AO32" s="105"/>
      <c r="AP32" s="106"/>
      <c r="AQ32" s="86"/>
      <c r="AR32" s="106"/>
      <c r="AS32" s="86"/>
      <c r="AT32" s="106"/>
      <c r="AU32" s="86"/>
      <c r="AV32" s="107" t="s">
        <v>240</v>
      </c>
      <c r="AW32" s="71">
        <v>69890</v>
      </c>
      <c r="AX32" s="77" t="s">
        <v>240</v>
      </c>
      <c r="AY32" s="72">
        <v>690</v>
      </c>
      <c r="AZ32" s="108" t="s">
        <v>241</v>
      </c>
      <c r="BA32" s="74" t="s">
        <v>242</v>
      </c>
      <c r="BB32" s="73" t="s">
        <v>240</v>
      </c>
      <c r="BC32" s="75" t="s">
        <v>246</v>
      </c>
      <c r="BD32" s="73" t="s">
        <v>240</v>
      </c>
      <c r="BE32" s="76">
        <v>2.2000000000000002</v>
      </c>
      <c r="BF32" s="107" t="s">
        <v>240</v>
      </c>
      <c r="BG32" s="156">
        <v>59910</v>
      </c>
      <c r="BH32" s="107" t="s">
        <v>250</v>
      </c>
      <c r="BI32" s="72">
        <v>590</v>
      </c>
      <c r="BJ32" s="108" t="s">
        <v>241</v>
      </c>
      <c r="BK32" s="74" t="s">
        <v>242</v>
      </c>
      <c r="BL32" s="108" t="s">
        <v>240</v>
      </c>
      <c r="BM32" s="75" t="s">
        <v>246</v>
      </c>
      <c r="BN32" s="108" t="s">
        <v>240</v>
      </c>
      <c r="BO32" s="76">
        <v>2.2000000000000002</v>
      </c>
      <c r="BP32" s="896"/>
      <c r="BQ32" s="898"/>
      <c r="BR32" s="887"/>
      <c r="BS32" s="900"/>
      <c r="BT32" s="873"/>
      <c r="BU32" s="873"/>
      <c r="BV32" s="871"/>
      <c r="BW32" s="875"/>
      <c r="BX32" s="871"/>
      <c r="BY32" s="912"/>
      <c r="BZ32" s="887"/>
      <c r="CA32" s="904"/>
      <c r="CB32" s="887"/>
      <c r="CC32" s="900"/>
      <c r="CD32" s="871"/>
      <c r="CE32" s="873"/>
      <c r="CF32" s="871"/>
      <c r="CG32" s="875"/>
      <c r="CH32" s="871"/>
      <c r="CI32" s="877"/>
      <c r="CJ32" s="881"/>
      <c r="CK32" s="887"/>
      <c r="CL32" s="889"/>
      <c r="CM32" s="887"/>
      <c r="CN32" s="900"/>
      <c r="CO32" s="873"/>
      <c r="CP32" s="873"/>
      <c r="CQ32" s="871"/>
      <c r="CR32" s="875"/>
      <c r="CS32" s="871"/>
      <c r="CT32" s="902"/>
      <c r="CU32" s="887"/>
      <c r="CV32" s="109" t="s">
        <v>254</v>
      </c>
      <c r="CW32" s="887"/>
      <c r="CX32" s="109" t="s">
        <v>255</v>
      </c>
      <c r="CY32" s="887"/>
      <c r="CZ32" s="110">
        <v>46.6</v>
      </c>
      <c r="DA32" s="887"/>
      <c r="DB32" s="109" t="s">
        <v>254</v>
      </c>
      <c r="DC32" s="887"/>
      <c r="DD32" s="109" t="s">
        <v>255</v>
      </c>
      <c r="DE32" s="887"/>
      <c r="DF32" s="110">
        <v>38.799999999999997</v>
      </c>
      <c r="DG32" s="905"/>
      <c r="DH32" s="907"/>
      <c r="DI32" s="905"/>
      <c r="DJ32" s="111" t="s">
        <v>256</v>
      </c>
      <c r="DK32" s="882"/>
      <c r="DL32" s="909"/>
      <c r="DM32" s="871"/>
      <c r="DN32" s="869"/>
      <c r="DO32" s="871"/>
      <c r="DP32" s="873"/>
      <c r="DQ32" s="871"/>
      <c r="DR32" s="875"/>
      <c r="DS32" s="871"/>
      <c r="DT32" s="877"/>
      <c r="DU32" s="879"/>
      <c r="DV32" s="881"/>
      <c r="DW32" s="882"/>
      <c r="DX32" s="922"/>
      <c r="DY32" s="887"/>
      <c r="DZ32" s="922"/>
      <c r="EA32" s="115"/>
      <c r="EB32" s="918"/>
    </row>
    <row r="33" spans="1:132" s="116" customFormat="1" ht="34.15" customHeight="1">
      <c r="A33" s="138" t="s">
        <v>311</v>
      </c>
      <c r="B33" s="920"/>
      <c r="C33" s="883" t="s">
        <v>269</v>
      </c>
      <c r="D33" s="885" t="s">
        <v>239</v>
      </c>
      <c r="E33" s="113" t="s">
        <v>42</v>
      </c>
      <c r="F33" s="52"/>
      <c r="G33" s="53">
        <v>43380</v>
      </c>
      <c r="H33" s="54">
        <v>53360</v>
      </c>
      <c r="I33" s="55" t="s">
        <v>240</v>
      </c>
      <c r="J33" s="56">
        <v>410</v>
      </c>
      <c r="K33" s="57">
        <v>510</v>
      </c>
      <c r="L33" s="58" t="s">
        <v>241</v>
      </c>
      <c r="M33" s="59" t="s">
        <v>242</v>
      </c>
      <c r="N33" s="60" t="s">
        <v>240</v>
      </c>
      <c r="O33" s="61" t="s">
        <v>243</v>
      </c>
      <c r="P33" s="60" t="s">
        <v>240</v>
      </c>
      <c r="Q33" s="62">
        <v>2</v>
      </c>
      <c r="R33" s="63">
        <v>2.1</v>
      </c>
      <c r="S33" s="887" t="s">
        <v>240</v>
      </c>
      <c r="T33" s="888">
        <v>870</v>
      </c>
      <c r="U33" s="887" t="s">
        <v>240</v>
      </c>
      <c r="V33" s="890">
        <v>8</v>
      </c>
      <c r="W33" s="892" t="s">
        <v>244</v>
      </c>
      <c r="X33" s="872" t="s">
        <v>242</v>
      </c>
      <c r="Y33" s="892" t="s">
        <v>240</v>
      </c>
      <c r="Z33" s="894" t="s">
        <v>245</v>
      </c>
      <c r="AA33" s="55" t="s">
        <v>240</v>
      </c>
      <c r="AB33" s="64">
        <v>9980</v>
      </c>
      <c r="AC33" s="887" t="s">
        <v>240</v>
      </c>
      <c r="AD33" s="65">
        <v>90</v>
      </c>
      <c r="AE33" s="66" t="s">
        <v>244</v>
      </c>
      <c r="AF33" s="59" t="s">
        <v>242</v>
      </c>
      <c r="AG33" s="67" t="s">
        <v>240</v>
      </c>
      <c r="AH33" s="61" t="s">
        <v>246</v>
      </c>
      <c r="AI33" s="67" t="s">
        <v>240</v>
      </c>
      <c r="AJ33" s="68">
        <v>2.6</v>
      </c>
      <c r="AK33" s="69" t="s">
        <v>247</v>
      </c>
      <c r="AL33" s="70" t="s">
        <v>248</v>
      </c>
      <c r="AM33" s="71">
        <v>3990</v>
      </c>
      <c r="AN33" s="70" t="s">
        <v>248</v>
      </c>
      <c r="AO33" s="72">
        <v>30</v>
      </c>
      <c r="AP33" s="73" t="s">
        <v>241</v>
      </c>
      <c r="AQ33" s="74" t="s">
        <v>242</v>
      </c>
      <c r="AR33" s="73" t="s">
        <v>240</v>
      </c>
      <c r="AS33" s="75" t="s">
        <v>246</v>
      </c>
      <c r="AT33" s="73" t="s">
        <v>240</v>
      </c>
      <c r="AU33" s="76">
        <v>3.9</v>
      </c>
      <c r="AV33" s="77"/>
      <c r="AW33" s="78"/>
      <c r="AX33" s="77"/>
      <c r="AY33" s="79"/>
      <c r="AZ33" s="80"/>
      <c r="BA33" s="80"/>
      <c r="BB33" s="81"/>
      <c r="BC33" s="80"/>
      <c r="BD33" s="81"/>
      <c r="BE33" s="80"/>
      <c r="BF33" s="77"/>
      <c r="BG33" s="78" t="s">
        <v>249</v>
      </c>
      <c r="BH33" s="77"/>
      <c r="BI33" s="82"/>
      <c r="BJ33" s="80"/>
      <c r="BK33" s="80"/>
      <c r="BL33" s="80"/>
      <c r="BM33" s="80"/>
      <c r="BN33" s="80"/>
      <c r="BO33" s="80"/>
      <c r="BP33" s="896" t="s">
        <v>240</v>
      </c>
      <c r="BQ33" s="897" t="s">
        <v>262</v>
      </c>
      <c r="BR33" s="887" t="s">
        <v>240</v>
      </c>
      <c r="BS33" s="899"/>
      <c r="BT33" s="872"/>
      <c r="BU33" s="872"/>
      <c r="BV33" s="870"/>
      <c r="BW33" s="874"/>
      <c r="BX33" s="870"/>
      <c r="BY33" s="911" t="s">
        <v>178</v>
      </c>
      <c r="BZ33" s="887" t="s">
        <v>250</v>
      </c>
      <c r="CA33" s="903">
        <v>5700</v>
      </c>
      <c r="CB33" s="887" t="s">
        <v>240</v>
      </c>
      <c r="CC33" s="899">
        <v>50</v>
      </c>
      <c r="CD33" s="870" t="s">
        <v>241</v>
      </c>
      <c r="CE33" s="872" t="s">
        <v>242</v>
      </c>
      <c r="CF33" s="870" t="s">
        <v>240</v>
      </c>
      <c r="CG33" s="874" t="s">
        <v>246</v>
      </c>
      <c r="CH33" s="870" t="s">
        <v>240</v>
      </c>
      <c r="CI33" s="876">
        <v>2.4</v>
      </c>
      <c r="CJ33" s="880" t="s">
        <v>251</v>
      </c>
      <c r="CK33" s="887" t="s">
        <v>250</v>
      </c>
      <c r="CL33" s="888">
        <v>800</v>
      </c>
      <c r="CM33" s="887" t="s">
        <v>240</v>
      </c>
      <c r="CN33" s="899">
        <v>8</v>
      </c>
      <c r="CO33" s="872" t="s">
        <v>241</v>
      </c>
      <c r="CP33" s="872" t="s">
        <v>242</v>
      </c>
      <c r="CQ33" s="870" t="s">
        <v>240</v>
      </c>
      <c r="CR33" s="874" t="s">
        <v>246</v>
      </c>
      <c r="CS33" s="870" t="s">
        <v>240</v>
      </c>
      <c r="CT33" s="901">
        <v>9.6999999999999993</v>
      </c>
      <c r="CU33" s="887" t="s">
        <v>250</v>
      </c>
      <c r="CV33" s="83">
        <v>480</v>
      </c>
      <c r="CW33" s="887" t="s">
        <v>250</v>
      </c>
      <c r="CX33" s="84">
        <v>4</v>
      </c>
      <c r="CY33" s="887" t="s">
        <v>250</v>
      </c>
      <c r="CZ33" s="84">
        <v>4</v>
      </c>
      <c r="DA33" s="887" t="s">
        <v>250</v>
      </c>
      <c r="DB33" s="83">
        <v>80</v>
      </c>
      <c r="DC33" s="887" t="s">
        <v>250</v>
      </c>
      <c r="DD33" s="84">
        <v>1</v>
      </c>
      <c r="DE33" s="887" t="s">
        <v>250</v>
      </c>
      <c r="DF33" s="84">
        <v>1</v>
      </c>
      <c r="DG33" s="905" t="s">
        <v>248</v>
      </c>
      <c r="DH33" s="906">
        <v>4660</v>
      </c>
      <c r="DI33" s="905" t="s">
        <v>248</v>
      </c>
      <c r="DJ33" s="85">
        <v>255</v>
      </c>
      <c r="DK33" s="882" t="s">
        <v>252</v>
      </c>
      <c r="DL33" s="908">
        <v>5700</v>
      </c>
      <c r="DM33" s="870" t="s">
        <v>240</v>
      </c>
      <c r="DN33" s="868">
        <v>50</v>
      </c>
      <c r="DO33" s="870" t="s">
        <v>241</v>
      </c>
      <c r="DP33" s="872" t="s">
        <v>242</v>
      </c>
      <c r="DQ33" s="870" t="s">
        <v>240</v>
      </c>
      <c r="DR33" s="874" t="s">
        <v>246</v>
      </c>
      <c r="DS33" s="870" t="s">
        <v>240</v>
      </c>
      <c r="DT33" s="876">
        <v>2.4</v>
      </c>
      <c r="DU33" s="878" t="s">
        <v>247</v>
      </c>
      <c r="DV33" s="880" t="s">
        <v>253</v>
      </c>
      <c r="DW33" s="882" t="s">
        <v>252</v>
      </c>
      <c r="DX33" s="922"/>
      <c r="DY33" s="887"/>
      <c r="DZ33" s="922"/>
      <c r="EA33" s="115"/>
      <c r="EB33" s="918"/>
    </row>
    <row r="34" spans="1:132" s="116" customFormat="1" ht="34.15" customHeight="1">
      <c r="A34" s="138" t="s">
        <v>312</v>
      </c>
      <c r="B34" s="920"/>
      <c r="C34" s="884"/>
      <c r="D34" s="910"/>
      <c r="E34" s="114" t="s">
        <v>43</v>
      </c>
      <c r="F34" s="52"/>
      <c r="G34" s="88">
        <v>53360</v>
      </c>
      <c r="H34" s="89"/>
      <c r="I34" s="55" t="s">
        <v>240</v>
      </c>
      <c r="J34" s="90">
        <v>510</v>
      </c>
      <c r="K34" s="91"/>
      <c r="L34" s="92" t="s">
        <v>241</v>
      </c>
      <c r="M34" s="93" t="s">
        <v>242</v>
      </c>
      <c r="N34" s="94" t="s">
        <v>240</v>
      </c>
      <c r="O34" s="95" t="s">
        <v>246</v>
      </c>
      <c r="P34" s="94" t="s">
        <v>240</v>
      </c>
      <c r="Q34" s="96">
        <v>2.1</v>
      </c>
      <c r="R34" s="97"/>
      <c r="S34" s="887"/>
      <c r="T34" s="889"/>
      <c r="U34" s="887"/>
      <c r="V34" s="891"/>
      <c r="W34" s="893"/>
      <c r="X34" s="873"/>
      <c r="Y34" s="893"/>
      <c r="Z34" s="895"/>
      <c r="AA34" s="55" t="s">
        <v>240</v>
      </c>
      <c r="AB34" s="90">
        <v>9980</v>
      </c>
      <c r="AC34" s="887"/>
      <c r="AD34" s="98">
        <v>90</v>
      </c>
      <c r="AE34" s="99" t="s">
        <v>241</v>
      </c>
      <c r="AF34" s="93" t="s">
        <v>242</v>
      </c>
      <c r="AG34" s="100" t="s">
        <v>240</v>
      </c>
      <c r="AH34" s="101" t="s">
        <v>246</v>
      </c>
      <c r="AI34" s="100" t="s">
        <v>240</v>
      </c>
      <c r="AJ34" s="102">
        <v>2.6</v>
      </c>
      <c r="AK34" s="103"/>
      <c r="AL34" s="70"/>
      <c r="AM34" s="104"/>
      <c r="AN34" s="77"/>
      <c r="AO34" s="105"/>
      <c r="AP34" s="106"/>
      <c r="AQ34" s="86"/>
      <c r="AR34" s="106"/>
      <c r="AS34" s="86"/>
      <c r="AT34" s="106"/>
      <c r="AU34" s="86"/>
      <c r="AV34" s="107" t="s">
        <v>240</v>
      </c>
      <c r="AW34" s="71">
        <v>69890</v>
      </c>
      <c r="AX34" s="77" t="s">
        <v>240</v>
      </c>
      <c r="AY34" s="72">
        <v>690</v>
      </c>
      <c r="AZ34" s="108" t="s">
        <v>241</v>
      </c>
      <c r="BA34" s="74" t="s">
        <v>242</v>
      </c>
      <c r="BB34" s="73" t="s">
        <v>240</v>
      </c>
      <c r="BC34" s="75" t="s">
        <v>246</v>
      </c>
      <c r="BD34" s="73" t="s">
        <v>240</v>
      </c>
      <c r="BE34" s="76">
        <v>2.2000000000000002</v>
      </c>
      <c r="BF34" s="107" t="s">
        <v>240</v>
      </c>
      <c r="BG34" s="156">
        <v>59910</v>
      </c>
      <c r="BH34" s="107" t="s">
        <v>250</v>
      </c>
      <c r="BI34" s="72">
        <v>590</v>
      </c>
      <c r="BJ34" s="108" t="s">
        <v>241</v>
      </c>
      <c r="BK34" s="74" t="s">
        <v>242</v>
      </c>
      <c r="BL34" s="108" t="s">
        <v>240</v>
      </c>
      <c r="BM34" s="75" t="s">
        <v>246</v>
      </c>
      <c r="BN34" s="108" t="s">
        <v>240</v>
      </c>
      <c r="BO34" s="76">
        <v>2.2000000000000002</v>
      </c>
      <c r="BP34" s="896"/>
      <c r="BQ34" s="898"/>
      <c r="BR34" s="887"/>
      <c r="BS34" s="900"/>
      <c r="BT34" s="873"/>
      <c r="BU34" s="873"/>
      <c r="BV34" s="871"/>
      <c r="BW34" s="875"/>
      <c r="BX34" s="871"/>
      <c r="BY34" s="912"/>
      <c r="BZ34" s="887"/>
      <c r="CA34" s="904"/>
      <c r="CB34" s="887"/>
      <c r="CC34" s="900"/>
      <c r="CD34" s="871"/>
      <c r="CE34" s="873"/>
      <c r="CF34" s="871"/>
      <c r="CG34" s="875"/>
      <c r="CH34" s="871"/>
      <c r="CI34" s="877"/>
      <c r="CJ34" s="881"/>
      <c r="CK34" s="887"/>
      <c r="CL34" s="889"/>
      <c r="CM34" s="887"/>
      <c r="CN34" s="900"/>
      <c r="CO34" s="873"/>
      <c r="CP34" s="873"/>
      <c r="CQ34" s="871"/>
      <c r="CR34" s="875"/>
      <c r="CS34" s="871"/>
      <c r="CT34" s="902"/>
      <c r="CU34" s="887"/>
      <c r="CV34" s="109" t="s">
        <v>254</v>
      </c>
      <c r="CW34" s="887"/>
      <c r="CX34" s="109" t="s">
        <v>255</v>
      </c>
      <c r="CY34" s="887"/>
      <c r="CZ34" s="110">
        <v>49.9</v>
      </c>
      <c r="DA34" s="887"/>
      <c r="DB34" s="109" t="s">
        <v>254</v>
      </c>
      <c r="DC34" s="887"/>
      <c r="DD34" s="109" t="s">
        <v>255</v>
      </c>
      <c r="DE34" s="887"/>
      <c r="DF34" s="110">
        <v>33.299999999999997</v>
      </c>
      <c r="DG34" s="905"/>
      <c r="DH34" s="907"/>
      <c r="DI34" s="905"/>
      <c r="DJ34" s="111" t="s">
        <v>256</v>
      </c>
      <c r="DK34" s="882"/>
      <c r="DL34" s="909"/>
      <c r="DM34" s="871"/>
      <c r="DN34" s="869"/>
      <c r="DO34" s="871"/>
      <c r="DP34" s="873"/>
      <c r="DQ34" s="871"/>
      <c r="DR34" s="875"/>
      <c r="DS34" s="871"/>
      <c r="DT34" s="877"/>
      <c r="DU34" s="879"/>
      <c r="DV34" s="881"/>
      <c r="DW34" s="882"/>
      <c r="DX34" s="922"/>
      <c r="DY34" s="887"/>
      <c r="DZ34" s="922"/>
      <c r="EA34" s="115"/>
      <c r="EB34" s="918"/>
    </row>
    <row r="35" spans="1:132" s="116" customFormat="1" ht="34.15" customHeight="1">
      <c r="A35" s="138" t="s">
        <v>313</v>
      </c>
      <c r="B35" s="920"/>
      <c r="C35" s="883" t="s">
        <v>270</v>
      </c>
      <c r="D35" s="885" t="s">
        <v>239</v>
      </c>
      <c r="E35" s="113" t="s">
        <v>42</v>
      </c>
      <c r="F35" s="52"/>
      <c r="G35" s="53">
        <v>41060</v>
      </c>
      <c r="H35" s="54">
        <v>51040</v>
      </c>
      <c r="I35" s="55" t="s">
        <v>240</v>
      </c>
      <c r="J35" s="56">
        <v>390</v>
      </c>
      <c r="K35" s="57">
        <v>480</v>
      </c>
      <c r="L35" s="58" t="s">
        <v>241</v>
      </c>
      <c r="M35" s="59" t="s">
        <v>242</v>
      </c>
      <c r="N35" s="60" t="s">
        <v>240</v>
      </c>
      <c r="O35" s="61" t="s">
        <v>243</v>
      </c>
      <c r="P35" s="60" t="s">
        <v>240</v>
      </c>
      <c r="Q35" s="62">
        <v>2</v>
      </c>
      <c r="R35" s="63">
        <v>2.1</v>
      </c>
      <c r="S35" s="887" t="s">
        <v>240</v>
      </c>
      <c r="T35" s="888">
        <v>760</v>
      </c>
      <c r="U35" s="887" t="s">
        <v>240</v>
      </c>
      <c r="V35" s="890">
        <v>7</v>
      </c>
      <c r="W35" s="892" t="s">
        <v>244</v>
      </c>
      <c r="X35" s="872" t="s">
        <v>242</v>
      </c>
      <c r="Y35" s="892" t="s">
        <v>240</v>
      </c>
      <c r="Z35" s="894" t="s">
        <v>245</v>
      </c>
      <c r="AA35" s="55" t="s">
        <v>240</v>
      </c>
      <c r="AB35" s="64">
        <v>9980</v>
      </c>
      <c r="AC35" s="887" t="s">
        <v>240</v>
      </c>
      <c r="AD35" s="65">
        <v>90</v>
      </c>
      <c r="AE35" s="66" t="s">
        <v>244</v>
      </c>
      <c r="AF35" s="59" t="s">
        <v>242</v>
      </c>
      <c r="AG35" s="67" t="s">
        <v>240</v>
      </c>
      <c r="AH35" s="61" t="s">
        <v>246</v>
      </c>
      <c r="AI35" s="67" t="s">
        <v>240</v>
      </c>
      <c r="AJ35" s="68">
        <v>2.6</v>
      </c>
      <c r="AK35" s="69" t="s">
        <v>247</v>
      </c>
      <c r="AL35" s="70" t="s">
        <v>248</v>
      </c>
      <c r="AM35" s="71">
        <v>3990</v>
      </c>
      <c r="AN35" s="70" t="s">
        <v>248</v>
      </c>
      <c r="AO35" s="72">
        <v>30</v>
      </c>
      <c r="AP35" s="73" t="s">
        <v>241</v>
      </c>
      <c r="AQ35" s="74" t="s">
        <v>242</v>
      </c>
      <c r="AR35" s="73" t="s">
        <v>240</v>
      </c>
      <c r="AS35" s="75" t="s">
        <v>246</v>
      </c>
      <c r="AT35" s="73" t="s">
        <v>240</v>
      </c>
      <c r="AU35" s="76">
        <v>3.9</v>
      </c>
      <c r="AV35" s="77"/>
      <c r="AW35" s="78"/>
      <c r="AX35" s="77"/>
      <c r="AY35" s="79"/>
      <c r="AZ35" s="80"/>
      <c r="BA35" s="80"/>
      <c r="BB35" s="81"/>
      <c r="BC35" s="80"/>
      <c r="BD35" s="81"/>
      <c r="BE35" s="80"/>
      <c r="BF35" s="77"/>
      <c r="BG35" s="78" t="s">
        <v>249</v>
      </c>
      <c r="BH35" s="77"/>
      <c r="BI35" s="82"/>
      <c r="BJ35" s="80"/>
      <c r="BK35" s="80"/>
      <c r="BL35" s="80"/>
      <c r="BM35" s="80"/>
      <c r="BN35" s="80"/>
      <c r="BO35" s="80"/>
      <c r="BP35" s="896" t="s">
        <v>240</v>
      </c>
      <c r="BQ35" s="897" t="s">
        <v>262</v>
      </c>
      <c r="BR35" s="887" t="s">
        <v>240</v>
      </c>
      <c r="BS35" s="899"/>
      <c r="BT35" s="872"/>
      <c r="BU35" s="872"/>
      <c r="BV35" s="870"/>
      <c r="BW35" s="874"/>
      <c r="BX35" s="870"/>
      <c r="BY35" s="911" t="s">
        <v>178</v>
      </c>
      <c r="BZ35" s="887" t="s">
        <v>250</v>
      </c>
      <c r="CA35" s="903">
        <v>4990</v>
      </c>
      <c r="CB35" s="887" t="s">
        <v>240</v>
      </c>
      <c r="CC35" s="899">
        <v>40</v>
      </c>
      <c r="CD35" s="870" t="s">
        <v>241</v>
      </c>
      <c r="CE35" s="872" t="s">
        <v>242</v>
      </c>
      <c r="CF35" s="870" t="s">
        <v>240</v>
      </c>
      <c r="CG35" s="874" t="s">
        <v>246</v>
      </c>
      <c r="CH35" s="870" t="s">
        <v>240</v>
      </c>
      <c r="CI35" s="876">
        <v>2.7</v>
      </c>
      <c r="CJ35" s="880" t="s">
        <v>251</v>
      </c>
      <c r="CK35" s="887" t="s">
        <v>250</v>
      </c>
      <c r="CL35" s="888">
        <v>700</v>
      </c>
      <c r="CM35" s="887" t="s">
        <v>240</v>
      </c>
      <c r="CN35" s="899">
        <v>7</v>
      </c>
      <c r="CO35" s="872" t="s">
        <v>241</v>
      </c>
      <c r="CP35" s="872" t="s">
        <v>242</v>
      </c>
      <c r="CQ35" s="870" t="s">
        <v>240</v>
      </c>
      <c r="CR35" s="874" t="s">
        <v>246</v>
      </c>
      <c r="CS35" s="870" t="s">
        <v>240</v>
      </c>
      <c r="CT35" s="901">
        <v>9.6999999999999993</v>
      </c>
      <c r="CU35" s="887" t="s">
        <v>250</v>
      </c>
      <c r="CV35" s="83">
        <v>440</v>
      </c>
      <c r="CW35" s="887" t="s">
        <v>250</v>
      </c>
      <c r="CX35" s="84">
        <v>4</v>
      </c>
      <c r="CY35" s="887" t="s">
        <v>250</v>
      </c>
      <c r="CZ35" s="84">
        <v>4</v>
      </c>
      <c r="DA35" s="887" t="s">
        <v>250</v>
      </c>
      <c r="DB35" s="83">
        <v>70</v>
      </c>
      <c r="DC35" s="887" t="s">
        <v>250</v>
      </c>
      <c r="DD35" s="84">
        <v>1</v>
      </c>
      <c r="DE35" s="887" t="s">
        <v>250</v>
      </c>
      <c r="DF35" s="84">
        <v>1</v>
      </c>
      <c r="DG35" s="905" t="s">
        <v>248</v>
      </c>
      <c r="DH35" s="906">
        <v>4250</v>
      </c>
      <c r="DI35" s="905" t="s">
        <v>248</v>
      </c>
      <c r="DJ35" s="85">
        <v>255</v>
      </c>
      <c r="DK35" s="882" t="s">
        <v>252</v>
      </c>
      <c r="DL35" s="908">
        <v>4990</v>
      </c>
      <c r="DM35" s="870" t="s">
        <v>240</v>
      </c>
      <c r="DN35" s="868">
        <v>50</v>
      </c>
      <c r="DO35" s="870" t="s">
        <v>241</v>
      </c>
      <c r="DP35" s="872" t="s">
        <v>242</v>
      </c>
      <c r="DQ35" s="870" t="s">
        <v>240</v>
      </c>
      <c r="DR35" s="874" t="s">
        <v>246</v>
      </c>
      <c r="DS35" s="870" t="s">
        <v>240</v>
      </c>
      <c r="DT35" s="876">
        <v>2.1</v>
      </c>
      <c r="DU35" s="878" t="s">
        <v>247</v>
      </c>
      <c r="DV35" s="880" t="s">
        <v>253</v>
      </c>
      <c r="DW35" s="882" t="s">
        <v>252</v>
      </c>
      <c r="DX35" s="922"/>
      <c r="DY35" s="887"/>
      <c r="DZ35" s="922"/>
      <c r="EA35" s="115"/>
      <c r="EB35" s="918"/>
    </row>
    <row r="36" spans="1:132" s="116" customFormat="1" ht="34.15" customHeight="1">
      <c r="A36" s="138" t="s">
        <v>314</v>
      </c>
      <c r="B36" s="920"/>
      <c r="C36" s="884"/>
      <c r="D36" s="910"/>
      <c r="E36" s="114" t="s">
        <v>43</v>
      </c>
      <c r="F36" s="52"/>
      <c r="G36" s="88">
        <v>51040</v>
      </c>
      <c r="H36" s="89"/>
      <c r="I36" s="55" t="s">
        <v>240</v>
      </c>
      <c r="J36" s="90">
        <v>480</v>
      </c>
      <c r="K36" s="91"/>
      <c r="L36" s="92" t="s">
        <v>241</v>
      </c>
      <c r="M36" s="93" t="s">
        <v>242</v>
      </c>
      <c r="N36" s="94" t="s">
        <v>240</v>
      </c>
      <c r="O36" s="95" t="s">
        <v>246</v>
      </c>
      <c r="P36" s="94" t="s">
        <v>240</v>
      </c>
      <c r="Q36" s="96">
        <v>2.1</v>
      </c>
      <c r="R36" s="97"/>
      <c r="S36" s="887"/>
      <c r="T36" s="889"/>
      <c r="U36" s="887"/>
      <c r="V36" s="891"/>
      <c r="W36" s="893"/>
      <c r="X36" s="873"/>
      <c r="Y36" s="893"/>
      <c r="Z36" s="895"/>
      <c r="AA36" s="55" t="s">
        <v>240</v>
      </c>
      <c r="AB36" s="90">
        <v>9980</v>
      </c>
      <c r="AC36" s="887"/>
      <c r="AD36" s="98">
        <v>90</v>
      </c>
      <c r="AE36" s="99" t="s">
        <v>241</v>
      </c>
      <c r="AF36" s="93" t="s">
        <v>242</v>
      </c>
      <c r="AG36" s="100" t="s">
        <v>240</v>
      </c>
      <c r="AH36" s="101" t="s">
        <v>246</v>
      </c>
      <c r="AI36" s="100" t="s">
        <v>240</v>
      </c>
      <c r="AJ36" s="102">
        <v>2.6</v>
      </c>
      <c r="AK36" s="103"/>
      <c r="AL36" s="70"/>
      <c r="AM36" s="104"/>
      <c r="AN36" s="77"/>
      <c r="AO36" s="105"/>
      <c r="AP36" s="106"/>
      <c r="AQ36" s="86"/>
      <c r="AR36" s="106"/>
      <c r="AS36" s="86"/>
      <c r="AT36" s="106"/>
      <c r="AU36" s="86"/>
      <c r="AV36" s="107" t="s">
        <v>240</v>
      </c>
      <c r="AW36" s="71">
        <v>69890</v>
      </c>
      <c r="AX36" s="77" t="s">
        <v>240</v>
      </c>
      <c r="AY36" s="72">
        <v>690</v>
      </c>
      <c r="AZ36" s="108" t="s">
        <v>241</v>
      </c>
      <c r="BA36" s="74" t="s">
        <v>242</v>
      </c>
      <c r="BB36" s="73" t="s">
        <v>240</v>
      </c>
      <c r="BC36" s="75" t="s">
        <v>246</v>
      </c>
      <c r="BD36" s="73" t="s">
        <v>240</v>
      </c>
      <c r="BE36" s="76">
        <v>2.2000000000000002</v>
      </c>
      <c r="BF36" s="107" t="s">
        <v>240</v>
      </c>
      <c r="BG36" s="156">
        <v>59910</v>
      </c>
      <c r="BH36" s="107" t="s">
        <v>250</v>
      </c>
      <c r="BI36" s="72">
        <v>590</v>
      </c>
      <c r="BJ36" s="108" t="s">
        <v>241</v>
      </c>
      <c r="BK36" s="74" t="s">
        <v>242</v>
      </c>
      <c r="BL36" s="108" t="s">
        <v>240</v>
      </c>
      <c r="BM36" s="75" t="s">
        <v>246</v>
      </c>
      <c r="BN36" s="108" t="s">
        <v>240</v>
      </c>
      <c r="BO36" s="76">
        <v>2.2000000000000002</v>
      </c>
      <c r="BP36" s="896"/>
      <c r="BQ36" s="898"/>
      <c r="BR36" s="887"/>
      <c r="BS36" s="900"/>
      <c r="BT36" s="873"/>
      <c r="BU36" s="873"/>
      <c r="BV36" s="871"/>
      <c r="BW36" s="875"/>
      <c r="BX36" s="871"/>
      <c r="BY36" s="912"/>
      <c r="BZ36" s="887"/>
      <c r="CA36" s="904"/>
      <c r="CB36" s="887"/>
      <c r="CC36" s="900"/>
      <c r="CD36" s="871"/>
      <c r="CE36" s="873"/>
      <c r="CF36" s="871"/>
      <c r="CG36" s="875"/>
      <c r="CH36" s="871"/>
      <c r="CI36" s="877"/>
      <c r="CJ36" s="881"/>
      <c r="CK36" s="887"/>
      <c r="CL36" s="889"/>
      <c r="CM36" s="887"/>
      <c r="CN36" s="900"/>
      <c r="CO36" s="873"/>
      <c r="CP36" s="873"/>
      <c r="CQ36" s="871"/>
      <c r="CR36" s="875"/>
      <c r="CS36" s="871"/>
      <c r="CT36" s="902"/>
      <c r="CU36" s="887"/>
      <c r="CV36" s="109" t="s">
        <v>254</v>
      </c>
      <c r="CW36" s="887"/>
      <c r="CX36" s="109" t="s">
        <v>255</v>
      </c>
      <c r="CY36" s="887"/>
      <c r="CZ36" s="110">
        <v>43.7</v>
      </c>
      <c r="DA36" s="887"/>
      <c r="DB36" s="109" t="s">
        <v>254</v>
      </c>
      <c r="DC36" s="887"/>
      <c r="DD36" s="109" t="s">
        <v>255</v>
      </c>
      <c r="DE36" s="887"/>
      <c r="DF36" s="110">
        <v>29.1</v>
      </c>
      <c r="DG36" s="905"/>
      <c r="DH36" s="907"/>
      <c r="DI36" s="905"/>
      <c r="DJ36" s="111" t="s">
        <v>256</v>
      </c>
      <c r="DK36" s="882"/>
      <c r="DL36" s="909"/>
      <c r="DM36" s="871"/>
      <c r="DN36" s="869"/>
      <c r="DO36" s="871"/>
      <c r="DP36" s="873"/>
      <c r="DQ36" s="871"/>
      <c r="DR36" s="875"/>
      <c r="DS36" s="871"/>
      <c r="DT36" s="877"/>
      <c r="DU36" s="879"/>
      <c r="DV36" s="881"/>
      <c r="DW36" s="882"/>
      <c r="DX36" s="922"/>
      <c r="DY36" s="887"/>
      <c r="DZ36" s="922"/>
      <c r="EA36" s="115"/>
      <c r="EB36" s="918"/>
    </row>
    <row r="37" spans="1:132" s="116" customFormat="1" ht="34.15" customHeight="1">
      <c r="A37" s="138" t="s">
        <v>315</v>
      </c>
      <c r="B37" s="920"/>
      <c r="C37" s="883" t="s">
        <v>271</v>
      </c>
      <c r="D37" s="885" t="s">
        <v>239</v>
      </c>
      <c r="E37" s="113" t="s">
        <v>42</v>
      </c>
      <c r="F37" s="52"/>
      <c r="G37" s="53">
        <v>39220</v>
      </c>
      <c r="H37" s="54">
        <v>49200</v>
      </c>
      <c r="I37" s="55" t="s">
        <v>240</v>
      </c>
      <c r="J37" s="56">
        <v>370</v>
      </c>
      <c r="K37" s="57">
        <v>470</v>
      </c>
      <c r="L37" s="58" t="s">
        <v>241</v>
      </c>
      <c r="M37" s="59" t="s">
        <v>242</v>
      </c>
      <c r="N37" s="60" t="s">
        <v>240</v>
      </c>
      <c r="O37" s="61" t="s">
        <v>243</v>
      </c>
      <c r="P37" s="60" t="s">
        <v>240</v>
      </c>
      <c r="Q37" s="62">
        <v>2</v>
      </c>
      <c r="R37" s="63">
        <v>2</v>
      </c>
      <c r="S37" s="887" t="s">
        <v>240</v>
      </c>
      <c r="T37" s="888">
        <v>670</v>
      </c>
      <c r="U37" s="887" t="s">
        <v>240</v>
      </c>
      <c r="V37" s="890">
        <v>6</v>
      </c>
      <c r="W37" s="892" t="s">
        <v>244</v>
      </c>
      <c r="X37" s="872" t="s">
        <v>242</v>
      </c>
      <c r="Y37" s="892" t="s">
        <v>240</v>
      </c>
      <c r="Z37" s="894" t="s">
        <v>245</v>
      </c>
      <c r="AA37" s="55" t="s">
        <v>240</v>
      </c>
      <c r="AB37" s="64">
        <v>9980</v>
      </c>
      <c r="AC37" s="887" t="s">
        <v>240</v>
      </c>
      <c r="AD37" s="65">
        <v>90</v>
      </c>
      <c r="AE37" s="66" t="s">
        <v>244</v>
      </c>
      <c r="AF37" s="59" t="s">
        <v>242</v>
      </c>
      <c r="AG37" s="67" t="s">
        <v>240</v>
      </c>
      <c r="AH37" s="61" t="s">
        <v>246</v>
      </c>
      <c r="AI37" s="67" t="s">
        <v>240</v>
      </c>
      <c r="AJ37" s="68">
        <v>2.6</v>
      </c>
      <c r="AK37" s="69" t="s">
        <v>247</v>
      </c>
      <c r="AL37" s="70" t="s">
        <v>248</v>
      </c>
      <c r="AM37" s="71">
        <v>3990</v>
      </c>
      <c r="AN37" s="70" t="s">
        <v>248</v>
      </c>
      <c r="AO37" s="72">
        <v>30</v>
      </c>
      <c r="AP37" s="73" t="s">
        <v>241</v>
      </c>
      <c r="AQ37" s="74" t="s">
        <v>242</v>
      </c>
      <c r="AR37" s="73" t="s">
        <v>240</v>
      </c>
      <c r="AS37" s="75" t="s">
        <v>246</v>
      </c>
      <c r="AT37" s="73" t="s">
        <v>240</v>
      </c>
      <c r="AU37" s="76">
        <v>3.9</v>
      </c>
      <c r="AV37" s="77"/>
      <c r="AW37" s="78"/>
      <c r="AX37" s="77"/>
      <c r="AY37" s="79"/>
      <c r="AZ37" s="80"/>
      <c r="BA37" s="80"/>
      <c r="BB37" s="81"/>
      <c r="BC37" s="80"/>
      <c r="BD37" s="81"/>
      <c r="BE37" s="80"/>
      <c r="BF37" s="77"/>
      <c r="BG37" s="78" t="s">
        <v>249</v>
      </c>
      <c r="BH37" s="77"/>
      <c r="BI37" s="82"/>
      <c r="BJ37" s="80"/>
      <c r="BK37" s="80"/>
      <c r="BL37" s="80"/>
      <c r="BM37" s="80"/>
      <c r="BN37" s="80"/>
      <c r="BO37" s="80"/>
      <c r="BP37" s="896" t="s">
        <v>240</v>
      </c>
      <c r="BQ37" s="897">
        <v>730</v>
      </c>
      <c r="BR37" s="887" t="s">
        <v>240</v>
      </c>
      <c r="BS37" s="899">
        <v>7</v>
      </c>
      <c r="BT37" s="872" t="s">
        <v>241</v>
      </c>
      <c r="BU37" s="872" t="s">
        <v>242</v>
      </c>
      <c r="BV37" s="870" t="s">
        <v>240</v>
      </c>
      <c r="BW37" s="874" t="s">
        <v>246</v>
      </c>
      <c r="BX37" s="870" t="s">
        <v>240</v>
      </c>
      <c r="BY37" s="901">
        <v>8.6</v>
      </c>
      <c r="BZ37" s="887" t="s">
        <v>250</v>
      </c>
      <c r="CA37" s="903">
        <v>4430</v>
      </c>
      <c r="CB37" s="887" t="s">
        <v>240</v>
      </c>
      <c r="CC37" s="899">
        <v>40</v>
      </c>
      <c r="CD37" s="870" t="s">
        <v>241</v>
      </c>
      <c r="CE37" s="872" t="s">
        <v>242</v>
      </c>
      <c r="CF37" s="870" t="s">
        <v>240</v>
      </c>
      <c r="CG37" s="874" t="s">
        <v>246</v>
      </c>
      <c r="CH37" s="870" t="s">
        <v>240</v>
      </c>
      <c r="CI37" s="876">
        <v>2.4</v>
      </c>
      <c r="CJ37" s="880" t="s">
        <v>251</v>
      </c>
      <c r="CK37" s="887" t="s">
        <v>250</v>
      </c>
      <c r="CL37" s="888">
        <v>620</v>
      </c>
      <c r="CM37" s="887" t="s">
        <v>240</v>
      </c>
      <c r="CN37" s="899">
        <v>6</v>
      </c>
      <c r="CO37" s="872" t="s">
        <v>241</v>
      </c>
      <c r="CP37" s="872" t="s">
        <v>242</v>
      </c>
      <c r="CQ37" s="870" t="s">
        <v>240</v>
      </c>
      <c r="CR37" s="874" t="s">
        <v>246</v>
      </c>
      <c r="CS37" s="870" t="s">
        <v>240</v>
      </c>
      <c r="CT37" s="901">
        <v>10.1</v>
      </c>
      <c r="CU37" s="887" t="s">
        <v>250</v>
      </c>
      <c r="CV37" s="83">
        <v>410</v>
      </c>
      <c r="CW37" s="887" t="s">
        <v>250</v>
      </c>
      <c r="CX37" s="84">
        <v>4</v>
      </c>
      <c r="CY37" s="887" t="s">
        <v>250</v>
      </c>
      <c r="CZ37" s="84">
        <v>4</v>
      </c>
      <c r="DA37" s="887" t="s">
        <v>250</v>
      </c>
      <c r="DB37" s="83">
        <v>70</v>
      </c>
      <c r="DC37" s="887" t="s">
        <v>250</v>
      </c>
      <c r="DD37" s="84">
        <v>1</v>
      </c>
      <c r="DE37" s="887" t="s">
        <v>250</v>
      </c>
      <c r="DF37" s="84">
        <v>1</v>
      </c>
      <c r="DG37" s="905" t="s">
        <v>248</v>
      </c>
      <c r="DH37" s="906">
        <v>3920</v>
      </c>
      <c r="DI37" s="905" t="s">
        <v>248</v>
      </c>
      <c r="DJ37" s="85">
        <v>255</v>
      </c>
      <c r="DK37" s="882" t="s">
        <v>252</v>
      </c>
      <c r="DL37" s="908">
        <v>4430</v>
      </c>
      <c r="DM37" s="870" t="s">
        <v>240</v>
      </c>
      <c r="DN37" s="868">
        <v>40</v>
      </c>
      <c r="DO37" s="870" t="s">
        <v>241</v>
      </c>
      <c r="DP37" s="872" t="s">
        <v>242</v>
      </c>
      <c r="DQ37" s="870" t="s">
        <v>240</v>
      </c>
      <c r="DR37" s="874" t="s">
        <v>246</v>
      </c>
      <c r="DS37" s="870" t="s">
        <v>240</v>
      </c>
      <c r="DT37" s="876">
        <v>2.4</v>
      </c>
      <c r="DU37" s="878" t="s">
        <v>247</v>
      </c>
      <c r="DV37" s="880" t="s">
        <v>253</v>
      </c>
      <c r="DW37" s="882" t="s">
        <v>252</v>
      </c>
      <c r="DX37" s="922"/>
      <c r="DY37" s="887"/>
      <c r="DZ37" s="922"/>
      <c r="EA37" s="115"/>
      <c r="EB37" s="918"/>
    </row>
    <row r="38" spans="1:132" s="116" customFormat="1" ht="34.15" customHeight="1">
      <c r="A38" s="138" t="s">
        <v>316</v>
      </c>
      <c r="B38" s="920"/>
      <c r="C38" s="884"/>
      <c r="D38" s="910"/>
      <c r="E38" s="114" t="s">
        <v>43</v>
      </c>
      <c r="F38" s="52"/>
      <c r="G38" s="88">
        <v>49200</v>
      </c>
      <c r="H38" s="89"/>
      <c r="I38" s="55" t="s">
        <v>240</v>
      </c>
      <c r="J38" s="90">
        <v>470</v>
      </c>
      <c r="K38" s="91"/>
      <c r="L38" s="92" t="s">
        <v>241</v>
      </c>
      <c r="M38" s="93" t="s">
        <v>242</v>
      </c>
      <c r="N38" s="94" t="s">
        <v>240</v>
      </c>
      <c r="O38" s="95" t="s">
        <v>246</v>
      </c>
      <c r="P38" s="94" t="s">
        <v>240</v>
      </c>
      <c r="Q38" s="96">
        <v>2</v>
      </c>
      <c r="R38" s="97"/>
      <c r="S38" s="887"/>
      <c r="T38" s="889"/>
      <c r="U38" s="887"/>
      <c r="V38" s="891"/>
      <c r="W38" s="893"/>
      <c r="X38" s="873"/>
      <c r="Y38" s="893"/>
      <c r="Z38" s="895"/>
      <c r="AA38" s="55" t="s">
        <v>240</v>
      </c>
      <c r="AB38" s="90">
        <v>9980</v>
      </c>
      <c r="AC38" s="887"/>
      <c r="AD38" s="98">
        <v>90</v>
      </c>
      <c r="AE38" s="99" t="s">
        <v>241</v>
      </c>
      <c r="AF38" s="93" t="s">
        <v>242</v>
      </c>
      <c r="AG38" s="100" t="s">
        <v>240</v>
      </c>
      <c r="AH38" s="101" t="s">
        <v>246</v>
      </c>
      <c r="AI38" s="100" t="s">
        <v>240</v>
      </c>
      <c r="AJ38" s="102">
        <v>2.6</v>
      </c>
      <c r="AK38" s="103"/>
      <c r="AL38" s="70"/>
      <c r="AM38" s="104"/>
      <c r="AN38" s="77"/>
      <c r="AO38" s="105"/>
      <c r="AP38" s="106"/>
      <c r="AQ38" s="86"/>
      <c r="AR38" s="106"/>
      <c r="AS38" s="86"/>
      <c r="AT38" s="106"/>
      <c r="AU38" s="86"/>
      <c r="AV38" s="107" t="s">
        <v>240</v>
      </c>
      <c r="AW38" s="71">
        <v>69890</v>
      </c>
      <c r="AX38" s="77" t="s">
        <v>240</v>
      </c>
      <c r="AY38" s="72">
        <v>690</v>
      </c>
      <c r="AZ38" s="108" t="s">
        <v>241</v>
      </c>
      <c r="BA38" s="74" t="s">
        <v>242</v>
      </c>
      <c r="BB38" s="73" t="s">
        <v>240</v>
      </c>
      <c r="BC38" s="75" t="s">
        <v>246</v>
      </c>
      <c r="BD38" s="73" t="s">
        <v>240</v>
      </c>
      <c r="BE38" s="76">
        <v>2.2000000000000002</v>
      </c>
      <c r="BF38" s="107" t="s">
        <v>240</v>
      </c>
      <c r="BG38" s="156">
        <v>59910</v>
      </c>
      <c r="BH38" s="107" t="s">
        <v>250</v>
      </c>
      <c r="BI38" s="72">
        <v>590</v>
      </c>
      <c r="BJ38" s="108" t="s">
        <v>241</v>
      </c>
      <c r="BK38" s="74" t="s">
        <v>242</v>
      </c>
      <c r="BL38" s="108" t="s">
        <v>240</v>
      </c>
      <c r="BM38" s="75" t="s">
        <v>246</v>
      </c>
      <c r="BN38" s="108" t="s">
        <v>240</v>
      </c>
      <c r="BO38" s="76">
        <v>2.2000000000000002</v>
      </c>
      <c r="BP38" s="896"/>
      <c r="BQ38" s="898"/>
      <c r="BR38" s="887"/>
      <c r="BS38" s="900"/>
      <c r="BT38" s="873"/>
      <c r="BU38" s="873"/>
      <c r="BV38" s="871"/>
      <c r="BW38" s="875"/>
      <c r="BX38" s="871"/>
      <c r="BY38" s="902"/>
      <c r="BZ38" s="887"/>
      <c r="CA38" s="904"/>
      <c r="CB38" s="887"/>
      <c r="CC38" s="900"/>
      <c r="CD38" s="871"/>
      <c r="CE38" s="873"/>
      <c r="CF38" s="871"/>
      <c r="CG38" s="875"/>
      <c r="CH38" s="871"/>
      <c r="CI38" s="877"/>
      <c r="CJ38" s="881"/>
      <c r="CK38" s="887"/>
      <c r="CL38" s="889"/>
      <c r="CM38" s="887"/>
      <c r="CN38" s="900"/>
      <c r="CO38" s="873"/>
      <c r="CP38" s="873"/>
      <c r="CQ38" s="871"/>
      <c r="CR38" s="875"/>
      <c r="CS38" s="871"/>
      <c r="CT38" s="902"/>
      <c r="CU38" s="887"/>
      <c r="CV38" s="109" t="s">
        <v>254</v>
      </c>
      <c r="CW38" s="887"/>
      <c r="CX38" s="109" t="s">
        <v>255</v>
      </c>
      <c r="CY38" s="887"/>
      <c r="CZ38" s="110">
        <v>38.799999999999997</v>
      </c>
      <c r="DA38" s="887"/>
      <c r="DB38" s="109" t="s">
        <v>254</v>
      </c>
      <c r="DC38" s="887"/>
      <c r="DD38" s="109" t="s">
        <v>255</v>
      </c>
      <c r="DE38" s="887"/>
      <c r="DF38" s="110">
        <v>25.9</v>
      </c>
      <c r="DG38" s="905"/>
      <c r="DH38" s="907"/>
      <c r="DI38" s="905"/>
      <c r="DJ38" s="111" t="s">
        <v>256</v>
      </c>
      <c r="DK38" s="882"/>
      <c r="DL38" s="909"/>
      <c r="DM38" s="871"/>
      <c r="DN38" s="869"/>
      <c r="DO38" s="871"/>
      <c r="DP38" s="873"/>
      <c r="DQ38" s="871"/>
      <c r="DR38" s="875"/>
      <c r="DS38" s="871"/>
      <c r="DT38" s="877"/>
      <c r="DU38" s="879"/>
      <c r="DV38" s="881"/>
      <c r="DW38" s="882"/>
      <c r="DX38" s="922"/>
      <c r="DY38" s="887"/>
      <c r="DZ38" s="922"/>
      <c r="EA38" s="115"/>
      <c r="EB38" s="918"/>
    </row>
    <row r="39" spans="1:132" s="116" customFormat="1" ht="34.15" customHeight="1">
      <c r="A39" s="138" t="s">
        <v>317</v>
      </c>
      <c r="B39" s="920"/>
      <c r="C39" s="883" t="s">
        <v>272</v>
      </c>
      <c r="D39" s="885" t="s">
        <v>239</v>
      </c>
      <c r="E39" s="113" t="s">
        <v>42</v>
      </c>
      <c r="F39" s="52"/>
      <c r="G39" s="53">
        <v>37780</v>
      </c>
      <c r="H39" s="54">
        <v>47760</v>
      </c>
      <c r="I39" s="55" t="s">
        <v>240</v>
      </c>
      <c r="J39" s="56">
        <v>350</v>
      </c>
      <c r="K39" s="57">
        <v>450</v>
      </c>
      <c r="L39" s="58" t="s">
        <v>241</v>
      </c>
      <c r="M39" s="59" t="s">
        <v>242</v>
      </c>
      <c r="N39" s="60" t="s">
        <v>240</v>
      </c>
      <c r="O39" s="61" t="s">
        <v>243</v>
      </c>
      <c r="P39" s="60" t="s">
        <v>240</v>
      </c>
      <c r="Q39" s="62">
        <v>2</v>
      </c>
      <c r="R39" s="63">
        <v>2.1</v>
      </c>
      <c r="S39" s="887" t="s">
        <v>240</v>
      </c>
      <c r="T39" s="888">
        <v>610</v>
      </c>
      <c r="U39" s="887" t="s">
        <v>240</v>
      </c>
      <c r="V39" s="890">
        <v>6</v>
      </c>
      <c r="W39" s="892" t="s">
        <v>244</v>
      </c>
      <c r="X39" s="872" t="s">
        <v>242</v>
      </c>
      <c r="Y39" s="892" t="s">
        <v>240</v>
      </c>
      <c r="Z39" s="894" t="s">
        <v>245</v>
      </c>
      <c r="AA39" s="55" t="s">
        <v>240</v>
      </c>
      <c r="AB39" s="64">
        <v>9980</v>
      </c>
      <c r="AC39" s="887" t="s">
        <v>240</v>
      </c>
      <c r="AD39" s="65">
        <v>90</v>
      </c>
      <c r="AE39" s="66" t="s">
        <v>244</v>
      </c>
      <c r="AF39" s="59" t="s">
        <v>242</v>
      </c>
      <c r="AG39" s="67" t="s">
        <v>240</v>
      </c>
      <c r="AH39" s="61" t="s">
        <v>246</v>
      </c>
      <c r="AI39" s="67" t="s">
        <v>240</v>
      </c>
      <c r="AJ39" s="68">
        <v>2.6</v>
      </c>
      <c r="AK39" s="69" t="s">
        <v>247</v>
      </c>
      <c r="AL39" s="70" t="s">
        <v>248</v>
      </c>
      <c r="AM39" s="71">
        <v>3990</v>
      </c>
      <c r="AN39" s="70" t="s">
        <v>248</v>
      </c>
      <c r="AO39" s="72">
        <v>30</v>
      </c>
      <c r="AP39" s="73" t="s">
        <v>241</v>
      </c>
      <c r="AQ39" s="74" t="s">
        <v>242</v>
      </c>
      <c r="AR39" s="73" t="s">
        <v>240</v>
      </c>
      <c r="AS39" s="75" t="s">
        <v>246</v>
      </c>
      <c r="AT39" s="73" t="s">
        <v>240</v>
      </c>
      <c r="AU39" s="76">
        <v>3.9</v>
      </c>
      <c r="AV39" s="77"/>
      <c r="AW39" s="78"/>
      <c r="AX39" s="77"/>
      <c r="AY39" s="79"/>
      <c r="AZ39" s="80"/>
      <c r="BA39" s="80"/>
      <c r="BB39" s="81"/>
      <c r="BC39" s="80"/>
      <c r="BD39" s="81"/>
      <c r="BE39" s="80"/>
      <c r="BF39" s="77"/>
      <c r="BG39" s="78" t="s">
        <v>249</v>
      </c>
      <c r="BH39" s="77"/>
      <c r="BI39" s="82"/>
      <c r="BJ39" s="80"/>
      <c r="BK39" s="80"/>
      <c r="BL39" s="80"/>
      <c r="BM39" s="80"/>
      <c r="BN39" s="80"/>
      <c r="BO39" s="80"/>
      <c r="BP39" s="896" t="s">
        <v>240</v>
      </c>
      <c r="BQ39" s="897">
        <v>660</v>
      </c>
      <c r="BR39" s="887" t="s">
        <v>240</v>
      </c>
      <c r="BS39" s="899">
        <v>6</v>
      </c>
      <c r="BT39" s="872" t="s">
        <v>241</v>
      </c>
      <c r="BU39" s="872" t="s">
        <v>242</v>
      </c>
      <c r="BV39" s="870" t="s">
        <v>240</v>
      </c>
      <c r="BW39" s="874" t="s">
        <v>246</v>
      </c>
      <c r="BX39" s="870" t="s">
        <v>240</v>
      </c>
      <c r="BY39" s="901">
        <v>9.1</v>
      </c>
      <c r="BZ39" s="887" t="s">
        <v>250</v>
      </c>
      <c r="CA39" s="903">
        <v>3990</v>
      </c>
      <c r="CB39" s="887" t="s">
        <v>240</v>
      </c>
      <c r="CC39" s="899">
        <v>30</v>
      </c>
      <c r="CD39" s="870" t="s">
        <v>241</v>
      </c>
      <c r="CE39" s="872" t="s">
        <v>242</v>
      </c>
      <c r="CF39" s="870" t="s">
        <v>240</v>
      </c>
      <c r="CG39" s="874" t="s">
        <v>246</v>
      </c>
      <c r="CH39" s="870" t="s">
        <v>240</v>
      </c>
      <c r="CI39" s="876">
        <v>2.8</v>
      </c>
      <c r="CJ39" s="880" t="s">
        <v>251</v>
      </c>
      <c r="CK39" s="887" t="s">
        <v>250</v>
      </c>
      <c r="CL39" s="888">
        <v>560</v>
      </c>
      <c r="CM39" s="887" t="s">
        <v>240</v>
      </c>
      <c r="CN39" s="899">
        <v>5</v>
      </c>
      <c r="CO39" s="872" t="s">
        <v>241</v>
      </c>
      <c r="CP39" s="872" t="s">
        <v>242</v>
      </c>
      <c r="CQ39" s="870" t="s">
        <v>240</v>
      </c>
      <c r="CR39" s="874" t="s">
        <v>246</v>
      </c>
      <c r="CS39" s="870" t="s">
        <v>240</v>
      </c>
      <c r="CT39" s="901">
        <v>10.9</v>
      </c>
      <c r="CU39" s="887" t="s">
        <v>250</v>
      </c>
      <c r="CV39" s="83">
        <v>380</v>
      </c>
      <c r="CW39" s="887" t="s">
        <v>250</v>
      </c>
      <c r="CX39" s="84">
        <v>3</v>
      </c>
      <c r="CY39" s="887" t="s">
        <v>250</v>
      </c>
      <c r="CZ39" s="84">
        <v>3</v>
      </c>
      <c r="DA39" s="887" t="s">
        <v>250</v>
      </c>
      <c r="DB39" s="83">
        <v>60</v>
      </c>
      <c r="DC39" s="887" t="s">
        <v>250</v>
      </c>
      <c r="DD39" s="84">
        <v>1</v>
      </c>
      <c r="DE39" s="887" t="s">
        <v>250</v>
      </c>
      <c r="DF39" s="84">
        <v>1</v>
      </c>
      <c r="DG39" s="905" t="s">
        <v>248</v>
      </c>
      <c r="DH39" s="906">
        <v>3660</v>
      </c>
      <c r="DI39" s="905" t="s">
        <v>248</v>
      </c>
      <c r="DJ39" s="85">
        <v>255</v>
      </c>
      <c r="DK39" s="882" t="s">
        <v>252</v>
      </c>
      <c r="DL39" s="908">
        <v>3990</v>
      </c>
      <c r="DM39" s="870" t="s">
        <v>240</v>
      </c>
      <c r="DN39" s="868">
        <v>40</v>
      </c>
      <c r="DO39" s="870" t="s">
        <v>241</v>
      </c>
      <c r="DP39" s="872" t="s">
        <v>242</v>
      </c>
      <c r="DQ39" s="870" t="s">
        <v>240</v>
      </c>
      <c r="DR39" s="874" t="s">
        <v>246</v>
      </c>
      <c r="DS39" s="870" t="s">
        <v>240</v>
      </c>
      <c r="DT39" s="876">
        <v>2.1</v>
      </c>
      <c r="DU39" s="878" t="s">
        <v>247</v>
      </c>
      <c r="DV39" s="880" t="s">
        <v>253</v>
      </c>
      <c r="DW39" s="882" t="s">
        <v>252</v>
      </c>
      <c r="DX39" s="922"/>
      <c r="DY39" s="887"/>
      <c r="DZ39" s="922"/>
      <c r="EA39" s="115"/>
      <c r="EB39" s="918"/>
    </row>
    <row r="40" spans="1:132" s="116" customFormat="1" ht="34.15" customHeight="1">
      <c r="A40" s="138" t="s">
        <v>318</v>
      </c>
      <c r="B40" s="920"/>
      <c r="C40" s="884"/>
      <c r="D40" s="910"/>
      <c r="E40" s="114" t="s">
        <v>43</v>
      </c>
      <c r="F40" s="52"/>
      <c r="G40" s="88">
        <v>47760</v>
      </c>
      <c r="H40" s="89"/>
      <c r="I40" s="55" t="s">
        <v>240</v>
      </c>
      <c r="J40" s="90">
        <v>450</v>
      </c>
      <c r="K40" s="91"/>
      <c r="L40" s="92" t="s">
        <v>241</v>
      </c>
      <c r="M40" s="93" t="s">
        <v>242</v>
      </c>
      <c r="N40" s="94" t="s">
        <v>240</v>
      </c>
      <c r="O40" s="95" t="s">
        <v>246</v>
      </c>
      <c r="P40" s="94" t="s">
        <v>240</v>
      </c>
      <c r="Q40" s="96">
        <v>2.1</v>
      </c>
      <c r="R40" s="97"/>
      <c r="S40" s="887"/>
      <c r="T40" s="889"/>
      <c r="U40" s="887"/>
      <c r="V40" s="891"/>
      <c r="W40" s="893"/>
      <c r="X40" s="873"/>
      <c r="Y40" s="893"/>
      <c r="Z40" s="895"/>
      <c r="AA40" s="55" t="s">
        <v>240</v>
      </c>
      <c r="AB40" s="90">
        <v>9980</v>
      </c>
      <c r="AC40" s="887"/>
      <c r="AD40" s="98">
        <v>90</v>
      </c>
      <c r="AE40" s="99" t="s">
        <v>241</v>
      </c>
      <c r="AF40" s="93" t="s">
        <v>242</v>
      </c>
      <c r="AG40" s="100" t="s">
        <v>240</v>
      </c>
      <c r="AH40" s="101" t="s">
        <v>246</v>
      </c>
      <c r="AI40" s="100" t="s">
        <v>240</v>
      </c>
      <c r="AJ40" s="102">
        <v>2.6</v>
      </c>
      <c r="AK40" s="103"/>
      <c r="AL40" s="70"/>
      <c r="AM40" s="104"/>
      <c r="AN40" s="77"/>
      <c r="AO40" s="105"/>
      <c r="AP40" s="106"/>
      <c r="AQ40" s="86"/>
      <c r="AR40" s="106"/>
      <c r="AS40" s="86"/>
      <c r="AT40" s="106"/>
      <c r="AU40" s="86"/>
      <c r="AV40" s="107" t="s">
        <v>240</v>
      </c>
      <c r="AW40" s="71">
        <v>69890</v>
      </c>
      <c r="AX40" s="77" t="s">
        <v>240</v>
      </c>
      <c r="AY40" s="72">
        <v>690</v>
      </c>
      <c r="AZ40" s="108" t="s">
        <v>241</v>
      </c>
      <c r="BA40" s="74" t="s">
        <v>242</v>
      </c>
      <c r="BB40" s="73" t="s">
        <v>240</v>
      </c>
      <c r="BC40" s="75" t="s">
        <v>246</v>
      </c>
      <c r="BD40" s="73" t="s">
        <v>240</v>
      </c>
      <c r="BE40" s="76">
        <v>2.2000000000000002</v>
      </c>
      <c r="BF40" s="107" t="s">
        <v>240</v>
      </c>
      <c r="BG40" s="156">
        <v>59910</v>
      </c>
      <c r="BH40" s="107" t="s">
        <v>250</v>
      </c>
      <c r="BI40" s="72">
        <v>590</v>
      </c>
      <c r="BJ40" s="108" t="s">
        <v>241</v>
      </c>
      <c r="BK40" s="74" t="s">
        <v>242</v>
      </c>
      <c r="BL40" s="108" t="s">
        <v>240</v>
      </c>
      <c r="BM40" s="75" t="s">
        <v>246</v>
      </c>
      <c r="BN40" s="108" t="s">
        <v>240</v>
      </c>
      <c r="BO40" s="76">
        <v>2.2000000000000002</v>
      </c>
      <c r="BP40" s="896"/>
      <c r="BQ40" s="898"/>
      <c r="BR40" s="887"/>
      <c r="BS40" s="900"/>
      <c r="BT40" s="873"/>
      <c r="BU40" s="873"/>
      <c r="BV40" s="871"/>
      <c r="BW40" s="875"/>
      <c r="BX40" s="871"/>
      <c r="BY40" s="902"/>
      <c r="BZ40" s="887"/>
      <c r="CA40" s="904"/>
      <c r="CB40" s="887"/>
      <c r="CC40" s="900"/>
      <c r="CD40" s="871"/>
      <c r="CE40" s="873"/>
      <c r="CF40" s="871"/>
      <c r="CG40" s="875"/>
      <c r="CH40" s="871"/>
      <c r="CI40" s="877"/>
      <c r="CJ40" s="881"/>
      <c r="CK40" s="887"/>
      <c r="CL40" s="889"/>
      <c r="CM40" s="887"/>
      <c r="CN40" s="900"/>
      <c r="CO40" s="873"/>
      <c r="CP40" s="873"/>
      <c r="CQ40" s="871"/>
      <c r="CR40" s="875"/>
      <c r="CS40" s="871"/>
      <c r="CT40" s="902"/>
      <c r="CU40" s="887"/>
      <c r="CV40" s="109" t="s">
        <v>254</v>
      </c>
      <c r="CW40" s="887"/>
      <c r="CX40" s="109" t="s">
        <v>255</v>
      </c>
      <c r="CY40" s="887"/>
      <c r="CZ40" s="110">
        <v>46.6</v>
      </c>
      <c r="DA40" s="887"/>
      <c r="DB40" s="109" t="s">
        <v>254</v>
      </c>
      <c r="DC40" s="887"/>
      <c r="DD40" s="109" t="s">
        <v>255</v>
      </c>
      <c r="DE40" s="887"/>
      <c r="DF40" s="110">
        <v>23.3</v>
      </c>
      <c r="DG40" s="905"/>
      <c r="DH40" s="907"/>
      <c r="DI40" s="905"/>
      <c r="DJ40" s="111" t="s">
        <v>256</v>
      </c>
      <c r="DK40" s="882"/>
      <c r="DL40" s="909"/>
      <c r="DM40" s="871"/>
      <c r="DN40" s="869"/>
      <c r="DO40" s="871"/>
      <c r="DP40" s="873"/>
      <c r="DQ40" s="871"/>
      <c r="DR40" s="875"/>
      <c r="DS40" s="871"/>
      <c r="DT40" s="877"/>
      <c r="DU40" s="879"/>
      <c r="DV40" s="881"/>
      <c r="DW40" s="882"/>
      <c r="DX40" s="922"/>
      <c r="DY40" s="887"/>
      <c r="DZ40" s="922"/>
      <c r="EA40" s="115"/>
      <c r="EB40" s="918"/>
    </row>
    <row r="41" spans="1:132" s="116" customFormat="1" ht="34.15" customHeight="1">
      <c r="A41" s="138" t="s">
        <v>319</v>
      </c>
      <c r="B41" s="920"/>
      <c r="C41" s="883" t="s">
        <v>273</v>
      </c>
      <c r="D41" s="885" t="s">
        <v>239</v>
      </c>
      <c r="E41" s="113" t="s">
        <v>42</v>
      </c>
      <c r="F41" s="52"/>
      <c r="G41" s="53">
        <v>35600</v>
      </c>
      <c r="H41" s="54">
        <v>45580</v>
      </c>
      <c r="I41" s="55" t="s">
        <v>240</v>
      </c>
      <c r="J41" s="56">
        <v>330</v>
      </c>
      <c r="K41" s="57">
        <v>430</v>
      </c>
      <c r="L41" s="58" t="s">
        <v>241</v>
      </c>
      <c r="M41" s="59" t="s">
        <v>242</v>
      </c>
      <c r="N41" s="60" t="s">
        <v>240</v>
      </c>
      <c r="O41" s="61" t="s">
        <v>243</v>
      </c>
      <c r="P41" s="60" t="s">
        <v>240</v>
      </c>
      <c r="Q41" s="62">
        <v>2</v>
      </c>
      <c r="R41" s="63">
        <v>2.1</v>
      </c>
      <c r="S41" s="887" t="s">
        <v>240</v>
      </c>
      <c r="T41" s="888">
        <v>500</v>
      </c>
      <c r="U41" s="887" t="s">
        <v>240</v>
      </c>
      <c r="V41" s="890">
        <v>5</v>
      </c>
      <c r="W41" s="892" t="s">
        <v>244</v>
      </c>
      <c r="X41" s="872" t="s">
        <v>242</v>
      </c>
      <c r="Y41" s="892" t="s">
        <v>240</v>
      </c>
      <c r="Z41" s="894" t="s">
        <v>245</v>
      </c>
      <c r="AA41" s="55" t="s">
        <v>240</v>
      </c>
      <c r="AB41" s="64">
        <v>9980</v>
      </c>
      <c r="AC41" s="887" t="s">
        <v>240</v>
      </c>
      <c r="AD41" s="65">
        <v>90</v>
      </c>
      <c r="AE41" s="66" t="s">
        <v>244</v>
      </c>
      <c r="AF41" s="59" t="s">
        <v>242</v>
      </c>
      <c r="AG41" s="67" t="s">
        <v>240</v>
      </c>
      <c r="AH41" s="61" t="s">
        <v>246</v>
      </c>
      <c r="AI41" s="67" t="s">
        <v>240</v>
      </c>
      <c r="AJ41" s="68">
        <v>2.6</v>
      </c>
      <c r="AK41" s="69" t="s">
        <v>247</v>
      </c>
      <c r="AL41" s="70" t="s">
        <v>248</v>
      </c>
      <c r="AM41" s="71">
        <v>3990</v>
      </c>
      <c r="AN41" s="70" t="s">
        <v>248</v>
      </c>
      <c r="AO41" s="72">
        <v>30</v>
      </c>
      <c r="AP41" s="73" t="s">
        <v>241</v>
      </c>
      <c r="AQ41" s="74" t="s">
        <v>242</v>
      </c>
      <c r="AR41" s="73" t="s">
        <v>240</v>
      </c>
      <c r="AS41" s="75" t="s">
        <v>246</v>
      </c>
      <c r="AT41" s="73" t="s">
        <v>240</v>
      </c>
      <c r="AU41" s="76">
        <v>3.9</v>
      </c>
      <c r="AV41" s="77"/>
      <c r="AW41" s="78"/>
      <c r="AX41" s="77"/>
      <c r="AY41" s="79"/>
      <c r="AZ41" s="80"/>
      <c r="BA41" s="80"/>
      <c r="BB41" s="81"/>
      <c r="BC41" s="80"/>
      <c r="BD41" s="81"/>
      <c r="BE41" s="80"/>
      <c r="BF41" s="77"/>
      <c r="BG41" s="78" t="s">
        <v>249</v>
      </c>
      <c r="BH41" s="77"/>
      <c r="BI41" s="82"/>
      <c r="BJ41" s="80"/>
      <c r="BK41" s="80"/>
      <c r="BL41" s="80"/>
      <c r="BM41" s="80"/>
      <c r="BN41" s="80"/>
      <c r="BO41" s="80"/>
      <c r="BP41" s="896" t="s">
        <v>240</v>
      </c>
      <c r="BQ41" s="897">
        <v>550</v>
      </c>
      <c r="BR41" s="887" t="s">
        <v>240</v>
      </c>
      <c r="BS41" s="899">
        <v>5</v>
      </c>
      <c r="BT41" s="872" t="s">
        <v>241</v>
      </c>
      <c r="BU41" s="872" t="s">
        <v>242</v>
      </c>
      <c r="BV41" s="870" t="s">
        <v>240</v>
      </c>
      <c r="BW41" s="874" t="s">
        <v>246</v>
      </c>
      <c r="BX41" s="870" t="s">
        <v>240</v>
      </c>
      <c r="BY41" s="901">
        <v>9.1</v>
      </c>
      <c r="BZ41" s="887" t="s">
        <v>250</v>
      </c>
      <c r="CA41" s="903">
        <v>3320</v>
      </c>
      <c r="CB41" s="887" t="s">
        <v>240</v>
      </c>
      <c r="CC41" s="899">
        <v>30</v>
      </c>
      <c r="CD41" s="870" t="s">
        <v>241</v>
      </c>
      <c r="CE41" s="872" t="s">
        <v>242</v>
      </c>
      <c r="CF41" s="870" t="s">
        <v>240</v>
      </c>
      <c r="CG41" s="874" t="s">
        <v>246</v>
      </c>
      <c r="CH41" s="870" t="s">
        <v>240</v>
      </c>
      <c r="CI41" s="876">
        <v>2.4</v>
      </c>
      <c r="CJ41" s="880" t="s">
        <v>251</v>
      </c>
      <c r="CK41" s="887" t="s">
        <v>250</v>
      </c>
      <c r="CL41" s="888">
        <v>540</v>
      </c>
      <c r="CM41" s="887" t="s">
        <v>240</v>
      </c>
      <c r="CN41" s="899">
        <v>5</v>
      </c>
      <c r="CO41" s="872" t="s">
        <v>241</v>
      </c>
      <c r="CP41" s="872" t="s">
        <v>242</v>
      </c>
      <c r="CQ41" s="870" t="s">
        <v>240</v>
      </c>
      <c r="CR41" s="874" t="s">
        <v>246</v>
      </c>
      <c r="CS41" s="870" t="s">
        <v>240</v>
      </c>
      <c r="CT41" s="901">
        <v>16.8</v>
      </c>
      <c r="CU41" s="887" t="s">
        <v>250</v>
      </c>
      <c r="CV41" s="83">
        <v>330</v>
      </c>
      <c r="CW41" s="887" t="s">
        <v>250</v>
      </c>
      <c r="CX41" s="84">
        <v>3</v>
      </c>
      <c r="CY41" s="887" t="s">
        <v>250</v>
      </c>
      <c r="CZ41" s="84">
        <v>3</v>
      </c>
      <c r="DA41" s="887" t="s">
        <v>250</v>
      </c>
      <c r="DB41" s="83">
        <v>50</v>
      </c>
      <c r="DC41" s="887" t="s">
        <v>250</v>
      </c>
      <c r="DD41" s="84">
        <v>1</v>
      </c>
      <c r="DE41" s="887" t="s">
        <v>250</v>
      </c>
      <c r="DF41" s="84">
        <v>1</v>
      </c>
      <c r="DG41" s="905" t="s">
        <v>248</v>
      </c>
      <c r="DH41" s="906">
        <v>3160</v>
      </c>
      <c r="DI41" s="905" t="s">
        <v>248</v>
      </c>
      <c r="DJ41" s="85">
        <v>255</v>
      </c>
      <c r="DK41" s="882" t="s">
        <v>252</v>
      </c>
      <c r="DL41" s="908">
        <v>3320</v>
      </c>
      <c r="DM41" s="870" t="s">
        <v>240</v>
      </c>
      <c r="DN41" s="868">
        <v>30</v>
      </c>
      <c r="DO41" s="870" t="s">
        <v>241</v>
      </c>
      <c r="DP41" s="872" t="s">
        <v>242</v>
      </c>
      <c r="DQ41" s="870" t="s">
        <v>240</v>
      </c>
      <c r="DR41" s="874" t="s">
        <v>246</v>
      </c>
      <c r="DS41" s="870" t="s">
        <v>240</v>
      </c>
      <c r="DT41" s="876">
        <v>2.4</v>
      </c>
      <c r="DU41" s="878" t="s">
        <v>247</v>
      </c>
      <c r="DV41" s="880" t="s">
        <v>253</v>
      </c>
      <c r="DW41" s="882" t="s">
        <v>252</v>
      </c>
      <c r="DX41" s="922"/>
      <c r="DY41" s="887"/>
      <c r="DZ41" s="922"/>
      <c r="EA41" s="115"/>
      <c r="EB41" s="918"/>
    </row>
    <row r="42" spans="1:132" s="116" customFormat="1" ht="34.15" customHeight="1">
      <c r="A42" s="138" t="s">
        <v>320</v>
      </c>
      <c r="B42" s="920"/>
      <c r="C42" s="884"/>
      <c r="D42" s="910"/>
      <c r="E42" s="114" t="s">
        <v>43</v>
      </c>
      <c r="F42" s="52"/>
      <c r="G42" s="88">
        <v>45580</v>
      </c>
      <c r="H42" s="89"/>
      <c r="I42" s="55" t="s">
        <v>240</v>
      </c>
      <c r="J42" s="90">
        <v>430</v>
      </c>
      <c r="K42" s="91"/>
      <c r="L42" s="92" t="s">
        <v>241</v>
      </c>
      <c r="M42" s="93" t="s">
        <v>242</v>
      </c>
      <c r="N42" s="94" t="s">
        <v>240</v>
      </c>
      <c r="O42" s="95" t="s">
        <v>246</v>
      </c>
      <c r="P42" s="94" t="s">
        <v>240</v>
      </c>
      <c r="Q42" s="96">
        <v>2.1</v>
      </c>
      <c r="R42" s="97"/>
      <c r="S42" s="887"/>
      <c r="T42" s="889"/>
      <c r="U42" s="887"/>
      <c r="V42" s="891"/>
      <c r="W42" s="893"/>
      <c r="X42" s="873"/>
      <c r="Y42" s="893"/>
      <c r="Z42" s="895"/>
      <c r="AA42" s="55" t="s">
        <v>240</v>
      </c>
      <c r="AB42" s="90">
        <v>9980</v>
      </c>
      <c r="AC42" s="887"/>
      <c r="AD42" s="98">
        <v>90</v>
      </c>
      <c r="AE42" s="99" t="s">
        <v>241</v>
      </c>
      <c r="AF42" s="93" t="s">
        <v>242</v>
      </c>
      <c r="AG42" s="100" t="s">
        <v>240</v>
      </c>
      <c r="AH42" s="101" t="s">
        <v>246</v>
      </c>
      <c r="AI42" s="100" t="s">
        <v>240</v>
      </c>
      <c r="AJ42" s="102">
        <v>2.6</v>
      </c>
      <c r="AK42" s="103"/>
      <c r="AL42" s="70"/>
      <c r="AM42" s="104"/>
      <c r="AN42" s="77"/>
      <c r="AO42" s="105"/>
      <c r="AP42" s="106"/>
      <c r="AQ42" s="86"/>
      <c r="AR42" s="106"/>
      <c r="AS42" s="86"/>
      <c r="AT42" s="106"/>
      <c r="AU42" s="86"/>
      <c r="AV42" s="107" t="s">
        <v>240</v>
      </c>
      <c r="AW42" s="71">
        <v>69890</v>
      </c>
      <c r="AX42" s="77" t="s">
        <v>240</v>
      </c>
      <c r="AY42" s="72">
        <v>690</v>
      </c>
      <c r="AZ42" s="108" t="s">
        <v>241</v>
      </c>
      <c r="BA42" s="74" t="s">
        <v>242</v>
      </c>
      <c r="BB42" s="73" t="s">
        <v>240</v>
      </c>
      <c r="BC42" s="75" t="s">
        <v>246</v>
      </c>
      <c r="BD42" s="73" t="s">
        <v>240</v>
      </c>
      <c r="BE42" s="76">
        <v>2.2000000000000002</v>
      </c>
      <c r="BF42" s="107" t="s">
        <v>240</v>
      </c>
      <c r="BG42" s="156">
        <v>59910</v>
      </c>
      <c r="BH42" s="107" t="s">
        <v>250</v>
      </c>
      <c r="BI42" s="72">
        <v>590</v>
      </c>
      <c r="BJ42" s="108" t="s">
        <v>241</v>
      </c>
      <c r="BK42" s="74" t="s">
        <v>242</v>
      </c>
      <c r="BL42" s="108" t="s">
        <v>240</v>
      </c>
      <c r="BM42" s="75" t="s">
        <v>246</v>
      </c>
      <c r="BN42" s="108" t="s">
        <v>240</v>
      </c>
      <c r="BO42" s="76">
        <v>2.2000000000000002</v>
      </c>
      <c r="BP42" s="896"/>
      <c r="BQ42" s="898"/>
      <c r="BR42" s="887"/>
      <c r="BS42" s="900"/>
      <c r="BT42" s="873"/>
      <c r="BU42" s="873"/>
      <c r="BV42" s="871"/>
      <c r="BW42" s="875"/>
      <c r="BX42" s="871"/>
      <c r="BY42" s="902"/>
      <c r="BZ42" s="887"/>
      <c r="CA42" s="904"/>
      <c r="CB42" s="887"/>
      <c r="CC42" s="900"/>
      <c r="CD42" s="871"/>
      <c r="CE42" s="873"/>
      <c r="CF42" s="871"/>
      <c r="CG42" s="875"/>
      <c r="CH42" s="871"/>
      <c r="CI42" s="877"/>
      <c r="CJ42" s="881"/>
      <c r="CK42" s="887"/>
      <c r="CL42" s="889"/>
      <c r="CM42" s="887"/>
      <c r="CN42" s="900"/>
      <c r="CO42" s="873"/>
      <c r="CP42" s="873"/>
      <c r="CQ42" s="871"/>
      <c r="CR42" s="875"/>
      <c r="CS42" s="871"/>
      <c r="CT42" s="902"/>
      <c r="CU42" s="887"/>
      <c r="CV42" s="109" t="s">
        <v>254</v>
      </c>
      <c r="CW42" s="887"/>
      <c r="CX42" s="109" t="s">
        <v>255</v>
      </c>
      <c r="CY42" s="887"/>
      <c r="CZ42" s="110">
        <v>58.3</v>
      </c>
      <c r="DA42" s="887"/>
      <c r="DB42" s="109" t="s">
        <v>254</v>
      </c>
      <c r="DC42" s="887"/>
      <c r="DD42" s="109" t="s">
        <v>255</v>
      </c>
      <c r="DE42" s="887"/>
      <c r="DF42" s="110">
        <v>32.4</v>
      </c>
      <c r="DG42" s="905"/>
      <c r="DH42" s="907"/>
      <c r="DI42" s="905"/>
      <c r="DJ42" s="111" t="s">
        <v>256</v>
      </c>
      <c r="DK42" s="882"/>
      <c r="DL42" s="909"/>
      <c r="DM42" s="871"/>
      <c r="DN42" s="869"/>
      <c r="DO42" s="871"/>
      <c r="DP42" s="873"/>
      <c r="DQ42" s="871"/>
      <c r="DR42" s="875"/>
      <c r="DS42" s="871"/>
      <c r="DT42" s="877"/>
      <c r="DU42" s="879"/>
      <c r="DV42" s="881"/>
      <c r="DW42" s="882"/>
      <c r="DX42" s="922"/>
      <c r="DY42" s="887"/>
      <c r="DZ42" s="922"/>
      <c r="EA42" s="115"/>
      <c r="EB42" s="918"/>
    </row>
    <row r="43" spans="1:132" s="116" customFormat="1" ht="34.15" customHeight="1">
      <c r="A43" s="138" t="s">
        <v>321</v>
      </c>
      <c r="B43" s="920"/>
      <c r="C43" s="883" t="s">
        <v>274</v>
      </c>
      <c r="D43" s="885" t="s">
        <v>239</v>
      </c>
      <c r="E43" s="113" t="s">
        <v>42</v>
      </c>
      <c r="F43" s="52"/>
      <c r="G43" s="53">
        <v>34020</v>
      </c>
      <c r="H43" s="54">
        <v>44000</v>
      </c>
      <c r="I43" s="55" t="s">
        <v>240</v>
      </c>
      <c r="J43" s="56">
        <v>310</v>
      </c>
      <c r="K43" s="57">
        <v>410</v>
      </c>
      <c r="L43" s="58" t="s">
        <v>241</v>
      </c>
      <c r="M43" s="59" t="s">
        <v>242</v>
      </c>
      <c r="N43" s="60" t="s">
        <v>240</v>
      </c>
      <c r="O43" s="61" t="s">
        <v>243</v>
      </c>
      <c r="P43" s="60" t="s">
        <v>240</v>
      </c>
      <c r="Q43" s="62">
        <v>2</v>
      </c>
      <c r="R43" s="63">
        <v>2.1</v>
      </c>
      <c r="S43" s="887" t="s">
        <v>240</v>
      </c>
      <c r="T43" s="888">
        <v>430</v>
      </c>
      <c r="U43" s="887" t="s">
        <v>240</v>
      </c>
      <c r="V43" s="890">
        <v>4</v>
      </c>
      <c r="W43" s="892" t="s">
        <v>244</v>
      </c>
      <c r="X43" s="872" t="s">
        <v>242</v>
      </c>
      <c r="Y43" s="892" t="s">
        <v>240</v>
      </c>
      <c r="Z43" s="894" t="s">
        <v>245</v>
      </c>
      <c r="AA43" s="55" t="s">
        <v>240</v>
      </c>
      <c r="AB43" s="64">
        <v>9980</v>
      </c>
      <c r="AC43" s="887" t="s">
        <v>240</v>
      </c>
      <c r="AD43" s="65">
        <v>90</v>
      </c>
      <c r="AE43" s="66" t="s">
        <v>244</v>
      </c>
      <c r="AF43" s="59" t="s">
        <v>242</v>
      </c>
      <c r="AG43" s="67" t="s">
        <v>240</v>
      </c>
      <c r="AH43" s="61" t="s">
        <v>246</v>
      </c>
      <c r="AI43" s="67" t="s">
        <v>240</v>
      </c>
      <c r="AJ43" s="68">
        <v>2.6</v>
      </c>
      <c r="AK43" s="69" t="s">
        <v>247</v>
      </c>
      <c r="AL43" s="70" t="s">
        <v>248</v>
      </c>
      <c r="AM43" s="71">
        <v>3990</v>
      </c>
      <c r="AN43" s="70" t="s">
        <v>248</v>
      </c>
      <c r="AO43" s="72">
        <v>30</v>
      </c>
      <c r="AP43" s="73" t="s">
        <v>241</v>
      </c>
      <c r="AQ43" s="74" t="s">
        <v>242</v>
      </c>
      <c r="AR43" s="73" t="s">
        <v>240</v>
      </c>
      <c r="AS43" s="75" t="s">
        <v>246</v>
      </c>
      <c r="AT43" s="73" t="s">
        <v>240</v>
      </c>
      <c r="AU43" s="76">
        <v>3.9</v>
      </c>
      <c r="AV43" s="77"/>
      <c r="AW43" s="78"/>
      <c r="AX43" s="77"/>
      <c r="AY43" s="79"/>
      <c r="AZ43" s="80"/>
      <c r="BA43" s="80"/>
      <c r="BB43" s="81"/>
      <c r="BC43" s="80"/>
      <c r="BD43" s="81"/>
      <c r="BE43" s="80"/>
      <c r="BF43" s="77"/>
      <c r="BG43" s="78" t="s">
        <v>249</v>
      </c>
      <c r="BH43" s="77"/>
      <c r="BI43" s="82"/>
      <c r="BJ43" s="80"/>
      <c r="BK43" s="80"/>
      <c r="BL43" s="80"/>
      <c r="BM43" s="80"/>
      <c r="BN43" s="80"/>
      <c r="BO43" s="80"/>
      <c r="BP43" s="896" t="s">
        <v>240</v>
      </c>
      <c r="BQ43" s="897">
        <v>470</v>
      </c>
      <c r="BR43" s="887" t="s">
        <v>240</v>
      </c>
      <c r="BS43" s="899">
        <v>4</v>
      </c>
      <c r="BT43" s="872" t="s">
        <v>241</v>
      </c>
      <c r="BU43" s="872" t="s">
        <v>242</v>
      </c>
      <c r="BV43" s="870" t="s">
        <v>240</v>
      </c>
      <c r="BW43" s="874" t="s">
        <v>246</v>
      </c>
      <c r="BX43" s="870" t="s">
        <v>240</v>
      </c>
      <c r="BY43" s="901">
        <v>9.6999999999999993</v>
      </c>
      <c r="BZ43" s="887" t="s">
        <v>250</v>
      </c>
      <c r="CA43" s="903">
        <v>2850</v>
      </c>
      <c r="CB43" s="887" t="s">
        <v>240</v>
      </c>
      <c r="CC43" s="899">
        <v>20</v>
      </c>
      <c r="CD43" s="870" t="s">
        <v>241</v>
      </c>
      <c r="CE43" s="872" t="s">
        <v>242</v>
      </c>
      <c r="CF43" s="870" t="s">
        <v>240</v>
      </c>
      <c r="CG43" s="874" t="s">
        <v>246</v>
      </c>
      <c r="CH43" s="870" t="s">
        <v>240</v>
      </c>
      <c r="CI43" s="876">
        <v>3.1</v>
      </c>
      <c r="CJ43" s="880" t="s">
        <v>251</v>
      </c>
      <c r="CK43" s="887" t="s">
        <v>250</v>
      </c>
      <c r="CL43" s="888">
        <v>540</v>
      </c>
      <c r="CM43" s="887" t="s">
        <v>240</v>
      </c>
      <c r="CN43" s="899">
        <v>5</v>
      </c>
      <c r="CO43" s="872" t="s">
        <v>241</v>
      </c>
      <c r="CP43" s="872" t="s">
        <v>242</v>
      </c>
      <c r="CQ43" s="870" t="s">
        <v>240</v>
      </c>
      <c r="CR43" s="874" t="s">
        <v>246</v>
      </c>
      <c r="CS43" s="870" t="s">
        <v>240</v>
      </c>
      <c r="CT43" s="901">
        <v>14.4</v>
      </c>
      <c r="CU43" s="887" t="s">
        <v>250</v>
      </c>
      <c r="CV43" s="83">
        <v>290</v>
      </c>
      <c r="CW43" s="887" t="s">
        <v>250</v>
      </c>
      <c r="CX43" s="84">
        <v>2</v>
      </c>
      <c r="CY43" s="887" t="s">
        <v>250</v>
      </c>
      <c r="CZ43" s="84">
        <v>2</v>
      </c>
      <c r="DA43" s="887" t="s">
        <v>250</v>
      </c>
      <c r="DB43" s="83">
        <v>50</v>
      </c>
      <c r="DC43" s="887" t="s">
        <v>250</v>
      </c>
      <c r="DD43" s="84">
        <v>1</v>
      </c>
      <c r="DE43" s="887" t="s">
        <v>250</v>
      </c>
      <c r="DF43" s="84">
        <v>1</v>
      </c>
      <c r="DG43" s="905" t="s">
        <v>248</v>
      </c>
      <c r="DH43" s="906">
        <v>2810</v>
      </c>
      <c r="DI43" s="905" t="s">
        <v>248</v>
      </c>
      <c r="DJ43" s="85">
        <v>255</v>
      </c>
      <c r="DK43" s="882" t="s">
        <v>252</v>
      </c>
      <c r="DL43" s="908">
        <v>2850</v>
      </c>
      <c r="DM43" s="870" t="s">
        <v>240</v>
      </c>
      <c r="DN43" s="868">
        <v>20</v>
      </c>
      <c r="DO43" s="870" t="s">
        <v>241</v>
      </c>
      <c r="DP43" s="872" t="s">
        <v>242</v>
      </c>
      <c r="DQ43" s="870" t="s">
        <v>240</v>
      </c>
      <c r="DR43" s="874" t="s">
        <v>246</v>
      </c>
      <c r="DS43" s="870" t="s">
        <v>240</v>
      </c>
      <c r="DT43" s="876">
        <v>3.1</v>
      </c>
      <c r="DU43" s="878" t="s">
        <v>247</v>
      </c>
      <c r="DV43" s="880" t="s">
        <v>253</v>
      </c>
      <c r="DW43" s="882" t="s">
        <v>252</v>
      </c>
      <c r="DX43" s="922"/>
      <c r="DY43" s="887"/>
      <c r="DZ43" s="922"/>
      <c r="EA43" s="115"/>
      <c r="EB43" s="918"/>
    </row>
    <row r="44" spans="1:132" s="116" customFormat="1" ht="34.15" customHeight="1">
      <c r="A44" s="138" t="s">
        <v>322</v>
      </c>
      <c r="B44" s="920"/>
      <c r="C44" s="884"/>
      <c r="D44" s="910"/>
      <c r="E44" s="114" t="s">
        <v>43</v>
      </c>
      <c r="F44" s="52"/>
      <c r="G44" s="88">
        <v>44000</v>
      </c>
      <c r="H44" s="89"/>
      <c r="I44" s="55" t="s">
        <v>240</v>
      </c>
      <c r="J44" s="90">
        <v>410</v>
      </c>
      <c r="K44" s="91"/>
      <c r="L44" s="92" t="s">
        <v>241</v>
      </c>
      <c r="M44" s="93" t="s">
        <v>242</v>
      </c>
      <c r="N44" s="94" t="s">
        <v>240</v>
      </c>
      <c r="O44" s="95" t="s">
        <v>246</v>
      </c>
      <c r="P44" s="94" t="s">
        <v>240</v>
      </c>
      <c r="Q44" s="96">
        <v>2.1</v>
      </c>
      <c r="R44" s="97"/>
      <c r="S44" s="887"/>
      <c r="T44" s="889"/>
      <c r="U44" s="887"/>
      <c r="V44" s="891"/>
      <c r="W44" s="893"/>
      <c r="X44" s="873"/>
      <c r="Y44" s="893"/>
      <c r="Z44" s="895"/>
      <c r="AA44" s="55" t="s">
        <v>240</v>
      </c>
      <c r="AB44" s="90">
        <v>9980</v>
      </c>
      <c r="AC44" s="887"/>
      <c r="AD44" s="98">
        <v>90</v>
      </c>
      <c r="AE44" s="99" t="s">
        <v>241</v>
      </c>
      <c r="AF44" s="93" t="s">
        <v>242</v>
      </c>
      <c r="AG44" s="100" t="s">
        <v>240</v>
      </c>
      <c r="AH44" s="101" t="s">
        <v>246</v>
      </c>
      <c r="AI44" s="100" t="s">
        <v>240</v>
      </c>
      <c r="AJ44" s="102">
        <v>2.6</v>
      </c>
      <c r="AK44" s="103"/>
      <c r="AL44" s="70"/>
      <c r="AM44" s="104"/>
      <c r="AN44" s="77"/>
      <c r="AO44" s="105"/>
      <c r="AP44" s="106"/>
      <c r="AQ44" s="86"/>
      <c r="AR44" s="106"/>
      <c r="AS44" s="86"/>
      <c r="AT44" s="106"/>
      <c r="AU44" s="86"/>
      <c r="AV44" s="107" t="s">
        <v>240</v>
      </c>
      <c r="AW44" s="71">
        <v>69890</v>
      </c>
      <c r="AX44" s="77" t="s">
        <v>240</v>
      </c>
      <c r="AY44" s="72">
        <v>690</v>
      </c>
      <c r="AZ44" s="108" t="s">
        <v>241</v>
      </c>
      <c r="BA44" s="74" t="s">
        <v>242</v>
      </c>
      <c r="BB44" s="73" t="s">
        <v>240</v>
      </c>
      <c r="BC44" s="75" t="s">
        <v>246</v>
      </c>
      <c r="BD44" s="73" t="s">
        <v>240</v>
      </c>
      <c r="BE44" s="76">
        <v>2.2000000000000002</v>
      </c>
      <c r="BF44" s="107" t="s">
        <v>240</v>
      </c>
      <c r="BG44" s="156">
        <v>59910</v>
      </c>
      <c r="BH44" s="107" t="s">
        <v>250</v>
      </c>
      <c r="BI44" s="72">
        <v>590</v>
      </c>
      <c r="BJ44" s="108" t="s">
        <v>241</v>
      </c>
      <c r="BK44" s="74" t="s">
        <v>242</v>
      </c>
      <c r="BL44" s="108" t="s">
        <v>240</v>
      </c>
      <c r="BM44" s="75" t="s">
        <v>246</v>
      </c>
      <c r="BN44" s="108" t="s">
        <v>240</v>
      </c>
      <c r="BO44" s="76">
        <v>2.2000000000000002</v>
      </c>
      <c r="BP44" s="896"/>
      <c r="BQ44" s="898"/>
      <c r="BR44" s="887"/>
      <c r="BS44" s="900"/>
      <c r="BT44" s="873"/>
      <c r="BU44" s="873"/>
      <c r="BV44" s="871"/>
      <c r="BW44" s="875"/>
      <c r="BX44" s="871"/>
      <c r="BY44" s="902"/>
      <c r="BZ44" s="887"/>
      <c r="CA44" s="904"/>
      <c r="CB44" s="887"/>
      <c r="CC44" s="900"/>
      <c r="CD44" s="871"/>
      <c r="CE44" s="873"/>
      <c r="CF44" s="871"/>
      <c r="CG44" s="875"/>
      <c r="CH44" s="871"/>
      <c r="CI44" s="877"/>
      <c r="CJ44" s="881"/>
      <c r="CK44" s="887"/>
      <c r="CL44" s="889"/>
      <c r="CM44" s="887"/>
      <c r="CN44" s="900"/>
      <c r="CO44" s="873"/>
      <c r="CP44" s="873"/>
      <c r="CQ44" s="871"/>
      <c r="CR44" s="875"/>
      <c r="CS44" s="871"/>
      <c r="CT44" s="902"/>
      <c r="CU44" s="887"/>
      <c r="CV44" s="109" t="s">
        <v>254</v>
      </c>
      <c r="CW44" s="887"/>
      <c r="CX44" s="109" t="s">
        <v>255</v>
      </c>
      <c r="CY44" s="887"/>
      <c r="CZ44" s="110">
        <v>74.900000000000006</v>
      </c>
      <c r="DA44" s="887"/>
      <c r="DB44" s="109" t="s">
        <v>254</v>
      </c>
      <c r="DC44" s="887"/>
      <c r="DD44" s="109" t="s">
        <v>255</v>
      </c>
      <c r="DE44" s="887"/>
      <c r="DF44" s="110">
        <v>27.7</v>
      </c>
      <c r="DG44" s="905"/>
      <c r="DH44" s="907"/>
      <c r="DI44" s="905"/>
      <c r="DJ44" s="111" t="s">
        <v>256</v>
      </c>
      <c r="DK44" s="882"/>
      <c r="DL44" s="909"/>
      <c r="DM44" s="871"/>
      <c r="DN44" s="869"/>
      <c r="DO44" s="871"/>
      <c r="DP44" s="873"/>
      <c r="DQ44" s="871"/>
      <c r="DR44" s="875"/>
      <c r="DS44" s="871"/>
      <c r="DT44" s="877"/>
      <c r="DU44" s="879"/>
      <c r="DV44" s="881"/>
      <c r="DW44" s="882"/>
      <c r="DX44" s="922"/>
      <c r="DY44" s="887"/>
      <c r="DZ44" s="922"/>
      <c r="EA44" s="115"/>
      <c r="EB44" s="918"/>
    </row>
    <row r="45" spans="1:132" s="116" customFormat="1" ht="34.15" customHeight="1">
      <c r="A45" s="138" t="s">
        <v>323</v>
      </c>
      <c r="B45" s="920"/>
      <c r="C45" s="883" t="s">
        <v>275</v>
      </c>
      <c r="D45" s="885" t="s">
        <v>239</v>
      </c>
      <c r="E45" s="113" t="s">
        <v>42</v>
      </c>
      <c r="F45" s="52"/>
      <c r="G45" s="53">
        <v>32850</v>
      </c>
      <c r="H45" s="54">
        <v>42830</v>
      </c>
      <c r="I45" s="55" t="s">
        <v>240</v>
      </c>
      <c r="J45" s="56">
        <v>300</v>
      </c>
      <c r="K45" s="57">
        <v>400</v>
      </c>
      <c r="L45" s="58" t="s">
        <v>241</v>
      </c>
      <c r="M45" s="59" t="s">
        <v>242</v>
      </c>
      <c r="N45" s="60" t="s">
        <v>240</v>
      </c>
      <c r="O45" s="61" t="s">
        <v>243</v>
      </c>
      <c r="P45" s="60" t="s">
        <v>240</v>
      </c>
      <c r="Q45" s="62">
        <v>2</v>
      </c>
      <c r="R45" s="63">
        <v>2.1</v>
      </c>
      <c r="S45" s="887" t="s">
        <v>240</v>
      </c>
      <c r="T45" s="888">
        <v>380</v>
      </c>
      <c r="U45" s="887" t="s">
        <v>240</v>
      </c>
      <c r="V45" s="890">
        <v>3</v>
      </c>
      <c r="W45" s="892" t="s">
        <v>244</v>
      </c>
      <c r="X45" s="872" t="s">
        <v>242</v>
      </c>
      <c r="Y45" s="892" t="s">
        <v>240</v>
      </c>
      <c r="Z45" s="894" t="s">
        <v>245</v>
      </c>
      <c r="AA45" s="55" t="s">
        <v>240</v>
      </c>
      <c r="AB45" s="64">
        <v>9980</v>
      </c>
      <c r="AC45" s="887" t="s">
        <v>240</v>
      </c>
      <c r="AD45" s="65">
        <v>90</v>
      </c>
      <c r="AE45" s="66" t="s">
        <v>244</v>
      </c>
      <c r="AF45" s="59" t="s">
        <v>242</v>
      </c>
      <c r="AG45" s="67" t="s">
        <v>240</v>
      </c>
      <c r="AH45" s="61" t="s">
        <v>246</v>
      </c>
      <c r="AI45" s="67" t="s">
        <v>240</v>
      </c>
      <c r="AJ45" s="68">
        <v>2.6</v>
      </c>
      <c r="AK45" s="69" t="s">
        <v>247</v>
      </c>
      <c r="AL45" s="70" t="s">
        <v>248</v>
      </c>
      <c r="AM45" s="71">
        <v>3990</v>
      </c>
      <c r="AN45" s="70" t="s">
        <v>248</v>
      </c>
      <c r="AO45" s="72">
        <v>30</v>
      </c>
      <c r="AP45" s="73" t="s">
        <v>241</v>
      </c>
      <c r="AQ45" s="74" t="s">
        <v>242</v>
      </c>
      <c r="AR45" s="73" t="s">
        <v>240</v>
      </c>
      <c r="AS45" s="75" t="s">
        <v>246</v>
      </c>
      <c r="AT45" s="73" t="s">
        <v>240</v>
      </c>
      <c r="AU45" s="76">
        <v>3.9</v>
      </c>
      <c r="AV45" s="77"/>
      <c r="AW45" s="78"/>
      <c r="AX45" s="77"/>
      <c r="AY45" s="79"/>
      <c r="AZ45" s="80"/>
      <c r="BA45" s="80"/>
      <c r="BB45" s="81"/>
      <c r="BC45" s="80"/>
      <c r="BD45" s="81"/>
      <c r="BE45" s="80"/>
      <c r="BF45" s="77"/>
      <c r="BG45" s="78" t="s">
        <v>249</v>
      </c>
      <c r="BH45" s="77"/>
      <c r="BI45" s="82"/>
      <c r="BJ45" s="80"/>
      <c r="BK45" s="80"/>
      <c r="BL45" s="80"/>
      <c r="BM45" s="80"/>
      <c r="BN45" s="80"/>
      <c r="BO45" s="80"/>
      <c r="BP45" s="896" t="s">
        <v>240</v>
      </c>
      <c r="BQ45" s="897">
        <v>410</v>
      </c>
      <c r="BR45" s="887" t="s">
        <v>240</v>
      </c>
      <c r="BS45" s="899">
        <v>4</v>
      </c>
      <c r="BT45" s="872" t="s">
        <v>241</v>
      </c>
      <c r="BU45" s="872" t="s">
        <v>242</v>
      </c>
      <c r="BV45" s="870" t="s">
        <v>240</v>
      </c>
      <c r="BW45" s="874" t="s">
        <v>246</v>
      </c>
      <c r="BX45" s="870" t="s">
        <v>240</v>
      </c>
      <c r="BY45" s="901">
        <v>8.5</v>
      </c>
      <c r="BZ45" s="887" t="s">
        <v>250</v>
      </c>
      <c r="CA45" s="903">
        <v>2490</v>
      </c>
      <c r="CB45" s="887" t="s">
        <v>240</v>
      </c>
      <c r="CC45" s="899">
        <v>20</v>
      </c>
      <c r="CD45" s="870" t="s">
        <v>241</v>
      </c>
      <c r="CE45" s="872" t="s">
        <v>242</v>
      </c>
      <c r="CF45" s="870" t="s">
        <v>240</v>
      </c>
      <c r="CG45" s="874" t="s">
        <v>246</v>
      </c>
      <c r="CH45" s="870" t="s">
        <v>240</v>
      </c>
      <c r="CI45" s="876">
        <v>2.7</v>
      </c>
      <c r="CJ45" s="880" t="s">
        <v>251</v>
      </c>
      <c r="CK45" s="887" t="s">
        <v>250</v>
      </c>
      <c r="CL45" s="888">
        <v>540</v>
      </c>
      <c r="CM45" s="887" t="s">
        <v>240</v>
      </c>
      <c r="CN45" s="899">
        <v>5</v>
      </c>
      <c r="CO45" s="872" t="s">
        <v>241</v>
      </c>
      <c r="CP45" s="872" t="s">
        <v>242</v>
      </c>
      <c r="CQ45" s="870" t="s">
        <v>240</v>
      </c>
      <c r="CR45" s="874" t="s">
        <v>246</v>
      </c>
      <c r="CS45" s="870" t="s">
        <v>240</v>
      </c>
      <c r="CT45" s="901">
        <v>12.6</v>
      </c>
      <c r="CU45" s="887" t="s">
        <v>250</v>
      </c>
      <c r="CV45" s="83">
        <v>270</v>
      </c>
      <c r="CW45" s="887" t="s">
        <v>250</v>
      </c>
      <c r="CX45" s="84">
        <v>2</v>
      </c>
      <c r="CY45" s="887" t="s">
        <v>250</v>
      </c>
      <c r="CZ45" s="84">
        <v>2</v>
      </c>
      <c r="DA45" s="887" t="s">
        <v>250</v>
      </c>
      <c r="DB45" s="83">
        <v>40</v>
      </c>
      <c r="DC45" s="887" t="s">
        <v>250</v>
      </c>
      <c r="DD45" s="84">
        <v>1</v>
      </c>
      <c r="DE45" s="887" t="s">
        <v>250</v>
      </c>
      <c r="DF45" s="84">
        <v>1</v>
      </c>
      <c r="DG45" s="905" t="s">
        <v>248</v>
      </c>
      <c r="DH45" s="906">
        <v>2540</v>
      </c>
      <c r="DI45" s="905" t="s">
        <v>248</v>
      </c>
      <c r="DJ45" s="85">
        <v>255</v>
      </c>
      <c r="DK45" s="882" t="s">
        <v>252</v>
      </c>
      <c r="DL45" s="908">
        <v>2490</v>
      </c>
      <c r="DM45" s="870" t="s">
        <v>240</v>
      </c>
      <c r="DN45" s="868">
        <v>20</v>
      </c>
      <c r="DO45" s="870" t="s">
        <v>241</v>
      </c>
      <c r="DP45" s="872" t="s">
        <v>242</v>
      </c>
      <c r="DQ45" s="870" t="s">
        <v>240</v>
      </c>
      <c r="DR45" s="874" t="s">
        <v>246</v>
      </c>
      <c r="DS45" s="870" t="s">
        <v>240</v>
      </c>
      <c r="DT45" s="876">
        <v>2.7</v>
      </c>
      <c r="DU45" s="878" t="s">
        <v>247</v>
      </c>
      <c r="DV45" s="880" t="s">
        <v>253</v>
      </c>
      <c r="DW45" s="882" t="s">
        <v>252</v>
      </c>
      <c r="DX45" s="922"/>
      <c r="DY45" s="887"/>
      <c r="DZ45" s="922"/>
      <c r="EA45" s="115"/>
      <c r="EB45" s="918"/>
    </row>
    <row r="46" spans="1:132" s="116" customFormat="1" ht="34.15" customHeight="1">
      <c r="A46" s="138" t="s">
        <v>324</v>
      </c>
      <c r="B46" s="920"/>
      <c r="C46" s="884"/>
      <c r="D46" s="910"/>
      <c r="E46" s="114" t="s">
        <v>43</v>
      </c>
      <c r="F46" s="52"/>
      <c r="G46" s="88">
        <v>42830</v>
      </c>
      <c r="H46" s="89"/>
      <c r="I46" s="55" t="s">
        <v>240</v>
      </c>
      <c r="J46" s="90">
        <v>400</v>
      </c>
      <c r="K46" s="91"/>
      <c r="L46" s="92" t="s">
        <v>241</v>
      </c>
      <c r="M46" s="93" t="s">
        <v>242</v>
      </c>
      <c r="N46" s="94" t="s">
        <v>240</v>
      </c>
      <c r="O46" s="95" t="s">
        <v>246</v>
      </c>
      <c r="P46" s="94" t="s">
        <v>240</v>
      </c>
      <c r="Q46" s="96">
        <v>2.1</v>
      </c>
      <c r="R46" s="97"/>
      <c r="S46" s="887"/>
      <c r="T46" s="889"/>
      <c r="U46" s="887"/>
      <c r="V46" s="891"/>
      <c r="W46" s="893"/>
      <c r="X46" s="873"/>
      <c r="Y46" s="893"/>
      <c r="Z46" s="895"/>
      <c r="AA46" s="55" t="s">
        <v>240</v>
      </c>
      <c r="AB46" s="90">
        <v>9980</v>
      </c>
      <c r="AC46" s="887"/>
      <c r="AD46" s="98">
        <v>90</v>
      </c>
      <c r="AE46" s="99" t="s">
        <v>241</v>
      </c>
      <c r="AF46" s="93" t="s">
        <v>242</v>
      </c>
      <c r="AG46" s="100" t="s">
        <v>240</v>
      </c>
      <c r="AH46" s="101" t="s">
        <v>246</v>
      </c>
      <c r="AI46" s="100" t="s">
        <v>240</v>
      </c>
      <c r="AJ46" s="102">
        <v>2.6</v>
      </c>
      <c r="AK46" s="103"/>
      <c r="AL46" s="70"/>
      <c r="AM46" s="104"/>
      <c r="AN46" s="77"/>
      <c r="AO46" s="105"/>
      <c r="AP46" s="106"/>
      <c r="AQ46" s="86"/>
      <c r="AR46" s="106"/>
      <c r="AS46" s="86"/>
      <c r="AT46" s="106"/>
      <c r="AU46" s="86"/>
      <c r="AV46" s="107" t="s">
        <v>240</v>
      </c>
      <c r="AW46" s="71">
        <v>69890</v>
      </c>
      <c r="AX46" s="77" t="s">
        <v>240</v>
      </c>
      <c r="AY46" s="72">
        <v>690</v>
      </c>
      <c r="AZ46" s="108" t="s">
        <v>241</v>
      </c>
      <c r="BA46" s="74" t="s">
        <v>242</v>
      </c>
      <c r="BB46" s="73" t="s">
        <v>240</v>
      </c>
      <c r="BC46" s="75" t="s">
        <v>246</v>
      </c>
      <c r="BD46" s="73" t="s">
        <v>240</v>
      </c>
      <c r="BE46" s="76">
        <v>2.2000000000000002</v>
      </c>
      <c r="BF46" s="107" t="s">
        <v>240</v>
      </c>
      <c r="BG46" s="156">
        <v>59910</v>
      </c>
      <c r="BH46" s="107" t="s">
        <v>250</v>
      </c>
      <c r="BI46" s="72">
        <v>590</v>
      </c>
      <c r="BJ46" s="108" t="s">
        <v>241</v>
      </c>
      <c r="BK46" s="74" t="s">
        <v>242</v>
      </c>
      <c r="BL46" s="108" t="s">
        <v>240</v>
      </c>
      <c r="BM46" s="75" t="s">
        <v>246</v>
      </c>
      <c r="BN46" s="108" t="s">
        <v>240</v>
      </c>
      <c r="BO46" s="76">
        <v>2.2000000000000002</v>
      </c>
      <c r="BP46" s="896"/>
      <c r="BQ46" s="898"/>
      <c r="BR46" s="887"/>
      <c r="BS46" s="900"/>
      <c r="BT46" s="873"/>
      <c r="BU46" s="873"/>
      <c r="BV46" s="871"/>
      <c r="BW46" s="875"/>
      <c r="BX46" s="871"/>
      <c r="BY46" s="902"/>
      <c r="BZ46" s="887"/>
      <c r="CA46" s="904"/>
      <c r="CB46" s="887"/>
      <c r="CC46" s="900"/>
      <c r="CD46" s="871"/>
      <c r="CE46" s="873"/>
      <c r="CF46" s="871"/>
      <c r="CG46" s="875"/>
      <c r="CH46" s="871"/>
      <c r="CI46" s="877"/>
      <c r="CJ46" s="881"/>
      <c r="CK46" s="887"/>
      <c r="CL46" s="889"/>
      <c r="CM46" s="887"/>
      <c r="CN46" s="900"/>
      <c r="CO46" s="873"/>
      <c r="CP46" s="873"/>
      <c r="CQ46" s="871"/>
      <c r="CR46" s="875"/>
      <c r="CS46" s="871"/>
      <c r="CT46" s="902"/>
      <c r="CU46" s="887"/>
      <c r="CV46" s="109" t="s">
        <v>254</v>
      </c>
      <c r="CW46" s="887"/>
      <c r="CX46" s="109" t="s">
        <v>255</v>
      </c>
      <c r="CY46" s="887"/>
      <c r="CZ46" s="110">
        <v>65.5</v>
      </c>
      <c r="DA46" s="887"/>
      <c r="DB46" s="109" t="s">
        <v>254</v>
      </c>
      <c r="DC46" s="887"/>
      <c r="DD46" s="109" t="s">
        <v>255</v>
      </c>
      <c r="DE46" s="887"/>
      <c r="DF46" s="110">
        <v>24.3</v>
      </c>
      <c r="DG46" s="905"/>
      <c r="DH46" s="907"/>
      <c r="DI46" s="905"/>
      <c r="DJ46" s="111" t="s">
        <v>256</v>
      </c>
      <c r="DK46" s="882"/>
      <c r="DL46" s="909"/>
      <c r="DM46" s="871"/>
      <c r="DN46" s="869"/>
      <c r="DO46" s="871"/>
      <c r="DP46" s="873"/>
      <c r="DQ46" s="871"/>
      <c r="DR46" s="875"/>
      <c r="DS46" s="871"/>
      <c r="DT46" s="877"/>
      <c r="DU46" s="879"/>
      <c r="DV46" s="881"/>
      <c r="DW46" s="882"/>
      <c r="DX46" s="922"/>
      <c r="DY46" s="887"/>
      <c r="DZ46" s="922"/>
      <c r="EA46" s="115"/>
      <c r="EB46" s="918"/>
    </row>
    <row r="47" spans="1:132" s="116" customFormat="1" ht="34.15" customHeight="1">
      <c r="A47" s="138" t="s">
        <v>325</v>
      </c>
      <c r="B47" s="920"/>
      <c r="C47" s="883" t="s">
        <v>276</v>
      </c>
      <c r="D47" s="885" t="s">
        <v>239</v>
      </c>
      <c r="E47" s="113" t="s">
        <v>42</v>
      </c>
      <c r="F47" s="52"/>
      <c r="G47" s="53">
        <v>31940</v>
      </c>
      <c r="H47" s="54">
        <v>41920</v>
      </c>
      <c r="I47" s="55" t="s">
        <v>240</v>
      </c>
      <c r="J47" s="56">
        <v>290</v>
      </c>
      <c r="K47" s="57">
        <v>390</v>
      </c>
      <c r="L47" s="58" t="s">
        <v>241</v>
      </c>
      <c r="M47" s="59" t="s">
        <v>242</v>
      </c>
      <c r="N47" s="60" t="s">
        <v>240</v>
      </c>
      <c r="O47" s="61" t="s">
        <v>243</v>
      </c>
      <c r="P47" s="60" t="s">
        <v>240</v>
      </c>
      <c r="Q47" s="62">
        <v>2</v>
      </c>
      <c r="R47" s="63">
        <v>2.1</v>
      </c>
      <c r="S47" s="887" t="s">
        <v>240</v>
      </c>
      <c r="T47" s="888">
        <v>330</v>
      </c>
      <c r="U47" s="887" t="s">
        <v>240</v>
      </c>
      <c r="V47" s="890">
        <v>3</v>
      </c>
      <c r="W47" s="892" t="s">
        <v>244</v>
      </c>
      <c r="X47" s="872" t="s">
        <v>242</v>
      </c>
      <c r="Y47" s="892" t="s">
        <v>240</v>
      </c>
      <c r="Z47" s="894" t="s">
        <v>245</v>
      </c>
      <c r="AA47" s="55" t="s">
        <v>240</v>
      </c>
      <c r="AB47" s="64">
        <v>9980</v>
      </c>
      <c r="AC47" s="887" t="s">
        <v>240</v>
      </c>
      <c r="AD47" s="65">
        <v>90</v>
      </c>
      <c r="AE47" s="66" t="s">
        <v>244</v>
      </c>
      <c r="AF47" s="59" t="s">
        <v>242</v>
      </c>
      <c r="AG47" s="67" t="s">
        <v>240</v>
      </c>
      <c r="AH47" s="61" t="s">
        <v>246</v>
      </c>
      <c r="AI47" s="67" t="s">
        <v>240</v>
      </c>
      <c r="AJ47" s="68">
        <v>2.6</v>
      </c>
      <c r="AK47" s="69" t="s">
        <v>247</v>
      </c>
      <c r="AL47" s="70" t="s">
        <v>248</v>
      </c>
      <c r="AM47" s="71">
        <v>3990</v>
      </c>
      <c r="AN47" s="70" t="s">
        <v>248</v>
      </c>
      <c r="AO47" s="72">
        <v>30</v>
      </c>
      <c r="AP47" s="73" t="s">
        <v>241</v>
      </c>
      <c r="AQ47" s="74" t="s">
        <v>242</v>
      </c>
      <c r="AR47" s="73" t="s">
        <v>240</v>
      </c>
      <c r="AS47" s="75" t="s">
        <v>246</v>
      </c>
      <c r="AT47" s="73" t="s">
        <v>240</v>
      </c>
      <c r="AU47" s="76">
        <v>3.9</v>
      </c>
      <c r="AV47" s="77"/>
      <c r="AW47" s="78"/>
      <c r="AX47" s="77"/>
      <c r="AY47" s="79"/>
      <c r="AZ47" s="80"/>
      <c r="BA47" s="80"/>
      <c r="BB47" s="81"/>
      <c r="BC47" s="80"/>
      <c r="BD47" s="81"/>
      <c r="BE47" s="80"/>
      <c r="BF47" s="77"/>
      <c r="BG47" s="78" t="s">
        <v>249</v>
      </c>
      <c r="BH47" s="77"/>
      <c r="BI47" s="82"/>
      <c r="BJ47" s="80"/>
      <c r="BK47" s="80"/>
      <c r="BL47" s="80"/>
      <c r="BM47" s="80"/>
      <c r="BN47" s="80"/>
      <c r="BO47" s="80"/>
      <c r="BP47" s="896" t="s">
        <v>240</v>
      </c>
      <c r="BQ47" s="897">
        <v>360</v>
      </c>
      <c r="BR47" s="887" t="s">
        <v>240</v>
      </c>
      <c r="BS47" s="899">
        <v>3</v>
      </c>
      <c r="BT47" s="872" t="s">
        <v>241</v>
      </c>
      <c r="BU47" s="872" t="s">
        <v>242</v>
      </c>
      <c r="BV47" s="870" t="s">
        <v>240</v>
      </c>
      <c r="BW47" s="874" t="s">
        <v>246</v>
      </c>
      <c r="BX47" s="870" t="s">
        <v>240</v>
      </c>
      <c r="BY47" s="901">
        <v>10.1</v>
      </c>
      <c r="BZ47" s="887" t="s">
        <v>250</v>
      </c>
      <c r="CA47" s="903">
        <v>2210</v>
      </c>
      <c r="CB47" s="887" t="s">
        <v>240</v>
      </c>
      <c r="CC47" s="899">
        <v>20</v>
      </c>
      <c r="CD47" s="870" t="s">
        <v>241</v>
      </c>
      <c r="CE47" s="872" t="s">
        <v>242</v>
      </c>
      <c r="CF47" s="870" t="s">
        <v>240</v>
      </c>
      <c r="CG47" s="874" t="s">
        <v>246</v>
      </c>
      <c r="CH47" s="870" t="s">
        <v>240</v>
      </c>
      <c r="CI47" s="876">
        <v>2.4</v>
      </c>
      <c r="CJ47" s="880" t="s">
        <v>251</v>
      </c>
      <c r="CK47" s="887" t="s">
        <v>250</v>
      </c>
      <c r="CL47" s="888">
        <v>540</v>
      </c>
      <c r="CM47" s="887" t="s">
        <v>240</v>
      </c>
      <c r="CN47" s="899">
        <v>5</v>
      </c>
      <c r="CO47" s="872" t="s">
        <v>241</v>
      </c>
      <c r="CP47" s="872" t="s">
        <v>242</v>
      </c>
      <c r="CQ47" s="870" t="s">
        <v>240</v>
      </c>
      <c r="CR47" s="874" t="s">
        <v>246</v>
      </c>
      <c r="CS47" s="870" t="s">
        <v>240</v>
      </c>
      <c r="CT47" s="901">
        <v>11.2</v>
      </c>
      <c r="CU47" s="887" t="s">
        <v>250</v>
      </c>
      <c r="CV47" s="83">
        <v>240</v>
      </c>
      <c r="CW47" s="887" t="s">
        <v>250</v>
      </c>
      <c r="CX47" s="84">
        <v>2</v>
      </c>
      <c r="CY47" s="887" t="s">
        <v>250</v>
      </c>
      <c r="CZ47" s="84">
        <v>2</v>
      </c>
      <c r="DA47" s="887" t="s">
        <v>250</v>
      </c>
      <c r="DB47" s="83">
        <v>40</v>
      </c>
      <c r="DC47" s="887" t="s">
        <v>250</v>
      </c>
      <c r="DD47" s="84">
        <v>1</v>
      </c>
      <c r="DE47" s="887" t="s">
        <v>250</v>
      </c>
      <c r="DF47" s="84">
        <v>1</v>
      </c>
      <c r="DG47" s="905" t="s">
        <v>248</v>
      </c>
      <c r="DH47" s="906">
        <v>2440</v>
      </c>
      <c r="DI47" s="905" t="s">
        <v>248</v>
      </c>
      <c r="DJ47" s="85">
        <v>255</v>
      </c>
      <c r="DK47" s="882" t="s">
        <v>252</v>
      </c>
      <c r="DL47" s="908">
        <v>2210</v>
      </c>
      <c r="DM47" s="870" t="s">
        <v>240</v>
      </c>
      <c r="DN47" s="868">
        <v>20</v>
      </c>
      <c r="DO47" s="870" t="s">
        <v>241</v>
      </c>
      <c r="DP47" s="872" t="s">
        <v>242</v>
      </c>
      <c r="DQ47" s="870" t="s">
        <v>240</v>
      </c>
      <c r="DR47" s="874" t="s">
        <v>246</v>
      </c>
      <c r="DS47" s="870" t="s">
        <v>240</v>
      </c>
      <c r="DT47" s="876">
        <v>2.4</v>
      </c>
      <c r="DU47" s="878" t="s">
        <v>247</v>
      </c>
      <c r="DV47" s="880" t="s">
        <v>253</v>
      </c>
      <c r="DW47" s="882" t="s">
        <v>252</v>
      </c>
      <c r="DX47" s="922"/>
      <c r="DY47" s="887"/>
      <c r="DZ47" s="922"/>
      <c r="EA47" s="115"/>
      <c r="EB47" s="918"/>
    </row>
    <row r="48" spans="1:132" s="116" customFormat="1" ht="34.15" customHeight="1">
      <c r="A48" s="138" t="s">
        <v>326</v>
      </c>
      <c r="B48" s="920"/>
      <c r="C48" s="884"/>
      <c r="D48" s="910"/>
      <c r="E48" s="114" t="s">
        <v>43</v>
      </c>
      <c r="F48" s="52"/>
      <c r="G48" s="88">
        <v>41920</v>
      </c>
      <c r="H48" s="89"/>
      <c r="I48" s="55" t="s">
        <v>240</v>
      </c>
      <c r="J48" s="90">
        <v>390</v>
      </c>
      <c r="K48" s="91"/>
      <c r="L48" s="92" t="s">
        <v>241</v>
      </c>
      <c r="M48" s="93" t="s">
        <v>242</v>
      </c>
      <c r="N48" s="94" t="s">
        <v>240</v>
      </c>
      <c r="O48" s="95" t="s">
        <v>246</v>
      </c>
      <c r="P48" s="94" t="s">
        <v>240</v>
      </c>
      <c r="Q48" s="96">
        <v>2.1</v>
      </c>
      <c r="R48" s="97"/>
      <c r="S48" s="887"/>
      <c r="T48" s="889"/>
      <c r="U48" s="887"/>
      <c r="V48" s="891"/>
      <c r="W48" s="893"/>
      <c r="X48" s="873"/>
      <c r="Y48" s="893"/>
      <c r="Z48" s="895"/>
      <c r="AA48" s="55" t="s">
        <v>240</v>
      </c>
      <c r="AB48" s="90">
        <v>9980</v>
      </c>
      <c r="AC48" s="887"/>
      <c r="AD48" s="98">
        <v>90</v>
      </c>
      <c r="AE48" s="99" t="s">
        <v>241</v>
      </c>
      <c r="AF48" s="93" t="s">
        <v>242</v>
      </c>
      <c r="AG48" s="100" t="s">
        <v>240</v>
      </c>
      <c r="AH48" s="101" t="s">
        <v>246</v>
      </c>
      <c r="AI48" s="100" t="s">
        <v>240</v>
      </c>
      <c r="AJ48" s="102">
        <v>2.6</v>
      </c>
      <c r="AK48" s="103"/>
      <c r="AL48" s="70"/>
      <c r="AM48" s="104"/>
      <c r="AN48" s="77"/>
      <c r="AO48" s="105"/>
      <c r="AP48" s="106"/>
      <c r="AQ48" s="86"/>
      <c r="AR48" s="106"/>
      <c r="AS48" s="86"/>
      <c r="AT48" s="106"/>
      <c r="AU48" s="86"/>
      <c r="AV48" s="107" t="s">
        <v>240</v>
      </c>
      <c r="AW48" s="71">
        <v>69890</v>
      </c>
      <c r="AX48" s="77" t="s">
        <v>240</v>
      </c>
      <c r="AY48" s="72">
        <v>690</v>
      </c>
      <c r="AZ48" s="108" t="s">
        <v>241</v>
      </c>
      <c r="BA48" s="74" t="s">
        <v>242</v>
      </c>
      <c r="BB48" s="73" t="s">
        <v>240</v>
      </c>
      <c r="BC48" s="75" t="s">
        <v>246</v>
      </c>
      <c r="BD48" s="73" t="s">
        <v>240</v>
      </c>
      <c r="BE48" s="76">
        <v>2.2000000000000002</v>
      </c>
      <c r="BF48" s="107" t="s">
        <v>240</v>
      </c>
      <c r="BG48" s="156">
        <v>59910</v>
      </c>
      <c r="BH48" s="107" t="s">
        <v>250</v>
      </c>
      <c r="BI48" s="72">
        <v>590</v>
      </c>
      <c r="BJ48" s="108" t="s">
        <v>241</v>
      </c>
      <c r="BK48" s="74" t="s">
        <v>242</v>
      </c>
      <c r="BL48" s="108" t="s">
        <v>240</v>
      </c>
      <c r="BM48" s="75" t="s">
        <v>246</v>
      </c>
      <c r="BN48" s="108" t="s">
        <v>240</v>
      </c>
      <c r="BO48" s="76">
        <v>2.2000000000000002</v>
      </c>
      <c r="BP48" s="896"/>
      <c r="BQ48" s="898"/>
      <c r="BR48" s="887"/>
      <c r="BS48" s="900"/>
      <c r="BT48" s="873"/>
      <c r="BU48" s="873"/>
      <c r="BV48" s="871"/>
      <c r="BW48" s="875"/>
      <c r="BX48" s="871"/>
      <c r="BY48" s="902"/>
      <c r="BZ48" s="887"/>
      <c r="CA48" s="904"/>
      <c r="CB48" s="887"/>
      <c r="CC48" s="900"/>
      <c r="CD48" s="871"/>
      <c r="CE48" s="873"/>
      <c r="CF48" s="871"/>
      <c r="CG48" s="875"/>
      <c r="CH48" s="871"/>
      <c r="CI48" s="877"/>
      <c r="CJ48" s="881"/>
      <c r="CK48" s="887"/>
      <c r="CL48" s="889"/>
      <c r="CM48" s="887"/>
      <c r="CN48" s="900"/>
      <c r="CO48" s="873"/>
      <c r="CP48" s="873"/>
      <c r="CQ48" s="871"/>
      <c r="CR48" s="875"/>
      <c r="CS48" s="871"/>
      <c r="CT48" s="902"/>
      <c r="CU48" s="887"/>
      <c r="CV48" s="109" t="s">
        <v>254</v>
      </c>
      <c r="CW48" s="887"/>
      <c r="CX48" s="109" t="s">
        <v>255</v>
      </c>
      <c r="CY48" s="887"/>
      <c r="CZ48" s="110">
        <v>58.3</v>
      </c>
      <c r="DA48" s="887"/>
      <c r="DB48" s="109" t="s">
        <v>254</v>
      </c>
      <c r="DC48" s="887"/>
      <c r="DD48" s="109" t="s">
        <v>255</v>
      </c>
      <c r="DE48" s="887"/>
      <c r="DF48" s="110">
        <v>21.6</v>
      </c>
      <c r="DG48" s="905"/>
      <c r="DH48" s="907"/>
      <c r="DI48" s="905"/>
      <c r="DJ48" s="111" t="s">
        <v>256</v>
      </c>
      <c r="DK48" s="882"/>
      <c r="DL48" s="909"/>
      <c r="DM48" s="871"/>
      <c r="DN48" s="869"/>
      <c r="DO48" s="871"/>
      <c r="DP48" s="873"/>
      <c r="DQ48" s="871"/>
      <c r="DR48" s="875"/>
      <c r="DS48" s="871"/>
      <c r="DT48" s="877"/>
      <c r="DU48" s="879"/>
      <c r="DV48" s="881"/>
      <c r="DW48" s="882"/>
      <c r="DX48" s="922"/>
      <c r="DY48" s="887"/>
      <c r="DZ48" s="922"/>
      <c r="EA48" s="115"/>
      <c r="EB48" s="918"/>
    </row>
    <row r="49" spans="1:132" s="116" customFormat="1" ht="34.15" customHeight="1">
      <c r="A49" s="138" t="s">
        <v>327</v>
      </c>
      <c r="B49" s="920"/>
      <c r="C49" s="883" t="s">
        <v>277</v>
      </c>
      <c r="D49" s="885" t="s">
        <v>239</v>
      </c>
      <c r="E49" s="113" t="s">
        <v>42</v>
      </c>
      <c r="F49" s="52"/>
      <c r="G49" s="53">
        <v>31220</v>
      </c>
      <c r="H49" s="54">
        <v>41200</v>
      </c>
      <c r="I49" s="55" t="s">
        <v>240</v>
      </c>
      <c r="J49" s="56">
        <v>290</v>
      </c>
      <c r="K49" s="57">
        <v>390</v>
      </c>
      <c r="L49" s="58" t="s">
        <v>241</v>
      </c>
      <c r="M49" s="59" t="s">
        <v>242</v>
      </c>
      <c r="N49" s="60" t="s">
        <v>240</v>
      </c>
      <c r="O49" s="61" t="s">
        <v>243</v>
      </c>
      <c r="P49" s="60" t="s">
        <v>240</v>
      </c>
      <c r="Q49" s="62">
        <v>1.9</v>
      </c>
      <c r="R49" s="63">
        <v>2</v>
      </c>
      <c r="S49" s="887" t="s">
        <v>240</v>
      </c>
      <c r="T49" s="888">
        <v>300</v>
      </c>
      <c r="U49" s="887" t="s">
        <v>240</v>
      </c>
      <c r="V49" s="890">
        <v>3</v>
      </c>
      <c r="W49" s="892" t="s">
        <v>244</v>
      </c>
      <c r="X49" s="872" t="s">
        <v>242</v>
      </c>
      <c r="Y49" s="892" t="s">
        <v>240</v>
      </c>
      <c r="Z49" s="894" t="s">
        <v>245</v>
      </c>
      <c r="AA49" s="55" t="s">
        <v>240</v>
      </c>
      <c r="AB49" s="64">
        <v>9980</v>
      </c>
      <c r="AC49" s="887" t="s">
        <v>240</v>
      </c>
      <c r="AD49" s="65">
        <v>90</v>
      </c>
      <c r="AE49" s="66" t="s">
        <v>244</v>
      </c>
      <c r="AF49" s="59" t="s">
        <v>242</v>
      </c>
      <c r="AG49" s="67" t="s">
        <v>240</v>
      </c>
      <c r="AH49" s="61" t="s">
        <v>246</v>
      </c>
      <c r="AI49" s="67" t="s">
        <v>240</v>
      </c>
      <c r="AJ49" s="68">
        <v>2.6</v>
      </c>
      <c r="AK49" s="69" t="s">
        <v>247</v>
      </c>
      <c r="AL49" s="70" t="s">
        <v>248</v>
      </c>
      <c r="AM49" s="71">
        <v>3990</v>
      </c>
      <c r="AN49" s="70" t="s">
        <v>248</v>
      </c>
      <c r="AO49" s="72">
        <v>30</v>
      </c>
      <c r="AP49" s="73" t="s">
        <v>241</v>
      </c>
      <c r="AQ49" s="74" t="s">
        <v>242</v>
      </c>
      <c r="AR49" s="73" t="s">
        <v>240</v>
      </c>
      <c r="AS49" s="75" t="s">
        <v>246</v>
      </c>
      <c r="AT49" s="73" t="s">
        <v>240</v>
      </c>
      <c r="AU49" s="76">
        <v>3.9</v>
      </c>
      <c r="AV49" s="77"/>
      <c r="AW49" s="78"/>
      <c r="AX49" s="77"/>
      <c r="AY49" s="79"/>
      <c r="AZ49" s="80"/>
      <c r="BA49" s="80"/>
      <c r="BB49" s="81"/>
      <c r="BC49" s="80"/>
      <c r="BD49" s="81"/>
      <c r="BE49" s="80"/>
      <c r="BF49" s="77"/>
      <c r="BG49" s="78" t="s">
        <v>249</v>
      </c>
      <c r="BH49" s="77"/>
      <c r="BI49" s="82"/>
      <c r="BJ49" s="80"/>
      <c r="BK49" s="80"/>
      <c r="BL49" s="80"/>
      <c r="BM49" s="80"/>
      <c r="BN49" s="80"/>
      <c r="BO49" s="80"/>
      <c r="BP49" s="896" t="s">
        <v>240</v>
      </c>
      <c r="BQ49" s="897">
        <v>330</v>
      </c>
      <c r="BR49" s="887" t="s">
        <v>240</v>
      </c>
      <c r="BS49" s="899">
        <v>3</v>
      </c>
      <c r="BT49" s="872" t="s">
        <v>241</v>
      </c>
      <c r="BU49" s="872" t="s">
        <v>242</v>
      </c>
      <c r="BV49" s="870" t="s">
        <v>240</v>
      </c>
      <c r="BW49" s="874" t="s">
        <v>246</v>
      </c>
      <c r="BX49" s="870" t="s">
        <v>240</v>
      </c>
      <c r="BY49" s="901">
        <v>9.1</v>
      </c>
      <c r="BZ49" s="887" t="s">
        <v>250</v>
      </c>
      <c r="CA49" s="903">
        <v>1990</v>
      </c>
      <c r="CB49" s="887" t="s">
        <v>240</v>
      </c>
      <c r="CC49" s="899">
        <v>10</v>
      </c>
      <c r="CD49" s="870" t="s">
        <v>241</v>
      </c>
      <c r="CE49" s="872" t="s">
        <v>242</v>
      </c>
      <c r="CF49" s="870" t="s">
        <v>240</v>
      </c>
      <c r="CG49" s="874" t="s">
        <v>246</v>
      </c>
      <c r="CH49" s="870" t="s">
        <v>240</v>
      </c>
      <c r="CI49" s="876">
        <v>4.3</v>
      </c>
      <c r="CJ49" s="880" t="s">
        <v>251</v>
      </c>
      <c r="CK49" s="887" t="s">
        <v>250</v>
      </c>
      <c r="CL49" s="888">
        <v>540</v>
      </c>
      <c r="CM49" s="887" t="s">
        <v>240</v>
      </c>
      <c r="CN49" s="899">
        <v>5</v>
      </c>
      <c r="CO49" s="872" t="s">
        <v>241</v>
      </c>
      <c r="CP49" s="872" t="s">
        <v>242</v>
      </c>
      <c r="CQ49" s="870" t="s">
        <v>240</v>
      </c>
      <c r="CR49" s="874" t="s">
        <v>246</v>
      </c>
      <c r="CS49" s="870" t="s">
        <v>240</v>
      </c>
      <c r="CT49" s="901">
        <v>10.1</v>
      </c>
      <c r="CU49" s="887" t="s">
        <v>250</v>
      </c>
      <c r="CV49" s="83">
        <v>220</v>
      </c>
      <c r="CW49" s="887" t="s">
        <v>250</v>
      </c>
      <c r="CX49" s="84">
        <v>2</v>
      </c>
      <c r="CY49" s="887" t="s">
        <v>250</v>
      </c>
      <c r="CZ49" s="84">
        <v>2</v>
      </c>
      <c r="DA49" s="887" t="s">
        <v>250</v>
      </c>
      <c r="DB49" s="83">
        <v>40</v>
      </c>
      <c r="DC49" s="887" t="s">
        <v>250</v>
      </c>
      <c r="DD49" s="84">
        <v>1</v>
      </c>
      <c r="DE49" s="887" t="s">
        <v>250</v>
      </c>
      <c r="DF49" s="84">
        <v>1</v>
      </c>
      <c r="DG49" s="905" t="s">
        <v>248</v>
      </c>
      <c r="DH49" s="906">
        <v>2360</v>
      </c>
      <c r="DI49" s="905" t="s">
        <v>248</v>
      </c>
      <c r="DJ49" s="85">
        <v>255</v>
      </c>
      <c r="DK49" s="882" t="s">
        <v>252</v>
      </c>
      <c r="DL49" s="908">
        <v>1990</v>
      </c>
      <c r="DM49" s="870" t="s">
        <v>240</v>
      </c>
      <c r="DN49" s="868">
        <v>20</v>
      </c>
      <c r="DO49" s="870" t="s">
        <v>241</v>
      </c>
      <c r="DP49" s="872" t="s">
        <v>242</v>
      </c>
      <c r="DQ49" s="870" t="s">
        <v>240</v>
      </c>
      <c r="DR49" s="874" t="s">
        <v>246</v>
      </c>
      <c r="DS49" s="870" t="s">
        <v>240</v>
      </c>
      <c r="DT49" s="876">
        <v>2.1</v>
      </c>
      <c r="DU49" s="878" t="s">
        <v>247</v>
      </c>
      <c r="DV49" s="880" t="s">
        <v>253</v>
      </c>
      <c r="DW49" s="882" t="s">
        <v>252</v>
      </c>
      <c r="DX49" s="922"/>
      <c r="DY49" s="887"/>
      <c r="DZ49" s="922"/>
      <c r="EA49" s="115"/>
      <c r="EB49" s="918"/>
    </row>
    <row r="50" spans="1:132" s="116" customFormat="1" ht="34.15" customHeight="1">
      <c r="A50" s="138" t="s">
        <v>328</v>
      </c>
      <c r="B50" s="920"/>
      <c r="C50" s="884"/>
      <c r="D50" s="910"/>
      <c r="E50" s="114" t="s">
        <v>43</v>
      </c>
      <c r="F50" s="52"/>
      <c r="G50" s="88">
        <v>41200</v>
      </c>
      <c r="H50" s="89"/>
      <c r="I50" s="55" t="s">
        <v>240</v>
      </c>
      <c r="J50" s="90">
        <v>390</v>
      </c>
      <c r="K50" s="91"/>
      <c r="L50" s="92" t="s">
        <v>241</v>
      </c>
      <c r="M50" s="93" t="s">
        <v>242</v>
      </c>
      <c r="N50" s="94" t="s">
        <v>240</v>
      </c>
      <c r="O50" s="95" t="s">
        <v>246</v>
      </c>
      <c r="P50" s="94" t="s">
        <v>240</v>
      </c>
      <c r="Q50" s="96">
        <v>2</v>
      </c>
      <c r="R50" s="97"/>
      <c r="S50" s="887"/>
      <c r="T50" s="889"/>
      <c r="U50" s="887"/>
      <c r="V50" s="891"/>
      <c r="W50" s="893"/>
      <c r="X50" s="873"/>
      <c r="Y50" s="893"/>
      <c r="Z50" s="895"/>
      <c r="AA50" s="55" t="s">
        <v>240</v>
      </c>
      <c r="AB50" s="90">
        <v>9980</v>
      </c>
      <c r="AC50" s="887"/>
      <c r="AD50" s="98">
        <v>90</v>
      </c>
      <c r="AE50" s="99" t="s">
        <v>241</v>
      </c>
      <c r="AF50" s="93" t="s">
        <v>242</v>
      </c>
      <c r="AG50" s="100" t="s">
        <v>240</v>
      </c>
      <c r="AH50" s="101" t="s">
        <v>246</v>
      </c>
      <c r="AI50" s="100" t="s">
        <v>240</v>
      </c>
      <c r="AJ50" s="102">
        <v>2.6</v>
      </c>
      <c r="AK50" s="103"/>
      <c r="AL50" s="70"/>
      <c r="AM50" s="104"/>
      <c r="AN50" s="77"/>
      <c r="AO50" s="105"/>
      <c r="AP50" s="106"/>
      <c r="AQ50" s="86"/>
      <c r="AR50" s="106"/>
      <c r="AS50" s="86"/>
      <c r="AT50" s="106"/>
      <c r="AU50" s="86"/>
      <c r="AV50" s="107" t="s">
        <v>240</v>
      </c>
      <c r="AW50" s="71">
        <v>69890</v>
      </c>
      <c r="AX50" s="77" t="s">
        <v>240</v>
      </c>
      <c r="AY50" s="72">
        <v>690</v>
      </c>
      <c r="AZ50" s="108" t="s">
        <v>241</v>
      </c>
      <c r="BA50" s="74" t="s">
        <v>242</v>
      </c>
      <c r="BB50" s="73" t="s">
        <v>240</v>
      </c>
      <c r="BC50" s="75" t="s">
        <v>246</v>
      </c>
      <c r="BD50" s="73" t="s">
        <v>240</v>
      </c>
      <c r="BE50" s="76">
        <v>2.2000000000000002</v>
      </c>
      <c r="BF50" s="107" t="s">
        <v>240</v>
      </c>
      <c r="BG50" s="156">
        <v>59910</v>
      </c>
      <c r="BH50" s="107" t="s">
        <v>250</v>
      </c>
      <c r="BI50" s="72">
        <v>590</v>
      </c>
      <c r="BJ50" s="108" t="s">
        <v>241</v>
      </c>
      <c r="BK50" s="74" t="s">
        <v>242</v>
      </c>
      <c r="BL50" s="108" t="s">
        <v>240</v>
      </c>
      <c r="BM50" s="75" t="s">
        <v>246</v>
      </c>
      <c r="BN50" s="108" t="s">
        <v>240</v>
      </c>
      <c r="BO50" s="76">
        <v>2.2000000000000002</v>
      </c>
      <c r="BP50" s="896"/>
      <c r="BQ50" s="898"/>
      <c r="BR50" s="887"/>
      <c r="BS50" s="900"/>
      <c r="BT50" s="873"/>
      <c r="BU50" s="873"/>
      <c r="BV50" s="871"/>
      <c r="BW50" s="875"/>
      <c r="BX50" s="871"/>
      <c r="BY50" s="902"/>
      <c r="BZ50" s="887"/>
      <c r="CA50" s="904"/>
      <c r="CB50" s="887"/>
      <c r="CC50" s="900"/>
      <c r="CD50" s="871"/>
      <c r="CE50" s="873"/>
      <c r="CF50" s="871"/>
      <c r="CG50" s="875"/>
      <c r="CH50" s="871"/>
      <c r="CI50" s="877"/>
      <c r="CJ50" s="881"/>
      <c r="CK50" s="887"/>
      <c r="CL50" s="889"/>
      <c r="CM50" s="887"/>
      <c r="CN50" s="900"/>
      <c r="CO50" s="873"/>
      <c r="CP50" s="873"/>
      <c r="CQ50" s="871"/>
      <c r="CR50" s="875"/>
      <c r="CS50" s="871"/>
      <c r="CT50" s="902"/>
      <c r="CU50" s="887"/>
      <c r="CV50" s="109" t="s">
        <v>254</v>
      </c>
      <c r="CW50" s="887"/>
      <c r="CX50" s="109" t="s">
        <v>255</v>
      </c>
      <c r="CY50" s="887"/>
      <c r="CZ50" s="110">
        <v>52.4</v>
      </c>
      <c r="DA50" s="887"/>
      <c r="DB50" s="109" t="s">
        <v>254</v>
      </c>
      <c r="DC50" s="887"/>
      <c r="DD50" s="109" t="s">
        <v>255</v>
      </c>
      <c r="DE50" s="887"/>
      <c r="DF50" s="110">
        <v>19.399999999999999</v>
      </c>
      <c r="DG50" s="905"/>
      <c r="DH50" s="907"/>
      <c r="DI50" s="905"/>
      <c r="DJ50" s="111" t="s">
        <v>256</v>
      </c>
      <c r="DK50" s="882"/>
      <c r="DL50" s="909"/>
      <c r="DM50" s="871"/>
      <c r="DN50" s="869"/>
      <c r="DO50" s="871"/>
      <c r="DP50" s="873"/>
      <c r="DQ50" s="871"/>
      <c r="DR50" s="875"/>
      <c r="DS50" s="871"/>
      <c r="DT50" s="877"/>
      <c r="DU50" s="879"/>
      <c r="DV50" s="881"/>
      <c r="DW50" s="882"/>
      <c r="DX50" s="922"/>
      <c r="DY50" s="887"/>
      <c r="DZ50" s="922"/>
      <c r="EA50" s="115"/>
      <c r="EB50" s="918"/>
    </row>
    <row r="51" spans="1:132" s="116" customFormat="1" ht="34.15" customHeight="1">
      <c r="A51" s="138" t="s">
        <v>329</v>
      </c>
      <c r="B51" s="920"/>
      <c r="C51" s="883" t="s">
        <v>278</v>
      </c>
      <c r="D51" s="885" t="s">
        <v>239</v>
      </c>
      <c r="E51" s="113" t="s">
        <v>42</v>
      </c>
      <c r="F51" s="52"/>
      <c r="G51" s="53">
        <v>28810</v>
      </c>
      <c r="H51" s="54">
        <v>38790</v>
      </c>
      <c r="I51" s="55" t="s">
        <v>240</v>
      </c>
      <c r="J51" s="56">
        <v>260</v>
      </c>
      <c r="K51" s="57">
        <v>360</v>
      </c>
      <c r="L51" s="58" t="s">
        <v>241</v>
      </c>
      <c r="M51" s="59" t="s">
        <v>242</v>
      </c>
      <c r="N51" s="60" t="s">
        <v>240</v>
      </c>
      <c r="O51" s="61" t="s">
        <v>243</v>
      </c>
      <c r="P51" s="60" t="s">
        <v>240</v>
      </c>
      <c r="Q51" s="62">
        <v>2</v>
      </c>
      <c r="R51" s="63">
        <v>2.1</v>
      </c>
      <c r="S51" s="887" t="s">
        <v>240</v>
      </c>
      <c r="T51" s="888">
        <v>270</v>
      </c>
      <c r="U51" s="887" t="s">
        <v>240</v>
      </c>
      <c r="V51" s="890">
        <v>2</v>
      </c>
      <c r="W51" s="892" t="s">
        <v>244</v>
      </c>
      <c r="X51" s="872" t="s">
        <v>242</v>
      </c>
      <c r="Y51" s="892" t="s">
        <v>240</v>
      </c>
      <c r="Z51" s="894" t="s">
        <v>245</v>
      </c>
      <c r="AA51" s="55" t="s">
        <v>240</v>
      </c>
      <c r="AB51" s="64">
        <v>9980</v>
      </c>
      <c r="AC51" s="887" t="s">
        <v>240</v>
      </c>
      <c r="AD51" s="65">
        <v>90</v>
      </c>
      <c r="AE51" s="66" t="s">
        <v>244</v>
      </c>
      <c r="AF51" s="59" t="s">
        <v>242</v>
      </c>
      <c r="AG51" s="67" t="s">
        <v>240</v>
      </c>
      <c r="AH51" s="61" t="s">
        <v>246</v>
      </c>
      <c r="AI51" s="67" t="s">
        <v>240</v>
      </c>
      <c r="AJ51" s="68">
        <v>2.6</v>
      </c>
      <c r="AK51" s="69" t="s">
        <v>247</v>
      </c>
      <c r="AL51" s="70" t="s">
        <v>248</v>
      </c>
      <c r="AM51" s="71">
        <v>3990</v>
      </c>
      <c r="AN51" s="70" t="s">
        <v>248</v>
      </c>
      <c r="AO51" s="72">
        <v>30</v>
      </c>
      <c r="AP51" s="73" t="s">
        <v>241</v>
      </c>
      <c r="AQ51" s="74" t="s">
        <v>242</v>
      </c>
      <c r="AR51" s="73" t="s">
        <v>240</v>
      </c>
      <c r="AS51" s="75" t="s">
        <v>246</v>
      </c>
      <c r="AT51" s="73" t="s">
        <v>240</v>
      </c>
      <c r="AU51" s="76">
        <v>3.9</v>
      </c>
      <c r="AV51" s="77"/>
      <c r="AW51" s="78"/>
      <c r="AX51" s="77"/>
      <c r="AY51" s="79"/>
      <c r="AZ51" s="80"/>
      <c r="BA51" s="80"/>
      <c r="BB51" s="81"/>
      <c r="BC51" s="80"/>
      <c r="BD51" s="81"/>
      <c r="BE51" s="80"/>
      <c r="BF51" s="77"/>
      <c r="BG51" s="78" t="s">
        <v>249</v>
      </c>
      <c r="BH51" s="77"/>
      <c r="BI51" s="82"/>
      <c r="BJ51" s="80"/>
      <c r="BK51" s="80"/>
      <c r="BL51" s="80"/>
      <c r="BM51" s="80"/>
      <c r="BN51" s="80"/>
      <c r="BO51" s="80"/>
      <c r="BP51" s="896" t="s">
        <v>240</v>
      </c>
      <c r="BQ51" s="897">
        <v>300</v>
      </c>
      <c r="BR51" s="887" t="s">
        <v>240</v>
      </c>
      <c r="BS51" s="899">
        <v>3</v>
      </c>
      <c r="BT51" s="872" t="s">
        <v>241</v>
      </c>
      <c r="BU51" s="872" t="s">
        <v>242</v>
      </c>
      <c r="BV51" s="870" t="s">
        <v>240</v>
      </c>
      <c r="BW51" s="874" t="s">
        <v>246</v>
      </c>
      <c r="BX51" s="870" t="s">
        <v>240</v>
      </c>
      <c r="BY51" s="901">
        <v>8.1999999999999993</v>
      </c>
      <c r="BZ51" s="887" t="s">
        <v>250</v>
      </c>
      <c r="CA51" s="903">
        <v>1810</v>
      </c>
      <c r="CB51" s="887" t="s">
        <v>240</v>
      </c>
      <c r="CC51" s="899">
        <v>10</v>
      </c>
      <c r="CD51" s="870" t="s">
        <v>241</v>
      </c>
      <c r="CE51" s="872" t="s">
        <v>242</v>
      </c>
      <c r="CF51" s="870" t="s">
        <v>240</v>
      </c>
      <c r="CG51" s="874" t="s">
        <v>246</v>
      </c>
      <c r="CH51" s="870" t="s">
        <v>240</v>
      </c>
      <c r="CI51" s="876">
        <v>3.9</v>
      </c>
      <c r="CJ51" s="880" t="s">
        <v>251</v>
      </c>
      <c r="CK51" s="887" t="s">
        <v>250</v>
      </c>
      <c r="CL51" s="888">
        <v>540</v>
      </c>
      <c r="CM51" s="887" t="s">
        <v>240</v>
      </c>
      <c r="CN51" s="899">
        <v>5</v>
      </c>
      <c r="CO51" s="872" t="s">
        <v>241</v>
      </c>
      <c r="CP51" s="872" t="s">
        <v>242</v>
      </c>
      <c r="CQ51" s="870" t="s">
        <v>240</v>
      </c>
      <c r="CR51" s="874" t="s">
        <v>246</v>
      </c>
      <c r="CS51" s="870" t="s">
        <v>240</v>
      </c>
      <c r="CT51" s="901">
        <v>9.1999999999999993</v>
      </c>
      <c r="CU51" s="887" t="s">
        <v>250</v>
      </c>
      <c r="CV51" s="83">
        <v>200</v>
      </c>
      <c r="CW51" s="887" t="s">
        <v>250</v>
      </c>
      <c r="CX51" s="84">
        <v>2</v>
      </c>
      <c r="CY51" s="887" t="s">
        <v>250</v>
      </c>
      <c r="CZ51" s="84">
        <v>2</v>
      </c>
      <c r="DA51" s="887" t="s">
        <v>250</v>
      </c>
      <c r="DB51" s="83">
        <v>30</v>
      </c>
      <c r="DC51" s="887" t="s">
        <v>250</v>
      </c>
      <c r="DD51" s="84">
        <v>1</v>
      </c>
      <c r="DE51" s="887" t="s">
        <v>250</v>
      </c>
      <c r="DF51" s="84">
        <v>1</v>
      </c>
      <c r="DG51" s="905" t="s">
        <v>248</v>
      </c>
      <c r="DH51" s="906">
        <v>2150</v>
      </c>
      <c r="DI51" s="905" t="s">
        <v>248</v>
      </c>
      <c r="DJ51" s="85">
        <v>255</v>
      </c>
      <c r="DK51" s="882" t="s">
        <v>252</v>
      </c>
      <c r="DL51" s="908">
        <v>1810</v>
      </c>
      <c r="DM51" s="870" t="s">
        <v>240</v>
      </c>
      <c r="DN51" s="868">
        <v>10</v>
      </c>
      <c r="DO51" s="870" t="s">
        <v>241</v>
      </c>
      <c r="DP51" s="872" t="s">
        <v>242</v>
      </c>
      <c r="DQ51" s="870" t="s">
        <v>240</v>
      </c>
      <c r="DR51" s="874" t="s">
        <v>246</v>
      </c>
      <c r="DS51" s="870" t="s">
        <v>240</v>
      </c>
      <c r="DT51" s="876">
        <v>3.9</v>
      </c>
      <c r="DU51" s="878" t="s">
        <v>247</v>
      </c>
      <c r="DV51" s="880" t="s">
        <v>253</v>
      </c>
      <c r="DW51" s="882" t="s">
        <v>252</v>
      </c>
      <c r="DX51" s="922"/>
      <c r="DY51" s="887"/>
      <c r="DZ51" s="922"/>
      <c r="EA51" s="115"/>
      <c r="EB51" s="918"/>
    </row>
    <row r="52" spans="1:132" s="116" customFormat="1" ht="34.15" customHeight="1">
      <c r="A52" s="138" t="s">
        <v>330</v>
      </c>
      <c r="B52" s="920"/>
      <c r="C52" s="884"/>
      <c r="D52" s="886"/>
      <c r="E52" s="114" t="s">
        <v>43</v>
      </c>
      <c r="F52" s="52"/>
      <c r="G52" s="88">
        <v>38790</v>
      </c>
      <c r="H52" s="89"/>
      <c r="I52" s="55" t="s">
        <v>240</v>
      </c>
      <c r="J52" s="90">
        <v>360</v>
      </c>
      <c r="K52" s="91"/>
      <c r="L52" s="92" t="s">
        <v>241</v>
      </c>
      <c r="M52" s="93" t="s">
        <v>242</v>
      </c>
      <c r="N52" s="94" t="s">
        <v>240</v>
      </c>
      <c r="O52" s="95" t="s">
        <v>246</v>
      </c>
      <c r="P52" s="94" t="s">
        <v>240</v>
      </c>
      <c r="Q52" s="96">
        <v>2.1</v>
      </c>
      <c r="R52" s="97"/>
      <c r="S52" s="887"/>
      <c r="T52" s="889"/>
      <c r="U52" s="887"/>
      <c r="V52" s="891"/>
      <c r="W52" s="893"/>
      <c r="X52" s="873"/>
      <c r="Y52" s="893"/>
      <c r="Z52" s="895"/>
      <c r="AA52" s="55" t="s">
        <v>240</v>
      </c>
      <c r="AB52" s="90">
        <v>9980</v>
      </c>
      <c r="AC52" s="887"/>
      <c r="AD52" s="98">
        <v>90</v>
      </c>
      <c r="AE52" s="99" t="s">
        <v>241</v>
      </c>
      <c r="AF52" s="93" t="s">
        <v>242</v>
      </c>
      <c r="AG52" s="100" t="s">
        <v>240</v>
      </c>
      <c r="AH52" s="101" t="s">
        <v>246</v>
      </c>
      <c r="AI52" s="100" t="s">
        <v>240</v>
      </c>
      <c r="AJ52" s="102">
        <v>2.6</v>
      </c>
      <c r="AK52" s="103"/>
      <c r="AL52" s="117"/>
      <c r="AM52" s="117"/>
      <c r="AN52" s="117"/>
      <c r="AO52" s="117"/>
      <c r="AP52" s="118"/>
      <c r="AQ52" s="117"/>
      <c r="AR52" s="118"/>
      <c r="AS52" s="117"/>
      <c r="AT52" s="118"/>
      <c r="AU52" s="117"/>
      <c r="AV52" s="107" t="s">
        <v>240</v>
      </c>
      <c r="AW52" s="71">
        <v>69890</v>
      </c>
      <c r="AX52" s="77" t="s">
        <v>240</v>
      </c>
      <c r="AY52" s="72">
        <v>690</v>
      </c>
      <c r="AZ52" s="108" t="s">
        <v>241</v>
      </c>
      <c r="BA52" s="74" t="s">
        <v>242</v>
      </c>
      <c r="BB52" s="73" t="s">
        <v>240</v>
      </c>
      <c r="BC52" s="75" t="s">
        <v>246</v>
      </c>
      <c r="BD52" s="73" t="s">
        <v>240</v>
      </c>
      <c r="BE52" s="76">
        <v>2.2000000000000002</v>
      </c>
      <c r="BF52" s="107" t="s">
        <v>240</v>
      </c>
      <c r="BG52" s="156">
        <v>59910</v>
      </c>
      <c r="BH52" s="107" t="s">
        <v>250</v>
      </c>
      <c r="BI52" s="72">
        <v>590</v>
      </c>
      <c r="BJ52" s="108" t="s">
        <v>241</v>
      </c>
      <c r="BK52" s="74" t="s">
        <v>242</v>
      </c>
      <c r="BL52" s="108" t="s">
        <v>240</v>
      </c>
      <c r="BM52" s="75" t="s">
        <v>246</v>
      </c>
      <c r="BN52" s="108" t="s">
        <v>240</v>
      </c>
      <c r="BO52" s="76">
        <v>2.2000000000000002</v>
      </c>
      <c r="BP52" s="896"/>
      <c r="BQ52" s="898"/>
      <c r="BR52" s="887"/>
      <c r="BS52" s="900"/>
      <c r="BT52" s="873"/>
      <c r="BU52" s="873"/>
      <c r="BV52" s="871"/>
      <c r="BW52" s="875"/>
      <c r="BX52" s="871"/>
      <c r="BY52" s="902"/>
      <c r="BZ52" s="887"/>
      <c r="CA52" s="904"/>
      <c r="CB52" s="887"/>
      <c r="CC52" s="900"/>
      <c r="CD52" s="871"/>
      <c r="CE52" s="873"/>
      <c r="CF52" s="871"/>
      <c r="CG52" s="875"/>
      <c r="CH52" s="871"/>
      <c r="CI52" s="877"/>
      <c r="CJ52" s="881"/>
      <c r="CK52" s="887"/>
      <c r="CL52" s="889"/>
      <c r="CM52" s="887"/>
      <c r="CN52" s="900"/>
      <c r="CO52" s="873"/>
      <c r="CP52" s="873"/>
      <c r="CQ52" s="871"/>
      <c r="CR52" s="875"/>
      <c r="CS52" s="871"/>
      <c r="CT52" s="902"/>
      <c r="CU52" s="887"/>
      <c r="CV52" s="109" t="s">
        <v>254</v>
      </c>
      <c r="CW52" s="887"/>
      <c r="CX52" s="109" t="s">
        <v>255</v>
      </c>
      <c r="CY52" s="887"/>
      <c r="CZ52" s="110">
        <v>47.7</v>
      </c>
      <c r="DA52" s="887"/>
      <c r="DB52" s="109" t="s">
        <v>254</v>
      </c>
      <c r="DC52" s="887"/>
      <c r="DD52" s="109" t="s">
        <v>255</v>
      </c>
      <c r="DE52" s="887"/>
      <c r="DF52" s="110">
        <v>17.7</v>
      </c>
      <c r="DG52" s="905"/>
      <c r="DH52" s="907"/>
      <c r="DI52" s="905"/>
      <c r="DJ52" s="111" t="s">
        <v>256</v>
      </c>
      <c r="DK52" s="882"/>
      <c r="DL52" s="909"/>
      <c r="DM52" s="871"/>
      <c r="DN52" s="869"/>
      <c r="DO52" s="871"/>
      <c r="DP52" s="873"/>
      <c r="DQ52" s="871"/>
      <c r="DR52" s="875"/>
      <c r="DS52" s="871"/>
      <c r="DT52" s="877"/>
      <c r="DU52" s="879"/>
      <c r="DV52" s="881"/>
      <c r="DW52" s="882"/>
      <c r="DX52" s="923"/>
      <c r="DY52" s="887"/>
      <c r="DZ52" s="923"/>
      <c r="EA52" s="115"/>
      <c r="EB52" s="919"/>
    </row>
    <row r="53" spans="1:132" s="86" customFormat="1" ht="34.15" customHeight="1">
      <c r="A53" s="137" t="s">
        <v>331</v>
      </c>
      <c r="B53" s="920" t="s">
        <v>279</v>
      </c>
      <c r="C53" s="913" t="s">
        <v>238</v>
      </c>
      <c r="D53" s="915" t="s">
        <v>239</v>
      </c>
      <c r="E53" s="51" t="s">
        <v>42</v>
      </c>
      <c r="F53" s="52"/>
      <c r="G53" s="53">
        <v>131770</v>
      </c>
      <c r="H53" s="54">
        <v>141440</v>
      </c>
      <c r="I53" s="55" t="s">
        <v>240</v>
      </c>
      <c r="J53" s="56">
        <v>1290</v>
      </c>
      <c r="K53" s="57">
        <v>1390</v>
      </c>
      <c r="L53" s="58" t="s">
        <v>241</v>
      </c>
      <c r="M53" s="59" t="s">
        <v>242</v>
      </c>
      <c r="N53" s="60" t="s">
        <v>240</v>
      </c>
      <c r="O53" s="61" t="s">
        <v>243</v>
      </c>
      <c r="P53" s="60" t="s">
        <v>240</v>
      </c>
      <c r="Q53" s="62">
        <v>2.1</v>
      </c>
      <c r="R53" s="63">
        <v>2.1</v>
      </c>
      <c r="S53" s="887" t="s">
        <v>240</v>
      </c>
      <c r="T53" s="888">
        <v>5880</v>
      </c>
      <c r="U53" s="887" t="s">
        <v>240</v>
      </c>
      <c r="V53" s="890">
        <v>50</v>
      </c>
      <c r="W53" s="892" t="s">
        <v>244</v>
      </c>
      <c r="X53" s="872" t="s">
        <v>242</v>
      </c>
      <c r="Y53" s="892" t="s">
        <v>240</v>
      </c>
      <c r="Z53" s="894" t="s">
        <v>245</v>
      </c>
      <c r="AA53" s="55" t="s">
        <v>240</v>
      </c>
      <c r="AB53" s="64">
        <v>9670</v>
      </c>
      <c r="AC53" s="887" t="s">
        <v>240</v>
      </c>
      <c r="AD53" s="65">
        <v>90</v>
      </c>
      <c r="AE53" s="66" t="s">
        <v>244</v>
      </c>
      <c r="AF53" s="59" t="s">
        <v>242</v>
      </c>
      <c r="AG53" s="67" t="s">
        <v>240</v>
      </c>
      <c r="AH53" s="61" t="s">
        <v>246</v>
      </c>
      <c r="AI53" s="67" t="s">
        <v>240</v>
      </c>
      <c r="AJ53" s="68">
        <v>2.6</v>
      </c>
      <c r="AK53" s="69" t="s">
        <v>247</v>
      </c>
      <c r="AL53" s="70" t="s">
        <v>248</v>
      </c>
      <c r="AM53" s="71">
        <v>3870</v>
      </c>
      <c r="AN53" s="70" t="s">
        <v>248</v>
      </c>
      <c r="AO53" s="72">
        <v>30</v>
      </c>
      <c r="AP53" s="73" t="s">
        <v>241</v>
      </c>
      <c r="AQ53" s="74" t="s">
        <v>242</v>
      </c>
      <c r="AR53" s="73" t="s">
        <v>240</v>
      </c>
      <c r="AS53" s="75" t="s">
        <v>246</v>
      </c>
      <c r="AT53" s="73" t="s">
        <v>240</v>
      </c>
      <c r="AU53" s="76">
        <v>3.9</v>
      </c>
      <c r="AV53" s="77"/>
      <c r="AW53" s="78"/>
      <c r="AX53" s="77"/>
      <c r="AY53" s="79"/>
      <c r="AZ53" s="80"/>
      <c r="BA53" s="80"/>
      <c r="BB53" s="81"/>
      <c r="BC53" s="80"/>
      <c r="BD53" s="81"/>
      <c r="BE53" s="80"/>
      <c r="BF53" s="77"/>
      <c r="BG53" s="78" t="s">
        <v>249</v>
      </c>
      <c r="BH53" s="77"/>
      <c r="BI53" s="82"/>
      <c r="BJ53" s="80"/>
      <c r="BK53" s="80"/>
      <c r="BL53" s="80"/>
      <c r="BM53" s="80"/>
      <c r="BN53" s="80"/>
      <c r="BO53" s="80"/>
      <c r="BP53" s="896" t="s">
        <v>240</v>
      </c>
      <c r="BQ53" s="897">
        <v>6640</v>
      </c>
      <c r="BR53" s="887" t="s">
        <v>250</v>
      </c>
      <c r="BS53" s="899">
        <v>60</v>
      </c>
      <c r="BT53" s="872" t="s">
        <v>241</v>
      </c>
      <c r="BU53" s="872" t="s">
        <v>242</v>
      </c>
      <c r="BV53" s="870" t="s">
        <v>240</v>
      </c>
      <c r="BW53" s="874" t="s">
        <v>246</v>
      </c>
      <c r="BX53" s="870" t="s">
        <v>240</v>
      </c>
      <c r="BY53" s="901">
        <v>9.1</v>
      </c>
      <c r="BZ53" s="887" t="s">
        <v>250</v>
      </c>
      <c r="CA53" s="903">
        <v>38710</v>
      </c>
      <c r="CB53" s="887" t="s">
        <v>250</v>
      </c>
      <c r="CC53" s="899">
        <v>380</v>
      </c>
      <c r="CD53" s="870" t="s">
        <v>241</v>
      </c>
      <c r="CE53" s="872" t="s">
        <v>242</v>
      </c>
      <c r="CF53" s="870" t="s">
        <v>240</v>
      </c>
      <c r="CG53" s="874" t="s">
        <v>246</v>
      </c>
      <c r="CH53" s="870" t="s">
        <v>240</v>
      </c>
      <c r="CI53" s="876">
        <v>2.2000000000000002</v>
      </c>
      <c r="CJ53" s="880" t="s">
        <v>251</v>
      </c>
      <c r="CK53" s="887" t="s">
        <v>250</v>
      </c>
      <c r="CL53" s="888">
        <v>3930</v>
      </c>
      <c r="CM53" s="887" t="s">
        <v>240</v>
      </c>
      <c r="CN53" s="899">
        <v>30</v>
      </c>
      <c r="CO53" s="872" t="s">
        <v>241</v>
      </c>
      <c r="CP53" s="872" t="s">
        <v>242</v>
      </c>
      <c r="CQ53" s="870" t="s">
        <v>240</v>
      </c>
      <c r="CR53" s="874" t="s">
        <v>246</v>
      </c>
      <c r="CS53" s="870" t="s">
        <v>240</v>
      </c>
      <c r="CT53" s="901">
        <v>18.100000000000001</v>
      </c>
      <c r="CU53" s="887" t="s">
        <v>250</v>
      </c>
      <c r="CV53" s="83">
        <v>2950</v>
      </c>
      <c r="CW53" s="887" t="s">
        <v>250</v>
      </c>
      <c r="CX53" s="84">
        <v>20</v>
      </c>
      <c r="CY53" s="887" t="s">
        <v>250</v>
      </c>
      <c r="CZ53" s="84">
        <v>20</v>
      </c>
      <c r="DA53" s="887" t="s">
        <v>250</v>
      </c>
      <c r="DB53" s="83">
        <v>520</v>
      </c>
      <c r="DC53" s="887" t="s">
        <v>250</v>
      </c>
      <c r="DD53" s="84">
        <v>5</v>
      </c>
      <c r="DE53" s="887" t="s">
        <v>250</v>
      </c>
      <c r="DF53" s="84">
        <v>5</v>
      </c>
      <c r="DG53" s="905" t="s">
        <v>248</v>
      </c>
      <c r="DH53" s="906">
        <v>27330</v>
      </c>
      <c r="DI53" s="905" t="s">
        <v>248</v>
      </c>
      <c r="DJ53" s="85">
        <v>255</v>
      </c>
      <c r="DK53" s="882" t="s">
        <v>252</v>
      </c>
      <c r="DL53" s="908">
        <v>38710</v>
      </c>
      <c r="DM53" s="870" t="s">
        <v>240</v>
      </c>
      <c r="DN53" s="868">
        <v>380</v>
      </c>
      <c r="DO53" s="870" t="s">
        <v>241</v>
      </c>
      <c r="DP53" s="872" t="s">
        <v>242</v>
      </c>
      <c r="DQ53" s="870" t="s">
        <v>240</v>
      </c>
      <c r="DR53" s="874" t="s">
        <v>246</v>
      </c>
      <c r="DS53" s="870" t="s">
        <v>240</v>
      </c>
      <c r="DT53" s="876">
        <v>2.2000000000000002</v>
      </c>
      <c r="DU53" s="878" t="s">
        <v>247</v>
      </c>
      <c r="DV53" s="880" t="s">
        <v>253</v>
      </c>
      <c r="DW53" s="882" t="s">
        <v>252</v>
      </c>
      <c r="DX53" s="921">
        <v>1350</v>
      </c>
      <c r="DY53" s="887" t="s">
        <v>252</v>
      </c>
      <c r="DZ53" s="921" t="s">
        <v>711</v>
      </c>
      <c r="EA53" s="112"/>
      <c r="EB53" s="917" t="s">
        <v>712</v>
      </c>
    </row>
    <row r="54" spans="1:132" s="86" customFormat="1" ht="34.15" customHeight="1">
      <c r="A54" s="137" t="s">
        <v>332</v>
      </c>
      <c r="B54" s="920"/>
      <c r="C54" s="914"/>
      <c r="D54" s="916"/>
      <c r="E54" s="87" t="s">
        <v>43</v>
      </c>
      <c r="F54" s="52"/>
      <c r="G54" s="88">
        <v>141440</v>
      </c>
      <c r="H54" s="89"/>
      <c r="I54" s="55" t="s">
        <v>240</v>
      </c>
      <c r="J54" s="90">
        <v>1390</v>
      </c>
      <c r="K54" s="91"/>
      <c r="L54" s="92" t="s">
        <v>241</v>
      </c>
      <c r="M54" s="93" t="s">
        <v>242</v>
      </c>
      <c r="N54" s="94" t="s">
        <v>240</v>
      </c>
      <c r="O54" s="95" t="s">
        <v>246</v>
      </c>
      <c r="P54" s="94" t="s">
        <v>240</v>
      </c>
      <c r="Q54" s="96">
        <v>2.1</v>
      </c>
      <c r="R54" s="97"/>
      <c r="S54" s="887"/>
      <c r="T54" s="889"/>
      <c r="U54" s="887"/>
      <c r="V54" s="891"/>
      <c r="W54" s="893"/>
      <c r="X54" s="873"/>
      <c r="Y54" s="893"/>
      <c r="Z54" s="895"/>
      <c r="AA54" s="55" t="s">
        <v>240</v>
      </c>
      <c r="AB54" s="90">
        <v>9670</v>
      </c>
      <c r="AC54" s="887"/>
      <c r="AD54" s="98">
        <v>90</v>
      </c>
      <c r="AE54" s="99" t="s">
        <v>241</v>
      </c>
      <c r="AF54" s="93" t="s">
        <v>242</v>
      </c>
      <c r="AG54" s="100" t="s">
        <v>240</v>
      </c>
      <c r="AH54" s="101" t="s">
        <v>246</v>
      </c>
      <c r="AI54" s="100" t="s">
        <v>240</v>
      </c>
      <c r="AJ54" s="102">
        <v>2.6</v>
      </c>
      <c r="AK54" s="103"/>
      <c r="AL54" s="70"/>
      <c r="AM54" s="104"/>
      <c r="AN54" s="77"/>
      <c r="AO54" s="105"/>
      <c r="AP54" s="106"/>
      <c r="AR54" s="106"/>
      <c r="AT54" s="106"/>
      <c r="AV54" s="107" t="s">
        <v>240</v>
      </c>
      <c r="AW54" s="71">
        <v>67740</v>
      </c>
      <c r="AX54" s="77" t="s">
        <v>240</v>
      </c>
      <c r="AY54" s="72">
        <v>670</v>
      </c>
      <c r="AZ54" s="108" t="s">
        <v>241</v>
      </c>
      <c r="BA54" s="74" t="s">
        <v>242</v>
      </c>
      <c r="BB54" s="73" t="s">
        <v>240</v>
      </c>
      <c r="BC54" s="75" t="s">
        <v>246</v>
      </c>
      <c r="BD54" s="73" t="s">
        <v>240</v>
      </c>
      <c r="BE54" s="76">
        <v>2.2999999999999998</v>
      </c>
      <c r="BF54" s="107" t="s">
        <v>240</v>
      </c>
      <c r="BG54" s="156">
        <v>58070</v>
      </c>
      <c r="BH54" s="107" t="s">
        <v>250</v>
      </c>
      <c r="BI54" s="72">
        <v>580</v>
      </c>
      <c r="BJ54" s="108" t="s">
        <v>241</v>
      </c>
      <c r="BK54" s="74" t="s">
        <v>242</v>
      </c>
      <c r="BL54" s="108" t="s">
        <v>240</v>
      </c>
      <c r="BM54" s="75" t="s">
        <v>246</v>
      </c>
      <c r="BN54" s="108" t="s">
        <v>240</v>
      </c>
      <c r="BO54" s="76">
        <v>2.2000000000000002</v>
      </c>
      <c r="BP54" s="896"/>
      <c r="BQ54" s="898"/>
      <c r="BR54" s="887"/>
      <c r="BS54" s="900"/>
      <c r="BT54" s="873"/>
      <c r="BU54" s="873"/>
      <c r="BV54" s="871"/>
      <c r="BW54" s="875"/>
      <c r="BX54" s="871"/>
      <c r="BY54" s="902"/>
      <c r="BZ54" s="887"/>
      <c r="CA54" s="904"/>
      <c r="CB54" s="887"/>
      <c r="CC54" s="900"/>
      <c r="CD54" s="871"/>
      <c r="CE54" s="873"/>
      <c r="CF54" s="871"/>
      <c r="CG54" s="875"/>
      <c r="CH54" s="871"/>
      <c r="CI54" s="877"/>
      <c r="CJ54" s="881"/>
      <c r="CK54" s="887"/>
      <c r="CL54" s="889"/>
      <c r="CM54" s="887"/>
      <c r="CN54" s="900"/>
      <c r="CO54" s="873"/>
      <c r="CP54" s="873"/>
      <c r="CQ54" s="871"/>
      <c r="CR54" s="875"/>
      <c r="CS54" s="871"/>
      <c r="CT54" s="902"/>
      <c r="CU54" s="887"/>
      <c r="CV54" s="109" t="s">
        <v>254</v>
      </c>
      <c r="CW54" s="887"/>
      <c r="CX54" s="109" t="s">
        <v>255</v>
      </c>
      <c r="CY54" s="887"/>
      <c r="CZ54" s="110">
        <v>69.900000000000006</v>
      </c>
      <c r="DA54" s="887"/>
      <c r="DB54" s="109" t="s">
        <v>254</v>
      </c>
      <c r="DC54" s="887"/>
      <c r="DD54" s="109" t="s">
        <v>255</v>
      </c>
      <c r="DE54" s="887"/>
      <c r="DF54" s="110">
        <v>46.6</v>
      </c>
      <c r="DG54" s="905"/>
      <c r="DH54" s="907"/>
      <c r="DI54" s="905"/>
      <c r="DJ54" s="111" t="s">
        <v>256</v>
      </c>
      <c r="DK54" s="882"/>
      <c r="DL54" s="909"/>
      <c r="DM54" s="871"/>
      <c r="DN54" s="869"/>
      <c r="DO54" s="871"/>
      <c r="DP54" s="873"/>
      <c r="DQ54" s="871"/>
      <c r="DR54" s="875"/>
      <c r="DS54" s="871"/>
      <c r="DT54" s="877"/>
      <c r="DU54" s="879"/>
      <c r="DV54" s="881"/>
      <c r="DW54" s="882"/>
      <c r="DX54" s="922"/>
      <c r="DY54" s="887"/>
      <c r="DZ54" s="922"/>
      <c r="EA54" s="112"/>
      <c r="EB54" s="918"/>
    </row>
    <row r="55" spans="1:132" s="86" customFormat="1" ht="34.15" customHeight="1">
      <c r="A55" s="137" t="s">
        <v>333</v>
      </c>
      <c r="B55" s="920"/>
      <c r="C55" s="913" t="s">
        <v>257</v>
      </c>
      <c r="D55" s="915" t="s">
        <v>239</v>
      </c>
      <c r="E55" s="51" t="s">
        <v>42</v>
      </c>
      <c r="F55" s="52"/>
      <c r="G55" s="53">
        <v>99990</v>
      </c>
      <c r="H55" s="54">
        <v>109660</v>
      </c>
      <c r="I55" s="55" t="s">
        <v>240</v>
      </c>
      <c r="J55" s="56">
        <v>970</v>
      </c>
      <c r="K55" s="57">
        <v>1070</v>
      </c>
      <c r="L55" s="58" t="s">
        <v>241</v>
      </c>
      <c r="M55" s="59" t="s">
        <v>242</v>
      </c>
      <c r="N55" s="60" t="s">
        <v>240</v>
      </c>
      <c r="O55" s="61" t="s">
        <v>243</v>
      </c>
      <c r="P55" s="60" t="s">
        <v>240</v>
      </c>
      <c r="Q55" s="62">
        <v>2.1</v>
      </c>
      <c r="R55" s="63">
        <v>2.1</v>
      </c>
      <c r="S55" s="887" t="s">
        <v>240</v>
      </c>
      <c r="T55" s="888">
        <v>4410</v>
      </c>
      <c r="U55" s="887" t="s">
        <v>240</v>
      </c>
      <c r="V55" s="890">
        <v>40</v>
      </c>
      <c r="W55" s="892" t="s">
        <v>244</v>
      </c>
      <c r="X55" s="872" t="s">
        <v>242</v>
      </c>
      <c r="Y55" s="892" t="s">
        <v>240</v>
      </c>
      <c r="Z55" s="894" t="s">
        <v>245</v>
      </c>
      <c r="AA55" s="55" t="s">
        <v>240</v>
      </c>
      <c r="AB55" s="64">
        <v>9670</v>
      </c>
      <c r="AC55" s="887" t="s">
        <v>240</v>
      </c>
      <c r="AD55" s="65">
        <v>90</v>
      </c>
      <c r="AE55" s="66" t="s">
        <v>244</v>
      </c>
      <c r="AF55" s="59" t="s">
        <v>242</v>
      </c>
      <c r="AG55" s="67" t="s">
        <v>240</v>
      </c>
      <c r="AH55" s="61" t="s">
        <v>246</v>
      </c>
      <c r="AI55" s="67" t="s">
        <v>240</v>
      </c>
      <c r="AJ55" s="68">
        <v>2.6</v>
      </c>
      <c r="AK55" s="69" t="s">
        <v>247</v>
      </c>
      <c r="AL55" s="70" t="s">
        <v>248</v>
      </c>
      <c r="AM55" s="71">
        <v>3870</v>
      </c>
      <c r="AN55" s="70" t="s">
        <v>248</v>
      </c>
      <c r="AO55" s="72">
        <v>30</v>
      </c>
      <c r="AP55" s="73" t="s">
        <v>241</v>
      </c>
      <c r="AQ55" s="74" t="s">
        <v>242</v>
      </c>
      <c r="AR55" s="73" t="s">
        <v>240</v>
      </c>
      <c r="AS55" s="75" t="s">
        <v>246</v>
      </c>
      <c r="AT55" s="73" t="s">
        <v>240</v>
      </c>
      <c r="AU55" s="76">
        <v>3.9</v>
      </c>
      <c r="AV55" s="77"/>
      <c r="AW55" s="78"/>
      <c r="AX55" s="77"/>
      <c r="AY55" s="79"/>
      <c r="AZ55" s="80"/>
      <c r="BA55" s="80"/>
      <c r="BB55" s="81"/>
      <c r="BC55" s="80"/>
      <c r="BD55" s="81"/>
      <c r="BE55" s="80"/>
      <c r="BF55" s="77"/>
      <c r="BG55" s="78" t="s">
        <v>249</v>
      </c>
      <c r="BH55" s="77"/>
      <c r="BI55" s="82"/>
      <c r="BJ55" s="80"/>
      <c r="BK55" s="80"/>
      <c r="BL55" s="80"/>
      <c r="BM55" s="80"/>
      <c r="BN55" s="80"/>
      <c r="BO55" s="80"/>
      <c r="BP55" s="896" t="s">
        <v>240</v>
      </c>
      <c r="BQ55" s="897">
        <v>4980</v>
      </c>
      <c r="BR55" s="887" t="s">
        <v>250</v>
      </c>
      <c r="BS55" s="899">
        <v>40</v>
      </c>
      <c r="BT55" s="872" t="s">
        <v>241</v>
      </c>
      <c r="BU55" s="872" t="s">
        <v>242</v>
      </c>
      <c r="BV55" s="870" t="s">
        <v>240</v>
      </c>
      <c r="BW55" s="874" t="s">
        <v>246</v>
      </c>
      <c r="BX55" s="870" t="s">
        <v>240</v>
      </c>
      <c r="BY55" s="901">
        <v>10.199999999999999</v>
      </c>
      <c r="BZ55" s="887" t="s">
        <v>250</v>
      </c>
      <c r="CA55" s="903">
        <v>29030</v>
      </c>
      <c r="CB55" s="887" t="s">
        <v>250</v>
      </c>
      <c r="CC55" s="899">
        <v>290</v>
      </c>
      <c r="CD55" s="870" t="s">
        <v>241</v>
      </c>
      <c r="CE55" s="872" t="s">
        <v>242</v>
      </c>
      <c r="CF55" s="870" t="s">
        <v>240</v>
      </c>
      <c r="CG55" s="874" t="s">
        <v>246</v>
      </c>
      <c r="CH55" s="870" t="s">
        <v>240</v>
      </c>
      <c r="CI55" s="876">
        <v>2.2000000000000002</v>
      </c>
      <c r="CJ55" s="880" t="s">
        <v>251</v>
      </c>
      <c r="CK55" s="887" t="s">
        <v>250</v>
      </c>
      <c r="CL55" s="888">
        <v>3160</v>
      </c>
      <c r="CM55" s="887" t="s">
        <v>240</v>
      </c>
      <c r="CN55" s="899">
        <v>30</v>
      </c>
      <c r="CO55" s="872" t="s">
        <v>241</v>
      </c>
      <c r="CP55" s="872" t="s">
        <v>242</v>
      </c>
      <c r="CQ55" s="870" t="s">
        <v>240</v>
      </c>
      <c r="CR55" s="874" t="s">
        <v>246</v>
      </c>
      <c r="CS55" s="870" t="s">
        <v>240</v>
      </c>
      <c r="CT55" s="901">
        <v>13.6</v>
      </c>
      <c r="CU55" s="887" t="s">
        <v>250</v>
      </c>
      <c r="CV55" s="83">
        <v>2210</v>
      </c>
      <c r="CW55" s="887" t="s">
        <v>250</v>
      </c>
      <c r="CX55" s="84">
        <v>20</v>
      </c>
      <c r="CY55" s="887" t="s">
        <v>250</v>
      </c>
      <c r="CZ55" s="84">
        <v>20</v>
      </c>
      <c r="DA55" s="887" t="s">
        <v>250</v>
      </c>
      <c r="DB55" s="83">
        <v>390</v>
      </c>
      <c r="DC55" s="887" t="s">
        <v>250</v>
      </c>
      <c r="DD55" s="84">
        <v>3</v>
      </c>
      <c r="DE55" s="887" t="s">
        <v>250</v>
      </c>
      <c r="DF55" s="84">
        <v>3</v>
      </c>
      <c r="DG55" s="905" t="s">
        <v>248</v>
      </c>
      <c r="DH55" s="906">
        <v>20750</v>
      </c>
      <c r="DI55" s="905" t="s">
        <v>248</v>
      </c>
      <c r="DJ55" s="85">
        <v>255</v>
      </c>
      <c r="DK55" s="882" t="s">
        <v>252</v>
      </c>
      <c r="DL55" s="908">
        <v>29030</v>
      </c>
      <c r="DM55" s="870" t="s">
        <v>240</v>
      </c>
      <c r="DN55" s="868">
        <v>290</v>
      </c>
      <c r="DO55" s="870" t="s">
        <v>241</v>
      </c>
      <c r="DP55" s="872" t="s">
        <v>242</v>
      </c>
      <c r="DQ55" s="870" t="s">
        <v>240</v>
      </c>
      <c r="DR55" s="874" t="s">
        <v>246</v>
      </c>
      <c r="DS55" s="870" t="s">
        <v>240</v>
      </c>
      <c r="DT55" s="876">
        <v>2.2000000000000002</v>
      </c>
      <c r="DU55" s="878" t="s">
        <v>247</v>
      </c>
      <c r="DV55" s="880" t="s">
        <v>253</v>
      </c>
      <c r="DW55" s="882" t="s">
        <v>252</v>
      </c>
      <c r="DX55" s="922"/>
      <c r="DY55" s="887"/>
      <c r="DZ55" s="922"/>
      <c r="EA55" s="112"/>
      <c r="EB55" s="918"/>
    </row>
    <row r="56" spans="1:132" s="86" customFormat="1" ht="34.15" customHeight="1">
      <c r="A56" s="137" t="s">
        <v>334</v>
      </c>
      <c r="B56" s="920"/>
      <c r="C56" s="914"/>
      <c r="D56" s="916"/>
      <c r="E56" s="87" t="s">
        <v>43</v>
      </c>
      <c r="F56" s="52"/>
      <c r="G56" s="88">
        <v>109660</v>
      </c>
      <c r="H56" s="89"/>
      <c r="I56" s="55" t="s">
        <v>240</v>
      </c>
      <c r="J56" s="90">
        <v>1070</v>
      </c>
      <c r="K56" s="91"/>
      <c r="L56" s="92" t="s">
        <v>241</v>
      </c>
      <c r="M56" s="93" t="s">
        <v>242</v>
      </c>
      <c r="N56" s="94" t="s">
        <v>240</v>
      </c>
      <c r="O56" s="95" t="s">
        <v>246</v>
      </c>
      <c r="P56" s="94" t="s">
        <v>240</v>
      </c>
      <c r="Q56" s="96">
        <v>2.1</v>
      </c>
      <c r="R56" s="97"/>
      <c r="S56" s="887"/>
      <c r="T56" s="889"/>
      <c r="U56" s="887"/>
      <c r="V56" s="891"/>
      <c r="W56" s="893"/>
      <c r="X56" s="873"/>
      <c r="Y56" s="893"/>
      <c r="Z56" s="895"/>
      <c r="AA56" s="55" t="s">
        <v>240</v>
      </c>
      <c r="AB56" s="90">
        <v>9670</v>
      </c>
      <c r="AC56" s="887"/>
      <c r="AD56" s="98">
        <v>90</v>
      </c>
      <c r="AE56" s="99" t="s">
        <v>241</v>
      </c>
      <c r="AF56" s="93" t="s">
        <v>242</v>
      </c>
      <c r="AG56" s="100" t="s">
        <v>240</v>
      </c>
      <c r="AH56" s="101" t="s">
        <v>246</v>
      </c>
      <c r="AI56" s="100" t="s">
        <v>240</v>
      </c>
      <c r="AJ56" s="102">
        <v>2.6</v>
      </c>
      <c r="AK56" s="103"/>
      <c r="AL56" s="70"/>
      <c r="AM56" s="104"/>
      <c r="AN56" s="77"/>
      <c r="AO56" s="105"/>
      <c r="AP56" s="106"/>
      <c r="AR56" s="106"/>
      <c r="AT56" s="106"/>
      <c r="AV56" s="107" t="s">
        <v>240</v>
      </c>
      <c r="AW56" s="71">
        <v>67740</v>
      </c>
      <c r="AX56" s="77" t="s">
        <v>240</v>
      </c>
      <c r="AY56" s="72">
        <v>670</v>
      </c>
      <c r="AZ56" s="108" t="s">
        <v>241</v>
      </c>
      <c r="BA56" s="74" t="s">
        <v>242</v>
      </c>
      <c r="BB56" s="73" t="s">
        <v>240</v>
      </c>
      <c r="BC56" s="75" t="s">
        <v>246</v>
      </c>
      <c r="BD56" s="73" t="s">
        <v>240</v>
      </c>
      <c r="BE56" s="76">
        <v>2.2999999999999998</v>
      </c>
      <c r="BF56" s="107" t="s">
        <v>240</v>
      </c>
      <c r="BG56" s="156">
        <v>58070</v>
      </c>
      <c r="BH56" s="107" t="s">
        <v>250</v>
      </c>
      <c r="BI56" s="72">
        <v>580</v>
      </c>
      <c r="BJ56" s="108" t="s">
        <v>241</v>
      </c>
      <c r="BK56" s="74" t="s">
        <v>242</v>
      </c>
      <c r="BL56" s="108" t="s">
        <v>240</v>
      </c>
      <c r="BM56" s="75" t="s">
        <v>246</v>
      </c>
      <c r="BN56" s="108" t="s">
        <v>240</v>
      </c>
      <c r="BO56" s="76">
        <v>2.2000000000000002</v>
      </c>
      <c r="BP56" s="896"/>
      <c r="BQ56" s="898"/>
      <c r="BR56" s="887"/>
      <c r="BS56" s="900"/>
      <c r="BT56" s="873"/>
      <c r="BU56" s="873"/>
      <c r="BV56" s="871"/>
      <c r="BW56" s="875"/>
      <c r="BX56" s="871"/>
      <c r="BY56" s="902"/>
      <c r="BZ56" s="887"/>
      <c r="CA56" s="904"/>
      <c r="CB56" s="887"/>
      <c r="CC56" s="900"/>
      <c r="CD56" s="871"/>
      <c r="CE56" s="873"/>
      <c r="CF56" s="871"/>
      <c r="CG56" s="875"/>
      <c r="CH56" s="871"/>
      <c r="CI56" s="877"/>
      <c r="CJ56" s="881"/>
      <c r="CK56" s="887"/>
      <c r="CL56" s="889"/>
      <c r="CM56" s="887"/>
      <c r="CN56" s="900"/>
      <c r="CO56" s="873"/>
      <c r="CP56" s="873"/>
      <c r="CQ56" s="871"/>
      <c r="CR56" s="875"/>
      <c r="CS56" s="871"/>
      <c r="CT56" s="902"/>
      <c r="CU56" s="887"/>
      <c r="CV56" s="109" t="s">
        <v>254</v>
      </c>
      <c r="CW56" s="887"/>
      <c r="CX56" s="109" t="s">
        <v>255</v>
      </c>
      <c r="CY56" s="887"/>
      <c r="CZ56" s="110">
        <v>52.4</v>
      </c>
      <c r="DA56" s="887"/>
      <c r="DB56" s="109" t="s">
        <v>254</v>
      </c>
      <c r="DC56" s="887"/>
      <c r="DD56" s="109" t="s">
        <v>255</v>
      </c>
      <c r="DE56" s="887"/>
      <c r="DF56" s="110">
        <v>58.3</v>
      </c>
      <c r="DG56" s="905"/>
      <c r="DH56" s="907"/>
      <c r="DI56" s="905"/>
      <c r="DJ56" s="111" t="s">
        <v>256</v>
      </c>
      <c r="DK56" s="882"/>
      <c r="DL56" s="909"/>
      <c r="DM56" s="871"/>
      <c r="DN56" s="869"/>
      <c r="DO56" s="871"/>
      <c r="DP56" s="873"/>
      <c r="DQ56" s="871"/>
      <c r="DR56" s="875"/>
      <c r="DS56" s="871"/>
      <c r="DT56" s="877"/>
      <c r="DU56" s="879"/>
      <c r="DV56" s="881"/>
      <c r="DW56" s="882"/>
      <c r="DX56" s="922"/>
      <c r="DY56" s="887"/>
      <c r="DZ56" s="922"/>
      <c r="EA56" s="112"/>
      <c r="EB56" s="918"/>
    </row>
    <row r="57" spans="1:132" s="86" customFormat="1" ht="34.15" customHeight="1">
      <c r="A57" s="137" t="s">
        <v>335</v>
      </c>
      <c r="B57" s="920"/>
      <c r="C57" s="913" t="s">
        <v>258</v>
      </c>
      <c r="D57" s="915" t="s">
        <v>239</v>
      </c>
      <c r="E57" s="51" t="s">
        <v>42</v>
      </c>
      <c r="F57" s="52"/>
      <c r="G57" s="53">
        <v>80920</v>
      </c>
      <c r="H57" s="54">
        <v>90590</v>
      </c>
      <c r="I57" s="55" t="s">
        <v>240</v>
      </c>
      <c r="J57" s="56">
        <v>780</v>
      </c>
      <c r="K57" s="57">
        <v>880</v>
      </c>
      <c r="L57" s="58" t="s">
        <v>241</v>
      </c>
      <c r="M57" s="59" t="s">
        <v>242</v>
      </c>
      <c r="N57" s="60" t="s">
        <v>240</v>
      </c>
      <c r="O57" s="61" t="s">
        <v>243</v>
      </c>
      <c r="P57" s="60" t="s">
        <v>240</v>
      </c>
      <c r="Q57" s="62">
        <v>2.1</v>
      </c>
      <c r="R57" s="63">
        <v>2.1</v>
      </c>
      <c r="S57" s="887" t="s">
        <v>240</v>
      </c>
      <c r="T57" s="888">
        <v>3530</v>
      </c>
      <c r="U57" s="887" t="s">
        <v>240</v>
      </c>
      <c r="V57" s="890">
        <v>30</v>
      </c>
      <c r="W57" s="892" t="s">
        <v>244</v>
      </c>
      <c r="X57" s="872" t="s">
        <v>242</v>
      </c>
      <c r="Y57" s="892" t="s">
        <v>240</v>
      </c>
      <c r="Z57" s="894" t="s">
        <v>245</v>
      </c>
      <c r="AA57" s="55" t="s">
        <v>240</v>
      </c>
      <c r="AB57" s="64">
        <v>9670</v>
      </c>
      <c r="AC57" s="887" t="s">
        <v>240</v>
      </c>
      <c r="AD57" s="65">
        <v>90</v>
      </c>
      <c r="AE57" s="66" t="s">
        <v>244</v>
      </c>
      <c r="AF57" s="59" t="s">
        <v>242</v>
      </c>
      <c r="AG57" s="67" t="s">
        <v>240</v>
      </c>
      <c r="AH57" s="61" t="s">
        <v>246</v>
      </c>
      <c r="AI57" s="67" t="s">
        <v>240</v>
      </c>
      <c r="AJ57" s="68">
        <v>2.6</v>
      </c>
      <c r="AK57" s="69" t="s">
        <v>247</v>
      </c>
      <c r="AL57" s="70" t="s">
        <v>248</v>
      </c>
      <c r="AM57" s="71">
        <v>3870</v>
      </c>
      <c r="AN57" s="70" t="s">
        <v>248</v>
      </c>
      <c r="AO57" s="72">
        <v>30</v>
      </c>
      <c r="AP57" s="73" t="s">
        <v>241</v>
      </c>
      <c r="AQ57" s="74" t="s">
        <v>242</v>
      </c>
      <c r="AR57" s="73" t="s">
        <v>240</v>
      </c>
      <c r="AS57" s="75" t="s">
        <v>246</v>
      </c>
      <c r="AT57" s="73" t="s">
        <v>240</v>
      </c>
      <c r="AU57" s="76">
        <v>3.9</v>
      </c>
      <c r="AV57" s="77"/>
      <c r="AW57" s="78"/>
      <c r="AX57" s="77"/>
      <c r="AY57" s="79"/>
      <c r="AZ57" s="80"/>
      <c r="BA57" s="80"/>
      <c r="BB57" s="81"/>
      <c r="BC57" s="80"/>
      <c r="BD57" s="81"/>
      <c r="BE57" s="80"/>
      <c r="BF57" s="77"/>
      <c r="BG57" s="78" t="s">
        <v>249</v>
      </c>
      <c r="BH57" s="77"/>
      <c r="BI57" s="82"/>
      <c r="BJ57" s="80"/>
      <c r="BK57" s="80"/>
      <c r="BL57" s="80"/>
      <c r="BM57" s="80"/>
      <c r="BN57" s="80"/>
      <c r="BO57" s="80"/>
      <c r="BP57" s="896" t="s">
        <v>240</v>
      </c>
      <c r="BQ57" s="897">
        <v>3980</v>
      </c>
      <c r="BR57" s="887" t="s">
        <v>240</v>
      </c>
      <c r="BS57" s="899">
        <v>30</v>
      </c>
      <c r="BT57" s="872" t="s">
        <v>241</v>
      </c>
      <c r="BU57" s="872" t="s">
        <v>242</v>
      </c>
      <c r="BV57" s="870" t="s">
        <v>240</v>
      </c>
      <c r="BW57" s="874" t="s">
        <v>246</v>
      </c>
      <c r="BX57" s="870" t="s">
        <v>240</v>
      </c>
      <c r="BY57" s="901">
        <v>10.9</v>
      </c>
      <c r="BZ57" s="887" t="s">
        <v>250</v>
      </c>
      <c r="CA57" s="903">
        <v>23220</v>
      </c>
      <c r="CB57" s="887" t="s">
        <v>240</v>
      </c>
      <c r="CC57" s="899">
        <v>230</v>
      </c>
      <c r="CD57" s="870" t="s">
        <v>241</v>
      </c>
      <c r="CE57" s="872" t="s">
        <v>242</v>
      </c>
      <c r="CF57" s="870" t="s">
        <v>240</v>
      </c>
      <c r="CG57" s="874" t="s">
        <v>246</v>
      </c>
      <c r="CH57" s="870" t="s">
        <v>240</v>
      </c>
      <c r="CI57" s="876">
        <v>2.2000000000000002</v>
      </c>
      <c r="CJ57" s="880" t="s">
        <v>251</v>
      </c>
      <c r="CK57" s="887" t="s">
        <v>250</v>
      </c>
      <c r="CL57" s="888">
        <v>2690</v>
      </c>
      <c r="CM57" s="887" t="s">
        <v>240</v>
      </c>
      <c r="CN57" s="899">
        <v>20</v>
      </c>
      <c r="CO57" s="872" t="s">
        <v>241</v>
      </c>
      <c r="CP57" s="872" t="s">
        <v>242</v>
      </c>
      <c r="CQ57" s="870" t="s">
        <v>240</v>
      </c>
      <c r="CR57" s="874" t="s">
        <v>246</v>
      </c>
      <c r="CS57" s="870" t="s">
        <v>240</v>
      </c>
      <c r="CT57" s="901">
        <v>16.3</v>
      </c>
      <c r="CU57" s="887" t="s">
        <v>250</v>
      </c>
      <c r="CV57" s="83">
        <v>1770</v>
      </c>
      <c r="CW57" s="887" t="s">
        <v>250</v>
      </c>
      <c r="CX57" s="84">
        <v>10</v>
      </c>
      <c r="CY57" s="887" t="s">
        <v>250</v>
      </c>
      <c r="CZ57" s="84">
        <v>10</v>
      </c>
      <c r="DA57" s="887" t="s">
        <v>250</v>
      </c>
      <c r="DB57" s="83">
        <v>310</v>
      </c>
      <c r="DC57" s="887" t="s">
        <v>250</v>
      </c>
      <c r="DD57" s="84">
        <v>3</v>
      </c>
      <c r="DE57" s="887" t="s">
        <v>250</v>
      </c>
      <c r="DF57" s="84">
        <v>3</v>
      </c>
      <c r="DG57" s="905" t="s">
        <v>248</v>
      </c>
      <c r="DH57" s="906">
        <v>16800</v>
      </c>
      <c r="DI57" s="905" t="s">
        <v>248</v>
      </c>
      <c r="DJ57" s="85">
        <v>255</v>
      </c>
      <c r="DK57" s="882" t="s">
        <v>252</v>
      </c>
      <c r="DL57" s="908">
        <v>23220</v>
      </c>
      <c r="DM57" s="870" t="s">
        <v>240</v>
      </c>
      <c r="DN57" s="868">
        <v>230</v>
      </c>
      <c r="DO57" s="870" t="s">
        <v>241</v>
      </c>
      <c r="DP57" s="872" t="s">
        <v>242</v>
      </c>
      <c r="DQ57" s="870" t="s">
        <v>240</v>
      </c>
      <c r="DR57" s="874" t="s">
        <v>246</v>
      </c>
      <c r="DS57" s="870" t="s">
        <v>240</v>
      </c>
      <c r="DT57" s="876">
        <v>2.2000000000000002</v>
      </c>
      <c r="DU57" s="878" t="s">
        <v>247</v>
      </c>
      <c r="DV57" s="880" t="s">
        <v>253</v>
      </c>
      <c r="DW57" s="882" t="s">
        <v>252</v>
      </c>
      <c r="DX57" s="922"/>
      <c r="DY57" s="887"/>
      <c r="DZ57" s="922"/>
      <c r="EA57" s="112"/>
      <c r="EB57" s="918"/>
    </row>
    <row r="58" spans="1:132" s="86" customFormat="1" ht="34.15" customHeight="1">
      <c r="A58" s="137" t="s">
        <v>336</v>
      </c>
      <c r="B58" s="920"/>
      <c r="C58" s="914"/>
      <c r="D58" s="916"/>
      <c r="E58" s="87" t="s">
        <v>43</v>
      </c>
      <c r="F58" s="52"/>
      <c r="G58" s="88">
        <v>90590</v>
      </c>
      <c r="H58" s="89"/>
      <c r="I58" s="55" t="s">
        <v>240</v>
      </c>
      <c r="J58" s="90">
        <v>880</v>
      </c>
      <c r="K58" s="91"/>
      <c r="L58" s="92" t="s">
        <v>241</v>
      </c>
      <c r="M58" s="93" t="s">
        <v>242</v>
      </c>
      <c r="N58" s="94" t="s">
        <v>240</v>
      </c>
      <c r="O58" s="95" t="s">
        <v>246</v>
      </c>
      <c r="P58" s="94" t="s">
        <v>240</v>
      </c>
      <c r="Q58" s="96">
        <v>2.1</v>
      </c>
      <c r="R58" s="97"/>
      <c r="S58" s="887"/>
      <c r="T58" s="889"/>
      <c r="U58" s="887"/>
      <c r="V58" s="891"/>
      <c r="W58" s="893"/>
      <c r="X58" s="873"/>
      <c r="Y58" s="893"/>
      <c r="Z58" s="895"/>
      <c r="AA58" s="55" t="s">
        <v>240</v>
      </c>
      <c r="AB58" s="90">
        <v>9670</v>
      </c>
      <c r="AC58" s="887"/>
      <c r="AD58" s="98">
        <v>90</v>
      </c>
      <c r="AE58" s="99" t="s">
        <v>241</v>
      </c>
      <c r="AF58" s="93" t="s">
        <v>242</v>
      </c>
      <c r="AG58" s="100" t="s">
        <v>240</v>
      </c>
      <c r="AH58" s="101" t="s">
        <v>246</v>
      </c>
      <c r="AI58" s="100" t="s">
        <v>240</v>
      </c>
      <c r="AJ58" s="102">
        <v>2.6</v>
      </c>
      <c r="AK58" s="103"/>
      <c r="AL58" s="70"/>
      <c r="AM58" s="104"/>
      <c r="AN58" s="77"/>
      <c r="AO58" s="105"/>
      <c r="AP58" s="106"/>
      <c r="AR58" s="106"/>
      <c r="AT58" s="106"/>
      <c r="AV58" s="107" t="s">
        <v>240</v>
      </c>
      <c r="AW58" s="71">
        <v>67740</v>
      </c>
      <c r="AX58" s="77" t="s">
        <v>240</v>
      </c>
      <c r="AY58" s="72">
        <v>670</v>
      </c>
      <c r="AZ58" s="108" t="s">
        <v>241</v>
      </c>
      <c r="BA58" s="74" t="s">
        <v>242</v>
      </c>
      <c r="BB58" s="73" t="s">
        <v>240</v>
      </c>
      <c r="BC58" s="75" t="s">
        <v>246</v>
      </c>
      <c r="BD58" s="73" t="s">
        <v>240</v>
      </c>
      <c r="BE58" s="76">
        <v>2.2999999999999998</v>
      </c>
      <c r="BF58" s="107" t="s">
        <v>240</v>
      </c>
      <c r="BG58" s="156">
        <v>58070</v>
      </c>
      <c r="BH58" s="107" t="s">
        <v>250</v>
      </c>
      <c r="BI58" s="72">
        <v>580</v>
      </c>
      <c r="BJ58" s="108" t="s">
        <v>241</v>
      </c>
      <c r="BK58" s="74" t="s">
        <v>242</v>
      </c>
      <c r="BL58" s="108" t="s">
        <v>240</v>
      </c>
      <c r="BM58" s="75" t="s">
        <v>246</v>
      </c>
      <c r="BN58" s="108" t="s">
        <v>240</v>
      </c>
      <c r="BO58" s="76">
        <v>2.2000000000000002</v>
      </c>
      <c r="BP58" s="896"/>
      <c r="BQ58" s="898"/>
      <c r="BR58" s="887"/>
      <c r="BS58" s="900"/>
      <c r="BT58" s="873"/>
      <c r="BU58" s="873"/>
      <c r="BV58" s="871"/>
      <c r="BW58" s="875"/>
      <c r="BX58" s="871"/>
      <c r="BY58" s="902"/>
      <c r="BZ58" s="887"/>
      <c r="CA58" s="904"/>
      <c r="CB58" s="887"/>
      <c r="CC58" s="900"/>
      <c r="CD58" s="871"/>
      <c r="CE58" s="873"/>
      <c r="CF58" s="871"/>
      <c r="CG58" s="875"/>
      <c r="CH58" s="871"/>
      <c r="CI58" s="877"/>
      <c r="CJ58" s="881"/>
      <c r="CK58" s="887"/>
      <c r="CL58" s="889"/>
      <c r="CM58" s="887"/>
      <c r="CN58" s="900"/>
      <c r="CO58" s="873"/>
      <c r="CP58" s="873"/>
      <c r="CQ58" s="871"/>
      <c r="CR58" s="875"/>
      <c r="CS58" s="871"/>
      <c r="CT58" s="902"/>
      <c r="CU58" s="887"/>
      <c r="CV58" s="109" t="s">
        <v>280</v>
      </c>
      <c r="CW58" s="887"/>
      <c r="CX58" s="109" t="s">
        <v>255</v>
      </c>
      <c r="CY58" s="887"/>
      <c r="CZ58" s="110">
        <v>83.9</v>
      </c>
      <c r="DA58" s="887"/>
      <c r="DB58" s="109" t="s">
        <v>280</v>
      </c>
      <c r="DC58" s="887"/>
      <c r="DD58" s="109" t="s">
        <v>255</v>
      </c>
      <c r="DE58" s="887"/>
      <c r="DF58" s="110">
        <v>46.6</v>
      </c>
      <c r="DG58" s="905"/>
      <c r="DH58" s="907"/>
      <c r="DI58" s="905"/>
      <c r="DJ58" s="111" t="s">
        <v>256</v>
      </c>
      <c r="DK58" s="882"/>
      <c r="DL58" s="909"/>
      <c r="DM58" s="871"/>
      <c r="DN58" s="869"/>
      <c r="DO58" s="871"/>
      <c r="DP58" s="873"/>
      <c r="DQ58" s="871"/>
      <c r="DR58" s="875"/>
      <c r="DS58" s="871"/>
      <c r="DT58" s="877"/>
      <c r="DU58" s="879"/>
      <c r="DV58" s="881"/>
      <c r="DW58" s="882"/>
      <c r="DX58" s="922"/>
      <c r="DY58" s="887"/>
      <c r="DZ58" s="922"/>
      <c r="EA58" s="112"/>
      <c r="EB58" s="918"/>
    </row>
    <row r="59" spans="1:132" s="86" customFormat="1" ht="34.15" customHeight="1">
      <c r="A59" s="137" t="s">
        <v>337</v>
      </c>
      <c r="B59" s="920"/>
      <c r="C59" s="913" t="s">
        <v>259</v>
      </c>
      <c r="D59" s="915" t="s">
        <v>239</v>
      </c>
      <c r="E59" s="51" t="s">
        <v>42</v>
      </c>
      <c r="F59" s="52"/>
      <c r="G59" s="53">
        <v>68210</v>
      </c>
      <c r="H59" s="54">
        <v>77880</v>
      </c>
      <c r="I59" s="55" t="s">
        <v>240</v>
      </c>
      <c r="J59" s="56">
        <v>660</v>
      </c>
      <c r="K59" s="57">
        <v>750</v>
      </c>
      <c r="L59" s="58" t="s">
        <v>241</v>
      </c>
      <c r="M59" s="59" t="s">
        <v>242</v>
      </c>
      <c r="N59" s="60" t="s">
        <v>240</v>
      </c>
      <c r="O59" s="61" t="s">
        <v>243</v>
      </c>
      <c r="P59" s="60" t="s">
        <v>240</v>
      </c>
      <c r="Q59" s="62">
        <v>2.1</v>
      </c>
      <c r="R59" s="63">
        <v>2.1</v>
      </c>
      <c r="S59" s="887" t="s">
        <v>240</v>
      </c>
      <c r="T59" s="888">
        <v>2940</v>
      </c>
      <c r="U59" s="887" t="s">
        <v>240</v>
      </c>
      <c r="V59" s="890">
        <v>20</v>
      </c>
      <c r="W59" s="892" t="s">
        <v>244</v>
      </c>
      <c r="X59" s="872" t="s">
        <v>242</v>
      </c>
      <c r="Y59" s="892" t="s">
        <v>240</v>
      </c>
      <c r="Z59" s="894" t="s">
        <v>245</v>
      </c>
      <c r="AA59" s="55" t="s">
        <v>240</v>
      </c>
      <c r="AB59" s="64">
        <v>9670</v>
      </c>
      <c r="AC59" s="887" t="s">
        <v>240</v>
      </c>
      <c r="AD59" s="65">
        <v>90</v>
      </c>
      <c r="AE59" s="66" t="s">
        <v>244</v>
      </c>
      <c r="AF59" s="59" t="s">
        <v>242</v>
      </c>
      <c r="AG59" s="67" t="s">
        <v>240</v>
      </c>
      <c r="AH59" s="61" t="s">
        <v>246</v>
      </c>
      <c r="AI59" s="67" t="s">
        <v>240</v>
      </c>
      <c r="AJ59" s="68">
        <v>2.6</v>
      </c>
      <c r="AK59" s="69" t="s">
        <v>247</v>
      </c>
      <c r="AL59" s="70" t="s">
        <v>248</v>
      </c>
      <c r="AM59" s="71">
        <v>3870</v>
      </c>
      <c r="AN59" s="70" t="s">
        <v>248</v>
      </c>
      <c r="AO59" s="72">
        <v>30</v>
      </c>
      <c r="AP59" s="73" t="s">
        <v>241</v>
      </c>
      <c r="AQ59" s="74" t="s">
        <v>242</v>
      </c>
      <c r="AR59" s="73" t="s">
        <v>240</v>
      </c>
      <c r="AS59" s="75" t="s">
        <v>246</v>
      </c>
      <c r="AT59" s="73" t="s">
        <v>240</v>
      </c>
      <c r="AU59" s="76">
        <v>3.9</v>
      </c>
      <c r="AV59" s="77"/>
      <c r="AW59" s="78"/>
      <c r="AX59" s="77"/>
      <c r="AY59" s="79"/>
      <c r="AZ59" s="80"/>
      <c r="BA59" s="80"/>
      <c r="BB59" s="81"/>
      <c r="BC59" s="80"/>
      <c r="BD59" s="81"/>
      <c r="BE59" s="80"/>
      <c r="BF59" s="77"/>
      <c r="BG59" s="78" t="s">
        <v>249</v>
      </c>
      <c r="BH59" s="77"/>
      <c r="BI59" s="82"/>
      <c r="BJ59" s="80"/>
      <c r="BK59" s="80"/>
      <c r="BL59" s="80"/>
      <c r="BM59" s="80"/>
      <c r="BN59" s="80"/>
      <c r="BO59" s="80"/>
      <c r="BP59" s="896" t="s">
        <v>240</v>
      </c>
      <c r="BQ59" s="897">
        <v>3320</v>
      </c>
      <c r="BR59" s="887" t="s">
        <v>250</v>
      </c>
      <c r="BS59" s="899">
        <v>30</v>
      </c>
      <c r="BT59" s="872" t="s">
        <v>241</v>
      </c>
      <c r="BU59" s="872" t="s">
        <v>242</v>
      </c>
      <c r="BV59" s="870" t="s">
        <v>240</v>
      </c>
      <c r="BW59" s="874" t="s">
        <v>246</v>
      </c>
      <c r="BX59" s="870" t="s">
        <v>240</v>
      </c>
      <c r="BY59" s="901">
        <v>9.1</v>
      </c>
      <c r="BZ59" s="887" t="s">
        <v>250</v>
      </c>
      <c r="CA59" s="903">
        <v>19350</v>
      </c>
      <c r="CB59" s="887" t="s">
        <v>250</v>
      </c>
      <c r="CC59" s="899">
        <v>190</v>
      </c>
      <c r="CD59" s="870" t="s">
        <v>241</v>
      </c>
      <c r="CE59" s="872" t="s">
        <v>242</v>
      </c>
      <c r="CF59" s="870" t="s">
        <v>240</v>
      </c>
      <c r="CG59" s="874" t="s">
        <v>246</v>
      </c>
      <c r="CH59" s="870" t="s">
        <v>240</v>
      </c>
      <c r="CI59" s="876">
        <v>2.2000000000000002</v>
      </c>
      <c r="CJ59" s="880" t="s">
        <v>251</v>
      </c>
      <c r="CK59" s="887" t="s">
        <v>250</v>
      </c>
      <c r="CL59" s="888">
        <v>2380</v>
      </c>
      <c r="CM59" s="887" t="s">
        <v>240</v>
      </c>
      <c r="CN59" s="899">
        <v>20</v>
      </c>
      <c r="CO59" s="872" t="s">
        <v>241</v>
      </c>
      <c r="CP59" s="872" t="s">
        <v>242</v>
      </c>
      <c r="CQ59" s="870" t="s">
        <v>240</v>
      </c>
      <c r="CR59" s="874" t="s">
        <v>246</v>
      </c>
      <c r="CS59" s="870" t="s">
        <v>240</v>
      </c>
      <c r="CT59" s="901">
        <v>13.6</v>
      </c>
      <c r="CU59" s="887" t="s">
        <v>250</v>
      </c>
      <c r="CV59" s="83">
        <v>1470</v>
      </c>
      <c r="CW59" s="887" t="s">
        <v>250</v>
      </c>
      <c r="CX59" s="84">
        <v>10</v>
      </c>
      <c r="CY59" s="887" t="s">
        <v>250</v>
      </c>
      <c r="CZ59" s="84">
        <v>10</v>
      </c>
      <c r="DA59" s="887" t="s">
        <v>250</v>
      </c>
      <c r="DB59" s="83">
        <v>260</v>
      </c>
      <c r="DC59" s="887" t="s">
        <v>250</v>
      </c>
      <c r="DD59" s="84">
        <v>2</v>
      </c>
      <c r="DE59" s="887" t="s">
        <v>250</v>
      </c>
      <c r="DF59" s="84">
        <v>2</v>
      </c>
      <c r="DG59" s="905" t="s">
        <v>248</v>
      </c>
      <c r="DH59" s="906">
        <v>14160</v>
      </c>
      <c r="DI59" s="905" t="s">
        <v>248</v>
      </c>
      <c r="DJ59" s="85">
        <v>255</v>
      </c>
      <c r="DK59" s="882" t="s">
        <v>252</v>
      </c>
      <c r="DL59" s="908">
        <v>19350</v>
      </c>
      <c r="DM59" s="870" t="s">
        <v>240</v>
      </c>
      <c r="DN59" s="868">
        <v>190</v>
      </c>
      <c r="DO59" s="870" t="s">
        <v>241</v>
      </c>
      <c r="DP59" s="872" t="s">
        <v>242</v>
      </c>
      <c r="DQ59" s="870" t="s">
        <v>240</v>
      </c>
      <c r="DR59" s="874" t="s">
        <v>246</v>
      </c>
      <c r="DS59" s="870" t="s">
        <v>240</v>
      </c>
      <c r="DT59" s="876">
        <v>2.2000000000000002</v>
      </c>
      <c r="DU59" s="878" t="s">
        <v>247</v>
      </c>
      <c r="DV59" s="880" t="s">
        <v>253</v>
      </c>
      <c r="DW59" s="882" t="s">
        <v>252</v>
      </c>
      <c r="DX59" s="922"/>
      <c r="DY59" s="887"/>
      <c r="DZ59" s="922"/>
      <c r="EA59" s="112"/>
      <c r="EB59" s="918"/>
    </row>
    <row r="60" spans="1:132" s="86" customFormat="1" ht="34.15" customHeight="1">
      <c r="A60" s="137" t="s">
        <v>338</v>
      </c>
      <c r="B60" s="920"/>
      <c r="C60" s="914"/>
      <c r="D60" s="916"/>
      <c r="E60" s="87" t="s">
        <v>43</v>
      </c>
      <c r="F60" s="52"/>
      <c r="G60" s="88">
        <v>77880</v>
      </c>
      <c r="H60" s="89"/>
      <c r="I60" s="55" t="s">
        <v>240</v>
      </c>
      <c r="J60" s="90">
        <v>750</v>
      </c>
      <c r="K60" s="91"/>
      <c r="L60" s="92" t="s">
        <v>241</v>
      </c>
      <c r="M60" s="93" t="s">
        <v>242</v>
      </c>
      <c r="N60" s="94" t="s">
        <v>240</v>
      </c>
      <c r="O60" s="95" t="s">
        <v>246</v>
      </c>
      <c r="P60" s="94" t="s">
        <v>240</v>
      </c>
      <c r="Q60" s="96">
        <v>2.1</v>
      </c>
      <c r="R60" s="97"/>
      <c r="S60" s="887"/>
      <c r="T60" s="889"/>
      <c r="U60" s="887"/>
      <c r="V60" s="891"/>
      <c r="W60" s="893"/>
      <c r="X60" s="873"/>
      <c r="Y60" s="893"/>
      <c r="Z60" s="895"/>
      <c r="AA60" s="55" t="s">
        <v>240</v>
      </c>
      <c r="AB60" s="90">
        <v>9670</v>
      </c>
      <c r="AC60" s="887"/>
      <c r="AD60" s="98">
        <v>90</v>
      </c>
      <c r="AE60" s="99" t="s">
        <v>241</v>
      </c>
      <c r="AF60" s="93" t="s">
        <v>242</v>
      </c>
      <c r="AG60" s="100" t="s">
        <v>240</v>
      </c>
      <c r="AH60" s="101" t="s">
        <v>246</v>
      </c>
      <c r="AI60" s="100" t="s">
        <v>240</v>
      </c>
      <c r="AJ60" s="102">
        <v>2.6</v>
      </c>
      <c r="AK60" s="103"/>
      <c r="AL60" s="70"/>
      <c r="AM60" s="104"/>
      <c r="AN60" s="77"/>
      <c r="AO60" s="105"/>
      <c r="AP60" s="106"/>
      <c r="AR60" s="106"/>
      <c r="AT60" s="106"/>
      <c r="AV60" s="107" t="s">
        <v>240</v>
      </c>
      <c r="AW60" s="71">
        <v>67740</v>
      </c>
      <c r="AX60" s="77" t="s">
        <v>240</v>
      </c>
      <c r="AY60" s="72">
        <v>670</v>
      </c>
      <c r="AZ60" s="108" t="s">
        <v>241</v>
      </c>
      <c r="BA60" s="74" t="s">
        <v>242</v>
      </c>
      <c r="BB60" s="73" t="s">
        <v>240</v>
      </c>
      <c r="BC60" s="75" t="s">
        <v>246</v>
      </c>
      <c r="BD60" s="73" t="s">
        <v>240</v>
      </c>
      <c r="BE60" s="76">
        <v>2.2999999999999998</v>
      </c>
      <c r="BF60" s="107" t="s">
        <v>240</v>
      </c>
      <c r="BG60" s="156">
        <v>58070</v>
      </c>
      <c r="BH60" s="107" t="s">
        <v>250</v>
      </c>
      <c r="BI60" s="72">
        <v>580</v>
      </c>
      <c r="BJ60" s="108" t="s">
        <v>241</v>
      </c>
      <c r="BK60" s="74" t="s">
        <v>242</v>
      </c>
      <c r="BL60" s="108" t="s">
        <v>240</v>
      </c>
      <c r="BM60" s="75" t="s">
        <v>246</v>
      </c>
      <c r="BN60" s="108" t="s">
        <v>240</v>
      </c>
      <c r="BO60" s="76">
        <v>2.2000000000000002</v>
      </c>
      <c r="BP60" s="896"/>
      <c r="BQ60" s="898"/>
      <c r="BR60" s="887"/>
      <c r="BS60" s="900"/>
      <c r="BT60" s="873"/>
      <c r="BU60" s="873"/>
      <c r="BV60" s="871"/>
      <c r="BW60" s="875"/>
      <c r="BX60" s="871"/>
      <c r="BY60" s="902"/>
      <c r="BZ60" s="887"/>
      <c r="CA60" s="904"/>
      <c r="CB60" s="887"/>
      <c r="CC60" s="900"/>
      <c r="CD60" s="871"/>
      <c r="CE60" s="873"/>
      <c r="CF60" s="871"/>
      <c r="CG60" s="875"/>
      <c r="CH60" s="871"/>
      <c r="CI60" s="877"/>
      <c r="CJ60" s="881"/>
      <c r="CK60" s="887"/>
      <c r="CL60" s="889"/>
      <c r="CM60" s="887"/>
      <c r="CN60" s="900"/>
      <c r="CO60" s="873"/>
      <c r="CP60" s="873"/>
      <c r="CQ60" s="871"/>
      <c r="CR60" s="875"/>
      <c r="CS60" s="871"/>
      <c r="CT60" s="902"/>
      <c r="CU60" s="887"/>
      <c r="CV60" s="109" t="s">
        <v>254</v>
      </c>
      <c r="CW60" s="887"/>
      <c r="CX60" s="109" t="s">
        <v>255</v>
      </c>
      <c r="CY60" s="887"/>
      <c r="CZ60" s="110">
        <v>69.900000000000006</v>
      </c>
      <c r="DA60" s="887"/>
      <c r="DB60" s="109" t="s">
        <v>254</v>
      </c>
      <c r="DC60" s="887"/>
      <c r="DD60" s="109" t="s">
        <v>255</v>
      </c>
      <c r="DE60" s="887"/>
      <c r="DF60" s="110">
        <v>58.3</v>
      </c>
      <c r="DG60" s="905"/>
      <c r="DH60" s="907"/>
      <c r="DI60" s="905"/>
      <c r="DJ60" s="111" t="s">
        <v>256</v>
      </c>
      <c r="DK60" s="882"/>
      <c r="DL60" s="909"/>
      <c r="DM60" s="871"/>
      <c r="DN60" s="869"/>
      <c r="DO60" s="871"/>
      <c r="DP60" s="873"/>
      <c r="DQ60" s="871"/>
      <c r="DR60" s="875"/>
      <c r="DS60" s="871"/>
      <c r="DT60" s="877"/>
      <c r="DU60" s="879"/>
      <c r="DV60" s="881"/>
      <c r="DW60" s="882"/>
      <c r="DX60" s="922"/>
      <c r="DY60" s="887"/>
      <c r="DZ60" s="922"/>
      <c r="EA60" s="112"/>
      <c r="EB60" s="918"/>
    </row>
    <row r="61" spans="1:132" s="86" customFormat="1" ht="34.15" customHeight="1">
      <c r="A61" s="137" t="s">
        <v>339</v>
      </c>
      <c r="B61" s="920"/>
      <c r="C61" s="913" t="s">
        <v>260</v>
      </c>
      <c r="D61" s="915" t="s">
        <v>239</v>
      </c>
      <c r="E61" s="51" t="s">
        <v>42</v>
      </c>
      <c r="F61" s="52"/>
      <c r="G61" s="53">
        <v>75680</v>
      </c>
      <c r="H61" s="54">
        <v>85350</v>
      </c>
      <c r="I61" s="55" t="s">
        <v>240</v>
      </c>
      <c r="J61" s="56">
        <v>730</v>
      </c>
      <c r="K61" s="57">
        <v>830</v>
      </c>
      <c r="L61" s="58" t="s">
        <v>241</v>
      </c>
      <c r="M61" s="59" t="s">
        <v>242</v>
      </c>
      <c r="N61" s="60" t="s">
        <v>240</v>
      </c>
      <c r="O61" s="61" t="s">
        <v>243</v>
      </c>
      <c r="P61" s="60" t="s">
        <v>240</v>
      </c>
      <c r="Q61" s="62">
        <v>1.6</v>
      </c>
      <c r="R61" s="63">
        <v>1.7</v>
      </c>
      <c r="S61" s="887" t="s">
        <v>240</v>
      </c>
      <c r="T61" s="888">
        <v>2520</v>
      </c>
      <c r="U61" s="887" t="s">
        <v>240</v>
      </c>
      <c r="V61" s="890">
        <v>20</v>
      </c>
      <c r="W61" s="892" t="s">
        <v>244</v>
      </c>
      <c r="X61" s="872" t="s">
        <v>242</v>
      </c>
      <c r="Y61" s="892" t="s">
        <v>240</v>
      </c>
      <c r="Z61" s="894" t="s">
        <v>245</v>
      </c>
      <c r="AA61" s="55" t="s">
        <v>240</v>
      </c>
      <c r="AB61" s="64">
        <v>9670</v>
      </c>
      <c r="AC61" s="887" t="s">
        <v>240</v>
      </c>
      <c r="AD61" s="65">
        <v>90</v>
      </c>
      <c r="AE61" s="66" t="s">
        <v>244</v>
      </c>
      <c r="AF61" s="59" t="s">
        <v>242</v>
      </c>
      <c r="AG61" s="67" t="s">
        <v>240</v>
      </c>
      <c r="AH61" s="61" t="s">
        <v>246</v>
      </c>
      <c r="AI61" s="67" t="s">
        <v>240</v>
      </c>
      <c r="AJ61" s="68">
        <v>2.6</v>
      </c>
      <c r="AK61" s="69" t="s">
        <v>247</v>
      </c>
      <c r="AL61" s="70" t="s">
        <v>248</v>
      </c>
      <c r="AM61" s="71">
        <v>3870</v>
      </c>
      <c r="AN61" s="70" t="s">
        <v>248</v>
      </c>
      <c r="AO61" s="72">
        <v>30</v>
      </c>
      <c r="AP61" s="73" t="s">
        <v>241</v>
      </c>
      <c r="AQ61" s="74" t="s">
        <v>242</v>
      </c>
      <c r="AR61" s="73" t="s">
        <v>240</v>
      </c>
      <c r="AS61" s="75" t="s">
        <v>246</v>
      </c>
      <c r="AT61" s="73" t="s">
        <v>240</v>
      </c>
      <c r="AU61" s="76">
        <v>3.9</v>
      </c>
      <c r="AV61" s="77"/>
      <c r="AW61" s="78"/>
      <c r="AX61" s="77"/>
      <c r="AY61" s="79"/>
      <c r="AZ61" s="80"/>
      <c r="BA61" s="80"/>
      <c r="BB61" s="81"/>
      <c r="BC61" s="80"/>
      <c r="BD61" s="81"/>
      <c r="BE61" s="80"/>
      <c r="BF61" s="77"/>
      <c r="BG61" s="78" t="s">
        <v>249</v>
      </c>
      <c r="BH61" s="77"/>
      <c r="BI61" s="82"/>
      <c r="BJ61" s="80"/>
      <c r="BK61" s="80"/>
      <c r="BL61" s="80"/>
      <c r="BM61" s="80"/>
      <c r="BN61" s="80"/>
      <c r="BO61" s="80"/>
      <c r="BP61" s="896" t="s">
        <v>240</v>
      </c>
      <c r="BQ61" s="897">
        <v>2850</v>
      </c>
      <c r="BR61" s="887" t="s">
        <v>240</v>
      </c>
      <c r="BS61" s="899">
        <v>20</v>
      </c>
      <c r="BT61" s="872" t="s">
        <v>241</v>
      </c>
      <c r="BU61" s="872" t="s">
        <v>242</v>
      </c>
      <c r="BV61" s="870" t="s">
        <v>240</v>
      </c>
      <c r="BW61" s="874" t="s">
        <v>246</v>
      </c>
      <c r="BX61" s="870" t="s">
        <v>240</v>
      </c>
      <c r="BY61" s="901">
        <v>11.7</v>
      </c>
      <c r="BZ61" s="887" t="s">
        <v>250</v>
      </c>
      <c r="CA61" s="903">
        <v>16590</v>
      </c>
      <c r="CB61" s="887" t="s">
        <v>240</v>
      </c>
      <c r="CC61" s="899">
        <v>160</v>
      </c>
      <c r="CD61" s="870" t="s">
        <v>241</v>
      </c>
      <c r="CE61" s="872" t="s">
        <v>242</v>
      </c>
      <c r="CF61" s="870" t="s">
        <v>240</v>
      </c>
      <c r="CG61" s="874" t="s">
        <v>246</v>
      </c>
      <c r="CH61" s="870" t="s">
        <v>240</v>
      </c>
      <c r="CI61" s="876">
        <v>2.2999999999999998</v>
      </c>
      <c r="CJ61" s="880" t="s">
        <v>251</v>
      </c>
      <c r="CK61" s="887" t="s">
        <v>250</v>
      </c>
      <c r="CL61" s="888">
        <v>2160</v>
      </c>
      <c r="CM61" s="887" t="s">
        <v>240</v>
      </c>
      <c r="CN61" s="899">
        <v>20</v>
      </c>
      <c r="CO61" s="872" t="s">
        <v>241</v>
      </c>
      <c r="CP61" s="872" t="s">
        <v>242</v>
      </c>
      <c r="CQ61" s="870" t="s">
        <v>240</v>
      </c>
      <c r="CR61" s="874" t="s">
        <v>246</v>
      </c>
      <c r="CS61" s="870" t="s">
        <v>240</v>
      </c>
      <c r="CT61" s="901">
        <v>11.7</v>
      </c>
      <c r="CU61" s="887" t="s">
        <v>250</v>
      </c>
      <c r="CV61" s="83">
        <v>1260</v>
      </c>
      <c r="CW61" s="887" t="s">
        <v>250</v>
      </c>
      <c r="CX61" s="84">
        <v>10</v>
      </c>
      <c r="CY61" s="887" t="s">
        <v>250</v>
      </c>
      <c r="CZ61" s="84">
        <v>10</v>
      </c>
      <c r="DA61" s="887" t="s">
        <v>250</v>
      </c>
      <c r="DB61" s="83">
        <v>220</v>
      </c>
      <c r="DC61" s="887" t="s">
        <v>250</v>
      </c>
      <c r="DD61" s="84">
        <v>2</v>
      </c>
      <c r="DE61" s="887" t="s">
        <v>250</v>
      </c>
      <c r="DF61" s="84">
        <v>2</v>
      </c>
      <c r="DG61" s="905" t="s">
        <v>248</v>
      </c>
      <c r="DH61" s="906">
        <v>12280</v>
      </c>
      <c r="DI61" s="905" t="s">
        <v>248</v>
      </c>
      <c r="DJ61" s="85">
        <v>255</v>
      </c>
      <c r="DK61" s="882" t="s">
        <v>252</v>
      </c>
      <c r="DL61" s="908">
        <v>16590</v>
      </c>
      <c r="DM61" s="870" t="s">
        <v>240</v>
      </c>
      <c r="DN61" s="868">
        <v>160</v>
      </c>
      <c r="DO61" s="870" t="s">
        <v>241</v>
      </c>
      <c r="DP61" s="872" t="s">
        <v>242</v>
      </c>
      <c r="DQ61" s="870" t="s">
        <v>240</v>
      </c>
      <c r="DR61" s="874" t="s">
        <v>246</v>
      </c>
      <c r="DS61" s="870" t="s">
        <v>240</v>
      </c>
      <c r="DT61" s="876">
        <v>2.2999999999999998</v>
      </c>
      <c r="DU61" s="878" t="s">
        <v>247</v>
      </c>
      <c r="DV61" s="880" t="s">
        <v>253</v>
      </c>
      <c r="DW61" s="882" t="s">
        <v>252</v>
      </c>
      <c r="DX61" s="922"/>
      <c r="DY61" s="887"/>
      <c r="DZ61" s="922"/>
      <c r="EA61" s="112"/>
      <c r="EB61" s="918"/>
    </row>
    <row r="62" spans="1:132" s="86" customFormat="1" ht="34.15" customHeight="1">
      <c r="A62" s="137" t="s">
        <v>340</v>
      </c>
      <c r="B62" s="920"/>
      <c r="C62" s="914"/>
      <c r="D62" s="916"/>
      <c r="E62" s="87" t="s">
        <v>43</v>
      </c>
      <c r="F62" s="52"/>
      <c r="G62" s="88">
        <v>85350</v>
      </c>
      <c r="H62" s="89"/>
      <c r="I62" s="55" t="s">
        <v>240</v>
      </c>
      <c r="J62" s="90">
        <v>830</v>
      </c>
      <c r="K62" s="91"/>
      <c r="L62" s="92" t="s">
        <v>241</v>
      </c>
      <c r="M62" s="93" t="s">
        <v>242</v>
      </c>
      <c r="N62" s="94" t="s">
        <v>240</v>
      </c>
      <c r="O62" s="95" t="s">
        <v>246</v>
      </c>
      <c r="P62" s="94" t="s">
        <v>240</v>
      </c>
      <c r="Q62" s="96">
        <v>1.7</v>
      </c>
      <c r="R62" s="97"/>
      <c r="S62" s="887"/>
      <c r="T62" s="889"/>
      <c r="U62" s="887"/>
      <c r="V62" s="891"/>
      <c r="W62" s="893"/>
      <c r="X62" s="873"/>
      <c r="Y62" s="893"/>
      <c r="Z62" s="895"/>
      <c r="AA62" s="55" t="s">
        <v>240</v>
      </c>
      <c r="AB62" s="90">
        <v>9670</v>
      </c>
      <c r="AC62" s="887"/>
      <c r="AD62" s="98">
        <v>90</v>
      </c>
      <c r="AE62" s="99" t="s">
        <v>241</v>
      </c>
      <c r="AF62" s="93" t="s">
        <v>242</v>
      </c>
      <c r="AG62" s="100" t="s">
        <v>240</v>
      </c>
      <c r="AH62" s="101" t="s">
        <v>246</v>
      </c>
      <c r="AI62" s="100" t="s">
        <v>240</v>
      </c>
      <c r="AJ62" s="102">
        <v>2.6</v>
      </c>
      <c r="AK62" s="103"/>
      <c r="AL62" s="70"/>
      <c r="AM62" s="104"/>
      <c r="AN62" s="77"/>
      <c r="AO62" s="105"/>
      <c r="AP62" s="106"/>
      <c r="AR62" s="106"/>
      <c r="AT62" s="106"/>
      <c r="AV62" s="107" t="s">
        <v>240</v>
      </c>
      <c r="AW62" s="71">
        <v>67740</v>
      </c>
      <c r="AX62" s="77" t="s">
        <v>240</v>
      </c>
      <c r="AY62" s="72">
        <v>670</v>
      </c>
      <c r="AZ62" s="108" t="s">
        <v>241</v>
      </c>
      <c r="BA62" s="74" t="s">
        <v>242</v>
      </c>
      <c r="BB62" s="73" t="s">
        <v>240</v>
      </c>
      <c r="BC62" s="75" t="s">
        <v>246</v>
      </c>
      <c r="BD62" s="73" t="s">
        <v>240</v>
      </c>
      <c r="BE62" s="76">
        <v>2.2999999999999998</v>
      </c>
      <c r="BF62" s="107" t="s">
        <v>240</v>
      </c>
      <c r="BG62" s="156">
        <v>58070</v>
      </c>
      <c r="BH62" s="107" t="s">
        <v>250</v>
      </c>
      <c r="BI62" s="72">
        <v>580</v>
      </c>
      <c r="BJ62" s="108" t="s">
        <v>241</v>
      </c>
      <c r="BK62" s="74" t="s">
        <v>242</v>
      </c>
      <c r="BL62" s="108" t="s">
        <v>240</v>
      </c>
      <c r="BM62" s="75" t="s">
        <v>246</v>
      </c>
      <c r="BN62" s="108" t="s">
        <v>240</v>
      </c>
      <c r="BO62" s="76">
        <v>2.2000000000000002</v>
      </c>
      <c r="BP62" s="896"/>
      <c r="BQ62" s="898"/>
      <c r="BR62" s="887"/>
      <c r="BS62" s="900"/>
      <c r="BT62" s="873"/>
      <c r="BU62" s="873"/>
      <c r="BV62" s="871"/>
      <c r="BW62" s="875"/>
      <c r="BX62" s="871"/>
      <c r="BY62" s="902"/>
      <c r="BZ62" s="887"/>
      <c r="CA62" s="904"/>
      <c r="CB62" s="887"/>
      <c r="CC62" s="900"/>
      <c r="CD62" s="871"/>
      <c r="CE62" s="873"/>
      <c r="CF62" s="871"/>
      <c r="CG62" s="875"/>
      <c r="CH62" s="871"/>
      <c r="CI62" s="877"/>
      <c r="CJ62" s="881"/>
      <c r="CK62" s="887"/>
      <c r="CL62" s="889"/>
      <c r="CM62" s="887"/>
      <c r="CN62" s="900"/>
      <c r="CO62" s="873"/>
      <c r="CP62" s="873"/>
      <c r="CQ62" s="871"/>
      <c r="CR62" s="875"/>
      <c r="CS62" s="871"/>
      <c r="CT62" s="902"/>
      <c r="CU62" s="887"/>
      <c r="CV62" s="109" t="s">
        <v>280</v>
      </c>
      <c r="CW62" s="887"/>
      <c r="CX62" s="109" t="s">
        <v>255</v>
      </c>
      <c r="CY62" s="887"/>
      <c r="CZ62" s="110">
        <v>59.9</v>
      </c>
      <c r="DA62" s="887"/>
      <c r="DB62" s="109" t="s">
        <v>280</v>
      </c>
      <c r="DC62" s="887"/>
      <c r="DD62" s="109" t="s">
        <v>255</v>
      </c>
      <c r="DE62" s="887"/>
      <c r="DF62" s="110">
        <v>49.9</v>
      </c>
      <c r="DG62" s="905"/>
      <c r="DH62" s="907"/>
      <c r="DI62" s="905"/>
      <c r="DJ62" s="111" t="s">
        <v>256</v>
      </c>
      <c r="DK62" s="882"/>
      <c r="DL62" s="909"/>
      <c r="DM62" s="871"/>
      <c r="DN62" s="869"/>
      <c r="DO62" s="871"/>
      <c r="DP62" s="873"/>
      <c r="DQ62" s="871"/>
      <c r="DR62" s="875"/>
      <c r="DS62" s="871"/>
      <c r="DT62" s="877"/>
      <c r="DU62" s="879"/>
      <c r="DV62" s="881"/>
      <c r="DW62" s="882"/>
      <c r="DX62" s="922"/>
      <c r="DY62" s="887"/>
      <c r="DZ62" s="922"/>
      <c r="EA62" s="112"/>
      <c r="EB62" s="918"/>
    </row>
    <row r="63" spans="1:132" s="86" customFormat="1" ht="34.15" customHeight="1">
      <c r="A63" s="137" t="s">
        <v>341</v>
      </c>
      <c r="B63" s="920"/>
      <c r="C63" s="913" t="s">
        <v>261</v>
      </c>
      <c r="D63" s="915" t="s">
        <v>239</v>
      </c>
      <c r="E63" s="51" t="s">
        <v>42</v>
      </c>
      <c r="F63" s="52"/>
      <c r="G63" s="53">
        <v>66910</v>
      </c>
      <c r="H63" s="54">
        <v>76580</v>
      </c>
      <c r="I63" s="55" t="s">
        <v>240</v>
      </c>
      <c r="J63" s="56">
        <v>640</v>
      </c>
      <c r="K63" s="57">
        <v>740</v>
      </c>
      <c r="L63" s="58" t="s">
        <v>241</v>
      </c>
      <c r="M63" s="59" t="s">
        <v>242</v>
      </c>
      <c r="N63" s="60" t="s">
        <v>240</v>
      </c>
      <c r="O63" s="61" t="s">
        <v>243</v>
      </c>
      <c r="P63" s="60" t="s">
        <v>240</v>
      </c>
      <c r="Q63" s="62">
        <v>2.1</v>
      </c>
      <c r="R63" s="63">
        <v>2.1</v>
      </c>
      <c r="S63" s="887" t="s">
        <v>240</v>
      </c>
      <c r="T63" s="888">
        <v>2200</v>
      </c>
      <c r="U63" s="887" t="s">
        <v>240</v>
      </c>
      <c r="V63" s="890">
        <v>20</v>
      </c>
      <c r="W63" s="892" t="s">
        <v>244</v>
      </c>
      <c r="X63" s="872" t="s">
        <v>242</v>
      </c>
      <c r="Y63" s="892" t="s">
        <v>240</v>
      </c>
      <c r="Z63" s="894" t="s">
        <v>245</v>
      </c>
      <c r="AA63" s="55" t="s">
        <v>240</v>
      </c>
      <c r="AB63" s="64">
        <v>9670</v>
      </c>
      <c r="AC63" s="887" t="s">
        <v>240</v>
      </c>
      <c r="AD63" s="65">
        <v>90</v>
      </c>
      <c r="AE63" s="66" t="s">
        <v>244</v>
      </c>
      <c r="AF63" s="59" t="s">
        <v>242</v>
      </c>
      <c r="AG63" s="67" t="s">
        <v>240</v>
      </c>
      <c r="AH63" s="61" t="s">
        <v>246</v>
      </c>
      <c r="AI63" s="67" t="s">
        <v>240</v>
      </c>
      <c r="AJ63" s="68">
        <v>2.6</v>
      </c>
      <c r="AK63" s="69" t="s">
        <v>247</v>
      </c>
      <c r="AL63" s="70" t="s">
        <v>248</v>
      </c>
      <c r="AM63" s="71">
        <v>3870</v>
      </c>
      <c r="AN63" s="70" t="s">
        <v>248</v>
      </c>
      <c r="AO63" s="72">
        <v>30</v>
      </c>
      <c r="AP63" s="73" t="s">
        <v>241</v>
      </c>
      <c r="AQ63" s="74" t="s">
        <v>242</v>
      </c>
      <c r="AR63" s="73" t="s">
        <v>240</v>
      </c>
      <c r="AS63" s="75" t="s">
        <v>246</v>
      </c>
      <c r="AT63" s="73" t="s">
        <v>240</v>
      </c>
      <c r="AU63" s="76">
        <v>3.9</v>
      </c>
      <c r="AV63" s="77"/>
      <c r="AW63" s="78"/>
      <c r="AX63" s="77"/>
      <c r="AY63" s="79"/>
      <c r="AZ63" s="80"/>
      <c r="BA63" s="80"/>
      <c r="BB63" s="81"/>
      <c r="BC63" s="80"/>
      <c r="BD63" s="81"/>
      <c r="BE63" s="80"/>
      <c r="BF63" s="77"/>
      <c r="BG63" s="78" t="s">
        <v>249</v>
      </c>
      <c r="BH63" s="77"/>
      <c r="BI63" s="82"/>
      <c r="BJ63" s="80"/>
      <c r="BK63" s="80"/>
      <c r="BL63" s="80"/>
      <c r="BM63" s="80"/>
      <c r="BN63" s="80"/>
      <c r="BO63" s="80"/>
      <c r="BP63" s="896" t="s">
        <v>240</v>
      </c>
      <c r="BQ63" s="897" t="s">
        <v>262</v>
      </c>
      <c r="BR63" s="887" t="s">
        <v>240</v>
      </c>
      <c r="BS63" s="899"/>
      <c r="BT63" s="872"/>
      <c r="BU63" s="872"/>
      <c r="BV63" s="870"/>
      <c r="BW63" s="874"/>
      <c r="BX63" s="870"/>
      <c r="BY63" s="911" t="s">
        <v>178</v>
      </c>
      <c r="BZ63" s="887" t="s">
        <v>250</v>
      </c>
      <c r="CA63" s="903">
        <v>14510</v>
      </c>
      <c r="CB63" s="887" t="s">
        <v>250</v>
      </c>
      <c r="CC63" s="899">
        <v>140</v>
      </c>
      <c r="CD63" s="870" t="s">
        <v>241</v>
      </c>
      <c r="CE63" s="872" t="s">
        <v>242</v>
      </c>
      <c r="CF63" s="870" t="s">
        <v>240</v>
      </c>
      <c r="CG63" s="874" t="s">
        <v>246</v>
      </c>
      <c r="CH63" s="870" t="s">
        <v>240</v>
      </c>
      <c r="CI63" s="876">
        <v>2.2999999999999998</v>
      </c>
      <c r="CJ63" s="880" t="s">
        <v>251</v>
      </c>
      <c r="CK63" s="887" t="s">
        <v>250</v>
      </c>
      <c r="CL63" s="888">
        <v>2000</v>
      </c>
      <c r="CM63" s="887" t="s">
        <v>240</v>
      </c>
      <c r="CN63" s="899">
        <v>20</v>
      </c>
      <c r="CO63" s="872" t="s">
        <v>241</v>
      </c>
      <c r="CP63" s="872" t="s">
        <v>242</v>
      </c>
      <c r="CQ63" s="870" t="s">
        <v>240</v>
      </c>
      <c r="CR63" s="874" t="s">
        <v>246</v>
      </c>
      <c r="CS63" s="870" t="s">
        <v>240</v>
      </c>
      <c r="CT63" s="901">
        <v>10.199999999999999</v>
      </c>
      <c r="CU63" s="887" t="s">
        <v>250</v>
      </c>
      <c r="CV63" s="83">
        <v>1100</v>
      </c>
      <c r="CW63" s="887" t="s">
        <v>250</v>
      </c>
      <c r="CX63" s="84">
        <v>10</v>
      </c>
      <c r="CY63" s="887" t="s">
        <v>250</v>
      </c>
      <c r="CZ63" s="84">
        <v>10</v>
      </c>
      <c r="DA63" s="887" t="s">
        <v>250</v>
      </c>
      <c r="DB63" s="83">
        <v>190</v>
      </c>
      <c r="DC63" s="887" t="s">
        <v>250</v>
      </c>
      <c r="DD63" s="84">
        <v>1</v>
      </c>
      <c r="DE63" s="887" t="s">
        <v>250</v>
      </c>
      <c r="DF63" s="84">
        <v>1</v>
      </c>
      <c r="DG63" s="905" t="s">
        <v>248</v>
      </c>
      <c r="DH63" s="906">
        <v>10870</v>
      </c>
      <c r="DI63" s="905" t="s">
        <v>248</v>
      </c>
      <c r="DJ63" s="85">
        <v>255</v>
      </c>
      <c r="DK63" s="882" t="s">
        <v>252</v>
      </c>
      <c r="DL63" s="908">
        <v>14510</v>
      </c>
      <c r="DM63" s="870" t="s">
        <v>240</v>
      </c>
      <c r="DN63" s="868">
        <v>140</v>
      </c>
      <c r="DO63" s="870" t="s">
        <v>241</v>
      </c>
      <c r="DP63" s="872" t="s">
        <v>242</v>
      </c>
      <c r="DQ63" s="870" t="s">
        <v>240</v>
      </c>
      <c r="DR63" s="874" t="s">
        <v>246</v>
      </c>
      <c r="DS63" s="870" t="s">
        <v>240</v>
      </c>
      <c r="DT63" s="876">
        <v>2.2999999999999998</v>
      </c>
      <c r="DU63" s="878" t="s">
        <v>247</v>
      </c>
      <c r="DV63" s="880" t="s">
        <v>253</v>
      </c>
      <c r="DW63" s="882" t="s">
        <v>252</v>
      </c>
      <c r="DX63" s="922"/>
      <c r="DY63" s="887"/>
      <c r="DZ63" s="922"/>
      <c r="EA63" s="112"/>
      <c r="EB63" s="918"/>
    </row>
    <row r="64" spans="1:132" s="86" customFormat="1" ht="34.15" customHeight="1">
      <c r="A64" s="137" t="s">
        <v>342</v>
      </c>
      <c r="B64" s="920"/>
      <c r="C64" s="914"/>
      <c r="D64" s="916"/>
      <c r="E64" s="87" t="s">
        <v>43</v>
      </c>
      <c r="F64" s="52"/>
      <c r="G64" s="88">
        <v>76580</v>
      </c>
      <c r="H64" s="89"/>
      <c r="I64" s="55" t="s">
        <v>240</v>
      </c>
      <c r="J64" s="90">
        <v>740</v>
      </c>
      <c r="K64" s="91"/>
      <c r="L64" s="92" t="s">
        <v>241</v>
      </c>
      <c r="M64" s="93" t="s">
        <v>242</v>
      </c>
      <c r="N64" s="94" t="s">
        <v>240</v>
      </c>
      <c r="O64" s="95" t="s">
        <v>246</v>
      </c>
      <c r="P64" s="94" t="s">
        <v>240</v>
      </c>
      <c r="Q64" s="96">
        <v>2.1</v>
      </c>
      <c r="R64" s="97"/>
      <c r="S64" s="887"/>
      <c r="T64" s="889"/>
      <c r="U64" s="887"/>
      <c r="V64" s="891"/>
      <c r="W64" s="893"/>
      <c r="X64" s="873"/>
      <c r="Y64" s="893"/>
      <c r="Z64" s="895"/>
      <c r="AA64" s="55" t="s">
        <v>240</v>
      </c>
      <c r="AB64" s="90">
        <v>9670</v>
      </c>
      <c r="AC64" s="887"/>
      <c r="AD64" s="98">
        <v>90</v>
      </c>
      <c r="AE64" s="99" t="s">
        <v>241</v>
      </c>
      <c r="AF64" s="93" t="s">
        <v>242</v>
      </c>
      <c r="AG64" s="100" t="s">
        <v>240</v>
      </c>
      <c r="AH64" s="101" t="s">
        <v>246</v>
      </c>
      <c r="AI64" s="100" t="s">
        <v>240</v>
      </c>
      <c r="AJ64" s="102">
        <v>2.6</v>
      </c>
      <c r="AK64" s="103"/>
      <c r="AL64" s="70"/>
      <c r="AM64" s="104"/>
      <c r="AN64" s="77"/>
      <c r="AO64" s="105"/>
      <c r="AP64" s="106"/>
      <c r="AR64" s="106"/>
      <c r="AT64" s="106"/>
      <c r="AV64" s="107" t="s">
        <v>240</v>
      </c>
      <c r="AW64" s="71">
        <v>67740</v>
      </c>
      <c r="AX64" s="77" t="s">
        <v>240</v>
      </c>
      <c r="AY64" s="72">
        <v>670</v>
      </c>
      <c r="AZ64" s="108" t="s">
        <v>241</v>
      </c>
      <c r="BA64" s="74" t="s">
        <v>242</v>
      </c>
      <c r="BB64" s="73" t="s">
        <v>240</v>
      </c>
      <c r="BC64" s="75" t="s">
        <v>246</v>
      </c>
      <c r="BD64" s="73" t="s">
        <v>240</v>
      </c>
      <c r="BE64" s="76">
        <v>2.2999999999999998</v>
      </c>
      <c r="BF64" s="107" t="s">
        <v>240</v>
      </c>
      <c r="BG64" s="156">
        <v>58070</v>
      </c>
      <c r="BH64" s="107" t="s">
        <v>250</v>
      </c>
      <c r="BI64" s="72">
        <v>580</v>
      </c>
      <c r="BJ64" s="108" t="s">
        <v>241</v>
      </c>
      <c r="BK64" s="74" t="s">
        <v>242</v>
      </c>
      <c r="BL64" s="108" t="s">
        <v>240</v>
      </c>
      <c r="BM64" s="75" t="s">
        <v>246</v>
      </c>
      <c r="BN64" s="108" t="s">
        <v>240</v>
      </c>
      <c r="BO64" s="76">
        <v>2.2000000000000002</v>
      </c>
      <c r="BP64" s="896"/>
      <c r="BQ64" s="898"/>
      <c r="BR64" s="887"/>
      <c r="BS64" s="900"/>
      <c r="BT64" s="873"/>
      <c r="BU64" s="873"/>
      <c r="BV64" s="871"/>
      <c r="BW64" s="875"/>
      <c r="BX64" s="871"/>
      <c r="BY64" s="912"/>
      <c r="BZ64" s="887"/>
      <c r="CA64" s="904"/>
      <c r="CB64" s="887"/>
      <c r="CC64" s="900"/>
      <c r="CD64" s="871"/>
      <c r="CE64" s="873"/>
      <c r="CF64" s="871"/>
      <c r="CG64" s="875"/>
      <c r="CH64" s="871"/>
      <c r="CI64" s="877"/>
      <c r="CJ64" s="881"/>
      <c r="CK64" s="887"/>
      <c r="CL64" s="889"/>
      <c r="CM64" s="887"/>
      <c r="CN64" s="900"/>
      <c r="CO64" s="873"/>
      <c r="CP64" s="873"/>
      <c r="CQ64" s="871"/>
      <c r="CR64" s="875"/>
      <c r="CS64" s="871"/>
      <c r="CT64" s="902"/>
      <c r="CU64" s="887"/>
      <c r="CV64" s="109" t="s">
        <v>254</v>
      </c>
      <c r="CW64" s="887"/>
      <c r="CX64" s="109" t="s">
        <v>255</v>
      </c>
      <c r="CY64" s="887"/>
      <c r="CZ64" s="110">
        <v>52.4</v>
      </c>
      <c r="DA64" s="887"/>
      <c r="DB64" s="109" t="s">
        <v>254</v>
      </c>
      <c r="DC64" s="887"/>
      <c r="DD64" s="109" t="s">
        <v>255</v>
      </c>
      <c r="DE64" s="887"/>
      <c r="DF64" s="110">
        <v>87.4</v>
      </c>
      <c r="DG64" s="905"/>
      <c r="DH64" s="907"/>
      <c r="DI64" s="905"/>
      <c r="DJ64" s="111" t="s">
        <v>256</v>
      </c>
      <c r="DK64" s="882"/>
      <c r="DL64" s="909"/>
      <c r="DM64" s="871"/>
      <c r="DN64" s="869"/>
      <c r="DO64" s="871"/>
      <c r="DP64" s="873"/>
      <c r="DQ64" s="871"/>
      <c r="DR64" s="875"/>
      <c r="DS64" s="871"/>
      <c r="DT64" s="877"/>
      <c r="DU64" s="879"/>
      <c r="DV64" s="881"/>
      <c r="DW64" s="882"/>
      <c r="DX64" s="922"/>
      <c r="DY64" s="887"/>
      <c r="DZ64" s="922"/>
      <c r="EA64" s="112"/>
      <c r="EB64" s="918"/>
    </row>
    <row r="65" spans="1:132" s="86" customFormat="1" ht="34.15" customHeight="1">
      <c r="A65" s="137" t="s">
        <v>343</v>
      </c>
      <c r="B65" s="920"/>
      <c r="C65" s="913" t="s">
        <v>263</v>
      </c>
      <c r="D65" s="915" t="s">
        <v>239</v>
      </c>
      <c r="E65" s="51" t="s">
        <v>42</v>
      </c>
      <c r="F65" s="52"/>
      <c r="G65" s="53">
        <v>60000</v>
      </c>
      <c r="H65" s="54">
        <v>69670</v>
      </c>
      <c r="I65" s="55" t="s">
        <v>240</v>
      </c>
      <c r="J65" s="56">
        <v>570</v>
      </c>
      <c r="K65" s="57">
        <v>670</v>
      </c>
      <c r="L65" s="58" t="s">
        <v>241</v>
      </c>
      <c r="M65" s="59" t="s">
        <v>242</v>
      </c>
      <c r="N65" s="60" t="s">
        <v>240</v>
      </c>
      <c r="O65" s="61" t="s">
        <v>243</v>
      </c>
      <c r="P65" s="60" t="s">
        <v>240</v>
      </c>
      <c r="Q65" s="62">
        <v>2.1</v>
      </c>
      <c r="R65" s="63">
        <v>2.1</v>
      </c>
      <c r="S65" s="887" t="s">
        <v>240</v>
      </c>
      <c r="T65" s="888">
        <v>1960</v>
      </c>
      <c r="U65" s="887" t="s">
        <v>240</v>
      </c>
      <c r="V65" s="890">
        <v>10</v>
      </c>
      <c r="W65" s="892" t="s">
        <v>244</v>
      </c>
      <c r="X65" s="872" t="s">
        <v>242</v>
      </c>
      <c r="Y65" s="892" t="s">
        <v>240</v>
      </c>
      <c r="Z65" s="894" t="s">
        <v>245</v>
      </c>
      <c r="AA65" s="55" t="s">
        <v>240</v>
      </c>
      <c r="AB65" s="64">
        <v>9670</v>
      </c>
      <c r="AC65" s="887" t="s">
        <v>240</v>
      </c>
      <c r="AD65" s="65">
        <v>90</v>
      </c>
      <c r="AE65" s="66" t="s">
        <v>244</v>
      </c>
      <c r="AF65" s="59" t="s">
        <v>242</v>
      </c>
      <c r="AG65" s="67" t="s">
        <v>240</v>
      </c>
      <c r="AH65" s="61" t="s">
        <v>246</v>
      </c>
      <c r="AI65" s="67" t="s">
        <v>240</v>
      </c>
      <c r="AJ65" s="68">
        <v>2.6</v>
      </c>
      <c r="AK65" s="69" t="s">
        <v>247</v>
      </c>
      <c r="AL65" s="70" t="s">
        <v>248</v>
      </c>
      <c r="AM65" s="71">
        <v>3870</v>
      </c>
      <c r="AN65" s="70" t="s">
        <v>248</v>
      </c>
      <c r="AO65" s="72">
        <v>30</v>
      </c>
      <c r="AP65" s="73" t="s">
        <v>241</v>
      </c>
      <c r="AQ65" s="74" t="s">
        <v>242</v>
      </c>
      <c r="AR65" s="73" t="s">
        <v>240</v>
      </c>
      <c r="AS65" s="75" t="s">
        <v>246</v>
      </c>
      <c r="AT65" s="73" t="s">
        <v>240</v>
      </c>
      <c r="AU65" s="76">
        <v>3.9</v>
      </c>
      <c r="AV65" s="77"/>
      <c r="AW65" s="78"/>
      <c r="AX65" s="77"/>
      <c r="AY65" s="79"/>
      <c r="AZ65" s="80"/>
      <c r="BA65" s="80"/>
      <c r="BB65" s="81"/>
      <c r="BC65" s="80"/>
      <c r="BD65" s="81"/>
      <c r="BE65" s="80"/>
      <c r="BF65" s="77"/>
      <c r="BG65" s="78" t="s">
        <v>249</v>
      </c>
      <c r="BH65" s="77"/>
      <c r="BI65" s="82"/>
      <c r="BJ65" s="80"/>
      <c r="BK65" s="80"/>
      <c r="BL65" s="80"/>
      <c r="BM65" s="80"/>
      <c r="BN65" s="80"/>
      <c r="BO65" s="80"/>
      <c r="BP65" s="896" t="s">
        <v>240</v>
      </c>
      <c r="BQ65" s="897" t="s">
        <v>262</v>
      </c>
      <c r="BR65" s="887" t="s">
        <v>240</v>
      </c>
      <c r="BS65" s="899"/>
      <c r="BT65" s="872"/>
      <c r="BU65" s="872"/>
      <c r="BV65" s="870"/>
      <c r="BW65" s="874"/>
      <c r="BX65" s="870"/>
      <c r="BY65" s="911" t="s">
        <v>178</v>
      </c>
      <c r="BZ65" s="887" t="s">
        <v>250</v>
      </c>
      <c r="CA65" s="903">
        <v>12900</v>
      </c>
      <c r="CB65" s="887" t="s">
        <v>240</v>
      </c>
      <c r="CC65" s="899">
        <v>120</v>
      </c>
      <c r="CD65" s="870" t="s">
        <v>241</v>
      </c>
      <c r="CE65" s="872" t="s">
        <v>242</v>
      </c>
      <c r="CF65" s="870" t="s">
        <v>240</v>
      </c>
      <c r="CG65" s="874" t="s">
        <v>246</v>
      </c>
      <c r="CH65" s="870" t="s">
        <v>240</v>
      </c>
      <c r="CI65" s="876">
        <v>2.4</v>
      </c>
      <c r="CJ65" s="880" t="s">
        <v>251</v>
      </c>
      <c r="CK65" s="887" t="s">
        <v>250</v>
      </c>
      <c r="CL65" s="888">
        <v>1870</v>
      </c>
      <c r="CM65" s="887" t="s">
        <v>240</v>
      </c>
      <c r="CN65" s="899">
        <v>10</v>
      </c>
      <c r="CO65" s="872" t="s">
        <v>241</v>
      </c>
      <c r="CP65" s="872" t="s">
        <v>242</v>
      </c>
      <c r="CQ65" s="870" t="s">
        <v>240</v>
      </c>
      <c r="CR65" s="874" t="s">
        <v>246</v>
      </c>
      <c r="CS65" s="870" t="s">
        <v>240</v>
      </c>
      <c r="CT65" s="901">
        <v>18.100000000000001</v>
      </c>
      <c r="CU65" s="887" t="s">
        <v>250</v>
      </c>
      <c r="CV65" s="83">
        <v>980</v>
      </c>
      <c r="CW65" s="887" t="s">
        <v>250</v>
      </c>
      <c r="CX65" s="84">
        <v>9</v>
      </c>
      <c r="CY65" s="887" t="s">
        <v>250</v>
      </c>
      <c r="CZ65" s="84">
        <v>9</v>
      </c>
      <c r="DA65" s="887" t="s">
        <v>250</v>
      </c>
      <c r="DB65" s="83">
        <v>170</v>
      </c>
      <c r="DC65" s="887" t="s">
        <v>250</v>
      </c>
      <c r="DD65" s="84">
        <v>1</v>
      </c>
      <c r="DE65" s="887" t="s">
        <v>250</v>
      </c>
      <c r="DF65" s="84">
        <v>1</v>
      </c>
      <c r="DG65" s="905" t="s">
        <v>248</v>
      </c>
      <c r="DH65" s="906">
        <v>9770</v>
      </c>
      <c r="DI65" s="905" t="s">
        <v>248</v>
      </c>
      <c r="DJ65" s="85">
        <v>255</v>
      </c>
      <c r="DK65" s="882" t="s">
        <v>252</v>
      </c>
      <c r="DL65" s="908">
        <v>12900</v>
      </c>
      <c r="DM65" s="870" t="s">
        <v>240</v>
      </c>
      <c r="DN65" s="868">
        <v>120</v>
      </c>
      <c r="DO65" s="870" t="s">
        <v>241</v>
      </c>
      <c r="DP65" s="872" t="s">
        <v>242</v>
      </c>
      <c r="DQ65" s="870" t="s">
        <v>240</v>
      </c>
      <c r="DR65" s="874" t="s">
        <v>246</v>
      </c>
      <c r="DS65" s="870" t="s">
        <v>240</v>
      </c>
      <c r="DT65" s="876">
        <v>2.4</v>
      </c>
      <c r="DU65" s="878" t="s">
        <v>247</v>
      </c>
      <c r="DV65" s="880" t="s">
        <v>253</v>
      </c>
      <c r="DW65" s="882" t="s">
        <v>252</v>
      </c>
      <c r="DX65" s="922"/>
      <c r="DY65" s="887"/>
      <c r="DZ65" s="922"/>
      <c r="EA65" s="112"/>
      <c r="EB65" s="918"/>
    </row>
    <row r="66" spans="1:132" s="86" customFormat="1" ht="34.15" customHeight="1">
      <c r="A66" s="137" t="s">
        <v>344</v>
      </c>
      <c r="B66" s="920"/>
      <c r="C66" s="914"/>
      <c r="D66" s="916"/>
      <c r="E66" s="87" t="s">
        <v>43</v>
      </c>
      <c r="F66" s="52"/>
      <c r="G66" s="88">
        <v>69670</v>
      </c>
      <c r="H66" s="89"/>
      <c r="I66" s="55" t="s">
        <v>240</v>
      </c>
      <c r="J66" s="90">
        <v>670</v>
      </c>
      <c r="K66" s="91"/>
      <c r="L66" s="92" t="s">
        <v>241</v>
      </c>
      <c r="M66" s="93" t="s">
        <v>242</v>
      </c>
      <c r="N66" s="94" t="s">
        <v>240</v>
      </c>
      <c r="O66" s="95" t="s">
        <v>246</v>
      </c>
      <c r="P66" s="94" t="s">
        <v>240</v>
      </c>
      <c r="Q66" s="96">
        <v>2.1</v>
      </c>
      <c r="R66" s="97"/>
      <c r="S66" s="887"/>
      <c r="T66" s="889"/>
      <c r="U66" s="887"/>
      <c r="V66" s="891"/>
      <c r="W66" s="893"/>
      <c r="X66" s="873"/>
      <c r="Y66" s="893"/>
      <c r="Z66" s="895"/>
      <c r="AA66" s="55" t="s">
        <v>240</v>
      </c>
      <c r="AB66" s="90">
        <v>9670</v>
      </c>
      <c r="AC66" s="887"/>
      <c r="AD66" s="98">
        <v>90</v>
      </c>
      <c r="AE66" s="99" t="s">
        <v>241</v>
      </c>
      <c r="AF66" s="93" t="s">
        <v>242</v>
      </c>
      <c r="AG66" s="100" t="s">
        <v>240</v>
      </c>
      <c r="AH66" s="101" t="s">
        <v>246</v>
      </c>
      <c r="AI66" s="100" t="s">
        <v>240</v>
      </c>
      <c r="AJ66" s="102">
        <v>2.6</v>
      </c>
      <c r="AK66" s="103"/>
      <c r="AL66" s="70"/>
      <c r="AM66" s="104"/>
      <c r="AN66" s="77"/>
      <c r="AO66" s="105"/>
      <c r="AP66" s="106"/>
      <c r="AR66" s="106"/>
      <c r="AT66" s="106"/>
      <c r="AV66" s="107" t="s">
        <v>240</v>
      </c>
      <c r="AW66" s="71">
        <v>67740</v>
      </c>
      <c r="AX66" s="77" t="s">
        <v>240</v>
      </c>
      <c r="AY66" s="72">
        <v>670</v>
      </c>
      <c r="AZ66" s="108" t="s">
        <v>241</v>
      </c>
      <c r="BA66" s="74" t="s">
        <v>242</v>
      </c>
      <c r="BB66" s="73" t="s">
        <v>240</v>
      </c>
      <c r="BC66" s="75" t="s">
        <v>246</v>
      </c>
      <c r="BD66" s="73" t="s">
        <v>240</v>
      </c>
      <c r="BE66" s="76">
        <v>2.2999999999999998</v>
      </c>
      <c r="BF66" s="107" t="s">
        <v>240</v>
      </c>
      <c r="BG66" s="156">
        <v>58070</v>
      </c>
      <c r="BH66" s="107" t="s">
        <v>250</v>
      </c>
      <c r="BI66" s="72">
        <v>580</v>
      </c>
      <c r="BJ66" s="108" t="s">
        <v>241</v>
      </c>
      <c r="BK66" s="74" t="s">
        <v>242</v>
      </c>
      <c r="BL66" s="108" t="s">
        <v>240</v>
      </c>
      <c r="BM66" s="75" t="s">
        <v>246</v>
      </c>
      <c r="BN66" s="108" t="s">
        <v>240</v>
      </c>
      <c r="BO66" s="76">
        <v>2.2000000000000002</v>
      </c>
      <c r="BP66" s="896"/>
      <c r="BQ66" s="898"/>
      <c r="BR66" s="887"/>
      <c r="BS66" s="900"/>
      <c r="BT66" s="873"/>
      <c r="BU66" s="873"/>
      <c r="BV66" s="871"/>
      <c r="BW66" s="875"/>
      <c r="BX66" s="871"/>
      <c r="BY66" s="912"/>
      <c r="BZ66" s="887"/>
      <c r="CA66" s="904"/>
      <c r="CB66" s="887"/>
      <c r="CC66" s="900"/>
      <c r="CD66" s="871"/>
      <c r="CE66" s="873"/>
      <c r="CF66" s="871"/>
      <c r="CG66" s="875"/>
      <c r="CH66" s="871"/>
      <c r="CI66" s="877"/>
      <c r="CJ66" s="881"/>
      <c r="CK66" s="887"/>
      <c r="CL66" s="889"/>
      <c r="CM66" s="887"/>
      <c r="CN66" s="900"/>
      <c r="CO66" s="873"/>
      <c r="CP66" s="873"/>
      <c r="CQ66" s="871"/>
      <c r="CR66" s="875"/>
      <c r="CS66" s="871"/>
      <c r="CT66" s="902"/>
      <c r="CU66" s="887"/>
      <c r="CV66" s="109" t="s">
        <v>280</v>
      </c>
      <c r="CW66" s="887"/>
      <c r="CX66" s="109" t="s">
        <v>255</v>
      </c>
      <c r="CY66" s="887"/>
      <c r="CZ66" s="110">
        <v>51.8</v>
      </c>
      <c r="DA66" s="887"/>
      <c r="DB66" s="109" t="s">
        <v>280</v>
      </c>
      <c r="DC66" s="887"/>
      <c r="DD66" s="109" t="s">
        <v>255</v>
      </c>
      <c r="DE66" s="887"/>
      <c r="DF66" s="110">
        <v>77.7</v>
      </c>
      <c r="DG66" s="905"/>
      <c r="DH66" s="907"/>
      <c r="DI66" s="905"/>
      <c r="DJ66" s="111" t="s">
        <v>256</v>
      </c>
      <c r="DK66" s="882"/>
      <c r="DL66" s="909"/>
      <c r="DM66" s="871"/>
      <c r="DN66" s="869"/>
      <c r="DO66" s="871"/>
      <c r="DP66" s="873"/>
      <c r="DQ66" s="871"/>
      <c r="DR66" s="875"/>
      <c r="DS66" s="871"/>
      <c r="DT66" s="877"/>
      <c r="DU66" s="879"/>
      <c r="DV66" s="881"/>
      <c r="DW66" s="882"/>
      <c r="DX66" s="922"/>
      <c r="DY66" s="887"/>
      <c r="DZ66" s="922"/>
      <c r="EA66" s="112"/>
      <c r="EB66" s="918"/>
    </row>
    <row r="67" spans="1:132" s="86" customFormat="1" ht="34.15" customHeight="1">
      <c r="A67" s="137" t="s">
        <v>345</v>
      </c>
      <c r="B67" s="920"/>
      <c r="C67" s="913" t="s">
        <v>264</v>
      </c>
      <c r="D67" s="915" t="s">
        <v>239</v>
      </c>
      <c r="E67" s="51" t="s">
        <v>42</v>
      </c>
      <c r="F67" s="52"/>
      <c r="G67" s="53">
        <v>58280</v>
      </c>
      <c r="H67" s="54">
        <v>67950</v>
      </c>
      <c r="I67" s="55" t="s">
        <v>240</v>
      </c>
      <c r="J67" s="56">
        <v>560</v>
      </c>
      <c r="K67" s="57">
        <v>650</v>
      </c>
      <c r="L67" s="58" t="s">
        <v>241</v>
      </c>
      <c r="M67" s="59" t="s">
        <v>242</v>
      </c>
      <c r="N67" s="60" t="s">
        <v>240</v>
      </c>
      <c r="O67" s="61" t="s">
        <v>243</v>
      </c>
      <c r="P67" s="60" t="s">
        <v>240</v>
      </c>
      <c r="Q67" s="62">
        <v>2.1</v>
      </c>
      <c r="R67" s="63">
        <v>2.1</v>
      </c>
      <c r="S67" s="887" t="s">
        <v>240</v>
      </c>
      <c r="T67" s="888">
        <v>1760</v>
      </c>
      <c r="U67" s="887" t="s">
        <v>240</v>
      </c>
      <c r="V67" s="890">
        <v>10</v>
      </c>
      <c r="W67" s="892" t="s">
        <v>244</v>
      </c>
      <c r="X67" s="872" t="s">
        <v>242</v>
      </c>
      <c r="Y67" s="892" t="s">
        <v>240</v>
      </c>
      <c r="Z67" s="894" t="s">
        <v>245</v>
      </c>
      <c r="AA67" s="55" t="s">
        <v>240</v>
      </c>
      <c r="AB67" s="64">
        <v>9670</v>
      </c>
      <c r="AC67" s="887" t="s">
        <v>240</v>
      </c>
      <c r="AD67" s="65">
        <v>90</v>
      </c>
      <c r="AE67" s="66" t="s">
        <v>244</v>
      </c>
      <c r="AF67" s="59" t="s">
        <v>242</v>
      </c>
      <c r="AG67" s="67" t="s">
        <v>240</v>
      </c>
      <c r="AH67" s="61" t="s">
        <v>246</v>
      </c>
      <c r="AI67" s="67" t="s">
        <v>240</v>
      </c>
      <c r="AJ67" s="68">
        <v>2.6</v>
      </c>
      <c r="AK67" s="69" t="s">
        <v>247</v>
      </c>
      <c r="AL67" s="70" t="s">
        <v>248</v>
      </c>
      <c r="AM67" s="71">
        <v>3870</v>
      </c>
      <c r="AN67" s="70" t="s">
        <v>248</v>
      </c>
      <c r="AO67" s="72">
        <v>30</v>
      </c>
      <c r="AP67" s="73" t="s">
        <v>241</v>
      </c>
      <c r="AQ67" s="74" t="s">
        <v>242</v>
      </c>
      <c r="AR67" s="73" t="s">
        <v>240</v>
      </c>
      <c r="AS67" s="75" t="s">
        <v>246</v>
      </c>
      <c r="AT67" s="73" t="s">
        <v>240</v>
      </c>
      <c r="AU67" s="76">
        <v>3.9</v>
      </c>
      <c r="AV67" s="77"/>
      <c r="AW67" s="78"/>
      <c r="AX67" s="77"/>
      <c r="AY67" s="79"/>
      <c r="AZ67" s="80"/>
      <c r="BA67" s="80"/>
      <c r="BB67" s="81"/>
      <c r="BC67" s="80"/>
      <c r="BD67" s="81"/>
      <c r="BE67" s="80"/>
      <c r="BF67" s="77"/>
      <c r="BG67" s="78" t="s">
        <v>249</v>
      </c>
      <c r="BH67" s="77"/>
      <c r="BI67" s="82"/>
      <c r="BJ67" s="80"/>
      <c r="BK67" s="80"/>
      <c r="BL67" s="80"/>
      <c r="BM67" s="80"/>
      <c r="BN67" s="80"/>
      <c r="BO67" s="80"/>
      <c r="BP67" s="896" t="s">
        <v>240</v>
      </c>
      <c r="BQ67" s="897" t="s">
        <v>262</v>
      </c>
      <c r="BR67" s="887" t="s">
        <v>240</v>
      </c>
      <c r="BS67" s="899"/>
      <c r="BT67" s="872"/>
      <c r="BU67" s="872"/>
      <c r="BV67" s="870"/>
      <c r="BW67" s="874"/>
      <c r="BX67" s="870"/>
      <c r="BY67" s="911" t="s">
        <v>178</v>
      </c>
      <c r="BZ67" s="887" t="s">
        <v>250</v>
      </c>
      <c r="CA67" s="903">
        <v>11610</v>
      </c>
      <c r="CB67" s="887" t="s">
        <v>250</v>
      </c>
      <c r="CC67" s="899">
        <v>110</v>
      </c>
      <c r="CD67" s="870" t="s">
        <v>241</v>
      </c>
      <c r="CE67" s="872" t="s">
        <v>242</v>
      </c>
      <c r="CF67" s="870" t="s">
        <v>240</v>
      </c>
      <c r="CG67" s="874" t="s">
        <v>246</v>
      </c>
      <c r="CH67" s="870" t="s">
        <v>240</v>
      </c>
      <c r="CI67" s="876">
        <v>2.2999999999999998</v>
      </c>
      <c r="CJ67" s="880" t="s">
        <v>251</v>
      </c>
      <c r="CK67" s="887" t="s">
        <v>250</v>
      </c>
      <c r="CL67" s="888">
        <v>1680</v>
      </c>
      <c r="CM67" s="887" t="s">
        <v>240</v>
      </c>
      <c r="CN67" s="899">
        <v>10</v>
      </c>
      <c r="CO67" s="872" t="s">
        <v>241</v>
      </c>
      <c r="CP67" s="872" t="s">
        <v>242</v>
      </c>
      <c r="CQ67" s="870" t="s">
        <v>240</v>
      </c>
      <c r="CR67" s="874" t="s">
        <v>246</v>
      </c>
      <c r="CS67" s="870" t="s">
        <v>240</v>
      </c>
      <c r="CT67" s="901">
        <v>16.3</v>
      </c>
      <c r="CU67" s="887" t="s">
        <v>250</v>
      </c>
      <c r="CV67" s="83">
        <v>880</v>
      </c>
      <c r="CW67" s="887" t="s">
        <v>250</v>
      </c>
      <c r="CX67" s="84">
        <v>8</v>
      </c>
      <c r="CY67" s="887" t="s">
        <v>250</v>
      </c>
      <c r="CZ67" s="84">
        <v>8</v>
      </c>
      <c r="DA67" s="887" t="s">
        <v>250</v>
      </c>
      <c r="DB67" s="83">
        <v>150</v>
      </c>
      <c r="DC67" s="887" t="s">
        <v>250</v>
      </c>
      <c r="DD67" s="84">
        <v>1</v>
      </c>
      <c r="DE67" s="887" t="s">
        <v>250</v>
      </c>
      <c r="DF67" s="84">
        <v>1</v>
      </c>
      <c r="DG67" s="905" t="s">
        <v>248</v>
      </c>
      <c r="DH67" s="906">
        <v>8860</v>
      </c>
      <c r="DI67" s="905" t="s">
        <v>248</v>
      </c>
      <c r="DJ67" s="85">
        <v>255</v>
      </c>
      <c r="DK67" s="882" t="s">
        <v>252</v>
      </c>
      <c r="DL67" s="908">
        <v>11610</v>
      </c>
      <c r="DM67" s="870" t="s">
        <v>240</v>
      </c>
      <c r="DN67" s="868">
        <v>110</v>
      </c>
      <c r="DO67" s="870" t="s">
        <v>241</v>
      </c>
      <c r="DP67" s="872" t="s">
        <v>242</v>
      </c>
      <c r="DQ67" s="870" t="s">
        <v>240</v>
      </c>
      <c r="DR67" s="874" t="s">
        <v>246</v>
      </c>
      <c r="DS67" s="870" t="s">
        <v>240</v>
      </c>
      <c r="DT67" s="876">
        <v>2.2999999999999998</v>
      </c>
      <c r="DU67" s="878" t="s">
        <v>247</v>
      </c>
      <c r="DV67" s="880" t="s">
        <v>253</v>
      </c>
      <c r="DW67" s="882" t="s">
        <v>252</v>
      </c>
      <c r="DX67" s="922"/>
      <c r="DY67" s="887"/>
      <c r="DZ67" s="922"/>
      <c r="EA67" s="112"/>
      <c r="EB67" s="918"/>
    </row>
    <row r="68" spans="1:132" s="86" customFormat="1" ht="34.15" customHeight="1">
      <c r="A68" s="137" t="s">
        <v>346</v>
      </c>
      <c r="B68" s="920"/>
      <c r="C68" s="914"/>
      <c r="D68" s="916"/>
      <c r="E68" s="87" t="s">
        <v>43</v>
      </c>
      <c r="F68" s="52"/>
      <c r="G68" s="88">
        <v>67950</v>
      </c>
      <c r="H68" s="89"/>
      <c r="I68" s="55" t="s">
        <v>240</v>
      </c>
      <c r="J68" s="90">
        <v>650</v>
      </c>
      <c r="K68" s="91"/>
      <c r="L68" s="92" t="s">
        <v>241</v>
      </c>
      <c r="M68" s="93" t="s">
        <v>242</v>
      </c>
      <c r="N68" s="94" t="s">
        <v>240</v>
      </c>
      <c r="O68" s="95" t="s">
        <v>246</v>
      </c>
      <c r="P68" s="94" t="s">
        <v>240</v>
      </c>
      <c r="Q68" s="96">
        <v>2.1</v>
      </c>
      <c r="R68" s="97"/>
      <c r="S68" s="887"/>
      <c r="T68" s="889"/>
      <c r="U68" s="887"/>
      <c r="V68" s="891"/>
      <c r="W68" s="893"/>
      <c r="X68" s="873"/>
      <c r="Y68" s="893"/>
      <c r="Z68" s="895"/>
      <c r="AA68" s="55" t="s">
        <v>240</v>
      </c>
      <c r="AB68" s="90">
        <v>9670</v>
      </c>
      <c r="AC68" s="887"/>
      <c r="AD68" s="98">
        <v>90</v>
      </c>
      <c r="AE68" s="99" t="s">
        <v>241</v>
      </c>
      <c r="AF68" s="93" t="s">
        <v>242</v>
      </c>
      <c r="AG68" s="100" t="s">
        <v>240</v>
      </c>
      <c r="AH68" s="101" t="s">
        <v>246</v>
      </c>
      <c r="AI68" s="100" t="s">
        <v>240</v>
      </c>
      <c r="AJ68" s="102">
        <v>2.6</v>
      </c>
      <c r="AK68" s="103"/>
      <c r="AL68" s="70"/>
      <c r="AM68" s="104"/>
      <c r="AN68" s="77"/>
      <c r="AO68" s="105"/>
      <c r="AP68" s="106"/>
      <c r="AR68" s="106"/>
      <c r="AT68" s="106"/>
      <c r="AV68" s="107" t="s">
        <v>240</v>
      </c>
      <c r="AW68" s="71">
        <v>67740</v>
      </c>
      <c r="AX68" s="77" t="s">
        <v>240</v>
      </c>
      <c r="AY68" s="72">
        <v>670</v>
      </c>
      <c r="AZ68" s="108" t="s">
        <v>241</v>
      </c>
      <c r="BA68" s="74" t="s">
        <v>242</v>
      </c>
      <c r="BB68" s="73" t="s">
        <v>240</v>
      </c>
      <c r="BC68" s="75" t="s">
        <v>246</v>
      </c>
      <c r="BD68" s="73" t="s">
        <v>240</v>
      </c>
      <c r="BE68" s="76">
        <v>2.2999999999999998</v>
      </c>
      <c r="BF68" s="107" t="s">
        <v>240</v>
      </c>
      <c r="BG68" s="156">
        <v>58070</v>
      </c>
      <c r="BH68" s="107" t="s">
        <v>250</v>
      </c>
      <c r="BI68" s="72">
        <v>580</v>
      </c>
      <c r="BJ68" s="108" t="s">
        <v>241</v>
      </c>
      <c r="BK68" s="74" t="s">
        <v>242</v>
      </c>
      <c r="BL68" s="108" t="s">
        <v>240</v>
      </c>
      <c r="BM68" s="75" t="s">
        <v>246</v>
      </c>
      <c r="BN68" s="108" t="s">
        <v>240</v>
      </c>
      <c r="BO68" s="76">
        <v>2.2000000000000002</v>
      </c>
      <c r="BP68" s="896"/>
      <c r="BQ68" s="898"/>
      <c r="BR68" s="887"/>
      <c r="BS68" s="900"/>
      <c r="BT68" s="873"/>
      <c r="BU68" s="873"/>
      <c r="BV68" s="871"/>
      <c r="BW68" s="875"/>
      <c r="BX68" s="871"/>
      <c r="BY68" s="912"/>
      <c r="BZ68" s="887"/>
      <c r="CA68" s="904"/>
      <c r="CB68" s="887"/>
      <c r="CC68" s="900"/>
      <c r="CD68" s="871"/>
      <c r="CE68" s="873"/>
      <c r="CF68" s="871"/>
      <c r="CG68" s="875"/>
      <c r="CH68" s="871"/>
      <c r="CI68" s="877"/>
      <c r="CJ68" s="881"/>
      <c r="CK68" s="887"/>
      <c r="CL68" s="889"/>
      <c r="CM68" s="887"/>
      <c r="CN68" s="900"/>
      <c r="CO68" s="873"/>
      <c r="CP68" s="873"/>
      <c r="CQ68" s="871"/>
      <c r="CR68" s="875"/>
      <c r="CS68" s="871"/>
      <c r="CT68" s="902"/>
      <c r="CU68" s="887"/>
      <c r="CV68" s="109" t="s">
        <v>254</v>
      </c>
      <c r="CW68" s="887"/>
      <c r="CX68" s="109" t="s">
        <v>255</v>
      </c>
      <c r="CY68" s="887"/>
      <c r="CZ68" s="110">
        <v>52.4</v>
      </c>
      <c r="DA68" s="887"/>
      <c r="DB68" s="109" t="s">
        <v>254</v>
      </c>
      <c r="DC68" s="887"/>
      <c r="DD68" s="109" t="s">
        <v>255</v>
      </c>
      <c r="DE68" s="887"/>
      <c r="DF68" s="110">
        <v>69.900000000000006</v>
      </c>
      <c r="DG68" s="905"/>
      <c r="DH68" s="907"/>
      <c r="DI68" s="905"/>
      <c r="DJ68" s="111" t="s">
        <v>256</v>
      </c>
      <c r="DK68" s="882"/>
      <c r="DL68" s="909"/>
      <c r="DM68" s="871"/>
      <c r="DN68" s="869"/>
      <c r="DO68" s="871"/>
      <c r="DP68" s="873"/>
      <c r="DQ68" s="871"/>
      <c r="DR68" s="875"/>
      <c r="DS68" s="871"/>
      <c r="DT68" s="877"/>
      <c r="DU68" s="879"/>
      <c r="DV68" s="881"/>
      <c r="DW68" s="882"/>
      <c r="DX68" s="922"/>
      <c r="DY68" s="887"/>
      <c r="DZ68" s="922"/>
      <c r="EA68" s="112"/>
      <c r="EB68" s="918"/>
    </row>
    <row r="69" spans="1:132" s="86" customFormat="1" ht="34.15" customHeight="1">
      <c r="A69" s="137" t="s">
        <v>347</v>
      </c>
      <c r="B69" s="920"/>
      <c r="C69" s="913" t="s">
        <v>265</v>
      </c>
      <c r="D69" s="915" t="s">
        <v>239</v>
      </c>
      <c r="E69" s="51" t="s">
        <v>42</v>
      </c>
      <c r="F69" s="52"/>
      <c r="G69" s="53">
        <v>56990</v>
      </c>
      <c r="H69" s="54">
        <v>66660</v>
      </c>
      <c r="I69" s="55" t="s">
        <v>240</v>
      </c>
      <c r="J69" s="56">
        <v>540</v>
      </c>
      <c r="K69" s="57">
        <v>640</v>
      </c>
      <c r="L69" s="58" t="s">
        <v>241</v>
      </c>
      <c r="M69" s="59" t="s">
        <v>242</v>
      </c>
      <c r="N69" s="60" t="s">
        <v>240</v>
      </c>
      <c r="O69" s="61" t="s">
        <v>243</v>
      </c>
      <c r="P69" s="60" t="s">
        <v>240</v>
      </c>
      <c r="Q69" s="62">
        <v>2.1</v>
      </c>
      <c r="R69" s="63">
        <v>2.1</v>
      </c>
      <c r="S69" s="887" t="s">
        <v>240</v>
      </c>
      <c r="T69" s="888">
        <v>1600</v>
      </c>
      <c r="U69" s="887" t="s">
        <v>240</v>
      </c>
      <c r="V69" s="890">
        <v>10</v>
      </c>
      <c r="W69" s="892" t="s">
        <v>244</v>
      </c>
      <c r="X69" s="872" t="s">
        <v>242</v>
      </c>
      <c r="Y69" s="892" t="s">
        <v>240</v>
      </c>
      <c r="Z69" s="894" t="s">
        <v>245</v>
      </c>
      <c r="AA69" s="55" t="s">
        <v>240</v>
      </c>
      <c r="AB69" s="64">
        <v>9670</v>
      </c>
      <c r="AC69" s="887" t="s">
        <v>240</v>
      </c>
      <c r="AD69" s="65">
        <v>90</v>
      </c>
      <c r="AE69" s="66" t="s">
        <v>244</v>
      </c>
      <c r="AF69" s="59" t="s">
        <v>242</v>
      </c>
      <c r="AG69" s="67" t="s">
        <v>240</v>
      </c>
      <c r="AH69" s="61" t="s">
        <v>246</v>
      </c>
      <c r="AI69" s="67" t="s">
        <v>240</v>
      </c>
      <c r="AJ69" s="68">
        <v>2.6</v>
      </c>
      <c r="AK69" s="69" t="s">
        <v>247</v>
      </c>
      <c r="AL69" s="70" t="s">
        <v>248</v>
      </c>
      <c r="AM69" s="71">
        <v>3870</v>
      </c>
      <c r="AN69" s="70" t="s">
        <v>248</v>
      </c>
      <c r="AO69" s="72">
        <v>30</v>
      </c>
      <c r="AP69" s="73" t="s">
        <v>241</v>
      </c>
      <c r="AQ69" s="74" t="s">
        <v>242</v>
      </c>
      <c r="AR69" s="73" t="s">
        <v>240</v>
      </c>
      <c r="AS69" s="75" t="s">
        <v>246</v>
      </c>
      <c r="AT69" s="73" t="s">
        <v>240</v>
      </c>
      <c r="AU69" s="76">
        <v>3.9</v>
      </c>
      <c r="AV69" s="77"/>
      <c r="AW69" s="78"/>
      <c r="AX69" s="77"/>
      <c r="AY69" s="79"/>
      <c r="AZ69" s="80"/>
      <c r="BA69" s="80"/>
      <c r="BB69" s="81"/>
      <c r="BC69" s="80"/>
      <c r="BD69" s="81"/>
      <c r="BE69" s="80"/>
      <c r="BF69" s="77"/>
      <c r="BG69" s="78" t="s">
        <v>249</v>
      </c>
      <c r="BH69" s="77"/>
      <c r="BI69" s="82"/>
      <c r="BJ69" s="80"/>
      <c r="BK69" s="80"/>
      <c r="BL69" s="80"/>
      <c r="BM69" s="80"/>
      <c r="BN69" s="80"/>
      <c r="BO69" s="80"/>
      <c r="BP69" s="896" t="s">
        <v>240</v>
      </c>
      <c r="BQ69" s="897" t="s">
        <v>262</v>
      </c>
      <c r="BR69" s="887" t="s">
        <v>240</v>
      </c>
      <c r="BS69" s="899"/>
      <c r="BT69" s="872"/>
      <c r="BU69" s="872"/>
      <c r="BV69" s="870"/>
      <c r="BW69" s="874"/>
      <c r="BX69" s="870"/>
      <c r="BY69" s="911" t="s">
        <v>178</v>
      </c>
      <c r="BZ69" s="887" t="s">
        <v>250</v>
      </c>
      <c r="CA69" s="903">
        <v>10550</v>
      </c>
      <c r="CB69" s="887" t="s">
        <v>250</v>
      </c>
      <c r="CC69" s="899">
        <v>100</v>
      </c>
      <c r="CD69" s="870" t="s">
        <v>241</v>
      </c>
      <c r="CE69" s="872" t="s">
        <v>242</v>
      </c>
      <c r="CF69" s="870" t="s">
        <v>240</v>
      </c>
      <c r="CG69" s="874" t="s">
        <v>246</v>
      </c>
      <c r="CH69" s="870" t="s">
        <v>240</v>
      </c>
      <c r="CI69" s="876">
        <v>2.2999999999999998</v>
      </c>
      <c r="CJ69" s="880" t="s">
        <v>251</v>
      </c>
      <c r="CK69" s="887" t="s">
        <v>250</v>
      </c>
      <c r="CL69" s="888">
        <v>1530</v>
      </c>
      <c r="CM69" s="887" t="s">
        <v>240</v>
      </c>
      <c r="CN69" s="899">
        <v>10</v>
      </c>
      <c r="CO69" s="872" t="s">
        <v>241</v>
      </c>
      <c r="CP69" s="872" t="s">
        <v>242</v>
      </c>
      <c r="CQ69" s="870" t="s">
        <v>240</v>
      </c>
      <c r="CR69" s="874" t="s">
        <v>246</v>
      </c>
      <c r="CS69" s="870" t="s">
        <v>240</v>
      </c>
      <c r="CT69" s="901">
        <v>14.8</v>
      </c>
      <c r="CU69" s="887" t="s">
        <v>250</v>
      </c>
      <c r="CV69" s="83">
        <v>800</v>
      </c>
      <c r="CW69" s="887" t="s">
        <v>250</v>
      </c>
      <c r="CX69" s="84">
        <v>8</v>
      </c>
      <c r="CY69" s="887" t="s">
        <v>250</v>
      </c>
      <c r="CZ69" s="84">
        <v>8</v>
      </c>
      <c r="DA69" s="887" t="s">
        <v>250</v>
      </c>
      <c r="DB69" s="83">
        <v>140</v>
      </c>
      <c r="DC69" s="887" t="s">
        <v>250</v>
      </c>
      <c r="DD69" s="84">
        <v>1</v>
      </c>
      <c r="DE69" s="887" t="s">
        <v>250</v>
      </c>
      <c r="DF69" s="84">
        <v>1</v>
      </c>
      <c r="DG69" s="905" t="s">
        <v>248</v>
      </c>
      <c r="DH69" s="906">
        <v>8120</v>
      </c>
      <c r="DI69" s="905" t="s">
        <v>248</v>
      </c>
      <c r="DJ69" s="85">
        <v>255</v>
      </c>
      <c r="DK69" s="882" t="s">
        <v>252</v>
      </c>
      <c r="DL69" s="908">
        <v>10550</v>
      </c>
      <c r="DM69" s="870" t="s">
        <v>240</v>
      </c>
      <c r="DN69" s="868">
        <v>100</v>
      </c>
      <c r="DO69" s="870" t="s">
        <v>241</v>
      </c>
      <c r="DP69" s="872" t="s">
        <v>242</v>
      </c>
      <c r="DQ69" s="870" t="s">
        <v>240</v>
      </c>
      <c r="DR69" s="874" t="s">
        <v>246</v>
      </c>
      <c r="DS69" s="870" t="s">
        <v>240</v>
      </c>
      <c r="DT69" s="876">
        <v>2.2999999999999998</v>
      </c>
      <c r="DU69" s="878" t="s">
        <v>247</v>
      </c>
      <c r="DV69" s="880" t="s">
        <v>253</v>
      </c>
      <c r="DW69" s="882" t="s">
        <v>252</v>
      </c>
      <c r="DX69" s="922"/>
      <c r="DY69" s="887"/>
      <c r="DZ69" s="922"/>
      <c r="EA69" s="112"/>
      <c r="EB69" s="918"/>
    </row>
    <row r="70" spans="1:132" s="86" customFormat="1" ht="34.15" customHeight="1">
      <c r="A70" s="137" t="s">
        <v>348</v>
      </c>
      <c r="B70" s="920"/>
      <c r="C70" s="914"/>
      <c r="D70" s="916"/>
      <c r="E70" s="87" t="s">
        <v>43</v>
      </c>
      <c r="F70" s="52"/>
      <c r="G70" s="88">
        <v>66660</v>
      </c>
      <c r="H70" s="89"/>
      <c r="I70" s="55" t="s">
        <v>240</v>
      </c>
      <c r="J70" s="90">
        <v>640</v>
      </c>
      <c r="K70" s="91"/>
      <c r="L70" s="92" t="s">
        <v>241</v>
      </c>
      <c r="M70" s="93" t="s">
        <v>242</v>
      </c>
      <c r="N70" s="94" t="s">
        <v>240</v>
      </c>
      <c r="O70" s="95" t="s">
        <v>246</v>
      </c>
      <c r="P70" s="94" t="s">
        <v>240</v>
      </c>
      <c r="Q70" s="96">
        <v>2.1</v>
      </c>
      <c r="R70" s="97"/>
      <c r="S70" s="887"/>
      <c r="T70" s="889"/>
      <c r="U70" s="887"/>
      <c r="V70" s="891"/>
      <c r="W70" s="893"/>
      <c r="X70" s="873"/>
      <c r="Y70" s="893"/>
      <c r="Z70" s="895"/>
      <c r="AA70" s="55" t="s">
        <v>240</v>
      </c>
      <c r="AB70" s="90">
        <v>9670</v>
      </c>
      <c r="AC70" s="887"/>
      <c r="AD70" s="98">
        <v>90</v>
      </c>
      <c r="AE70" s="99" t="s">
        <v>241</v>
      </c>
      <c r="AF70" s="93" t="s">
        <v>242</v>
      </c>
      <c r="AG70" s="100" t="s">
        <v>240</v>
      </c>
      <c r="AH70" s="101" t="s">
        <v>246</v>
      </c>
      <c r="AI70" s="100" t="s">
        <v>240</v>
      </c>
      <c r="AJ70" s="102">
        <v>2.6</v>
      </c>
      <c r="AK70" s="103"/>
      <c r="AL70" s="70"/>
      <c r="AM70" s="104"/>
      <c r="AN70" s="77"/>
      <c r="AO70" s="105"/>
      <c r="AP70" s="106"/>
      <c r="AR70" s="106"/>
      <c r="AT70" s="106"/>
      <c r="AV70" s="107" t="s">
        <v>240</v>
      </c>
      <c r="AW70" s="71">
        <v>67740</v>
      </c>
      <c r="AX70" s="77" t="s">
        <v>240</v>
      </c>
      <c r="AY70" s="72">
        <v>670</v>
      </c>
      <c r="AZ70" s="108" t="s">
        <v>241</v>
      </c>
      <c r="BA70" s="74" t="s">
        <v>242</v>
      </c>
      <c r="BB70" s="73" t="s">
        <v>240</v>
      </c>
      <c r="BC70" s="75" t="s">
        <v>246</v>
      </c>
      <c r="BD70" s="73" t="s">
        <v>240</v>
      </c>
      <c r="BE70" s="76">
        <v>2.2999999999999998</v>
      </c>
      <c r="BF70" s="107" t="s">
        <v>240</v>
      </c>
      <c r="BG70" s="156">
        <v>58070</v>
      </c>
      <c r="BH70" s="107" t="s">
        <v>250</v>
      </c>
      <c r="BI70" s="72">
        <v>580</v>
      </c>
      <c r="BJ70" s="108" t="s">
        <v>241</v>
      </c>
      <c r="BK70" s="74" t="s">
        <v>242</v>
      </c>
      <c r="BL70" s="108" t="s">
        <v>240</v>
      </c>
      <c r="BM70" s="75" t="s">
        <v>246</v>
      </c>
      <c r="BN70" s="108" t="s">
        <v>240</v>
      </c>
      <c r="BO70" s="76">
        <v>2.2000000000000002</v>
      </c>
      <c r="BP70" s="896"/>
      <c r="BQ70" s="898"/>
      <c r="BR70" s="887"/>
      <c r="BS70" s="900"/>
      <c r="BT70" s="873"/>
      <c r="BU70" s="873"/>
      <c r="BV70" s="871"/>
      <c r="BW70" s="875"/>
      <c r="BX70" s="871"/>
      <c r="BY70" s="912"/>
      <c r="BZ70" s="887"/>
      <c r="CA70" s="904"/>
      <c r="CB70" s="887"/>
      <c r="CC70" s="900"/>
      <c r="CD70" s="871"/>
      <c r="CE70" s="873"/>
      <c r="CF70" s="871"/>
      <c r="CG70" s="875"/>
      <c r="CH70" s="871"/>
      <c r="CI70" s="877"/>
      <c r="CJ70" s="881"/>
      <c r="CK70" s="887"/>
      <c r="CL70" s="889"/>
      <c r="CM70" s="887"/>
      <c r="CN70" s="900"/>
      <c r="CO70" s="873"/>
      <c r="CP70" s="873"/>
      <c r="CQ70" s="871"/>
      <c r="CR70" s="875"/>
      <c r="CS70" s="871"/>
      <c r="CT70" s="902"/>
      <c r="CU70" s="887"/>
      <c r="CV70" s="109" t="s">
        <v>254</v>
      </c>
      <c r="CW70" s="887"/>
      <c r="CX70" s="109" t="s">
        <v>255</v>
      </c>
      <c r="CY70" s="887"/>
      <c r="CZ70" s="110">
        <v>47.7</v>
      </c>
      <c r="DA70" s="887"/>
      <c r="DB70" s="109" t="s">
        <v>254</v>
      </c>
      <c r="DC70" s="887"/>
      <c r="DD70" s="109" t="s">
        <v>255</v>
      </c>
      <c r="DE70" s="887"/>
      <c r="DF70" s="110">
        <v>63.5</v>
      </c>
      <c r="DG70" s="905"/>
      <c r="DH70" s="907"/>
      <c r="DI70" s="905"/>
      <c r="DJ70" s="111" t="s">
        <v>256</v>
      </c>
      <c r="DK70" s="882"/>
      <c r="DL70" s="909"/>
      <c r="DM70" s="871"/>
      <c r="DN70" s="869"/>
      <c r="DO70" s="871"/>
      <c r="DP70" s="873"/>
      <c r="DQ70" s="871"/>
      <c r="DR70" s="875"/>
      <c r="DS70" s="871"/>
      <c r="DT70" s="877"/>
      <c r="DU70" s="879"/>
      <c r="DV70" s="881"/>
      <c r="DW70" s="882"/>
      <c r="DX70" s="922"/>
      <c r="DY70" s="887"/>
      <c r="DZ70" s="922"/>
      <c r="EA70" s="112"/>
      <c r="EB70" s="918"/>
    </row>
    <row r="71" spans="1:132" s="86" customFormat="1" ht="34.15" customHeight="1">
      <c r="A71" s="137" t="s">
        <v>349</v>
      </c>
      <c r="B71" s="920"/>
      <c r="C71" s="913" t="s">
        <v>266</v>
      </c>
      <c r="D71" s="915" t="s">
        <v>239</v>
      </c>
      <c r="E71" s="51" t="s">
        <v>42</v>
      </c>
      <c r="F71" s="52"/>
      <c r="G71" s="53">
        <v>55810</v>
      </c>
      <c r="H71" s="54">
        <v>65480</v>
      </c>
      <c r="I71" s="55" t="s">
        <v>240</v>
      </c>
      <c r="J71" s="56">
        <v>530</v>
      </c>
      <c r="K71" s="57">
        <v>630</v>
      </c>
      <c r="L71" s="58" t="s">
        <v>241</v>
      </c>
      <c r="M71" s="59" t="s">
        <v>242</v>
      </c>
      <c r="N71" s="60" t="s">
        <v>240</v>
      </c>
      <c r="O71" s="61" t="s">
        <v>243</v>
      </c>
      <c r="P71" s="60" t="s">
        <v>240</v>
      </c>
      <c r="Q71" s="62">
        <v>2.1</v>
      </c>
      <c r="R71" s="63">
        <v>2.1</v>
      </c>
      <c r="S71" s="887" t="s">
        <v>240</v>
      </c>
      <c r="T71" s="888">
        <v>1470</v>
      </c>
      <c r="U71" s="887" t="s">
        <v>240</v>
      </c>
      <c r="V71" s="890">
        <v>10</v>
      </c>
      <c r="W71" s="892" t="s">
        <v>244</v>
      </c>
      <c r="X71" s="872" t="s">
        <v>242</v>
      </c>
      <c r="Y71" s="892" t="s">
        <v>240</v>
      </c>
      <c r="Z71" s="894" t="s">
        <v>245</v>
      </c>
      <c r="AA71" s="55" t="s">
        <v>240</v>
      </c>
      <c r="AB71" s="64">
        <v>9670</v>
      </c>
      <c r="AC71" s="887" t="s">
        <v>240</v>
      </c>
      <c r="AD71" s="65">
        <v>90</v>
      </c>
      <c r="AE71" s="66" t="s">
        <v>244</v>
      </c>
      <c r="AF71" s="59" t="s">
        <v>242</v>
      </c>
      <c r="AG71" s="67" t="s">
        <v>240</v>
      </c>
      <c r="AH71" s="61" t="s">
        <v>246</v>
      </c>
      <c r="AI71" s="67" t="s">
        <v>240</v>
      </c>
      <c r="AJ71" s="68">
        <v>2.6</v>
      </c>
      <c r="AK71" s="69" t="s">
        <v>247</v>
      </c>
      <c r="AL71" s="70" t="s">
        <v>248</v>
      </c>
      <c r="AM71" s="71">
        <v>3870</v>
      </c>
      <c r="AN71" s="70" t="s">
        <v>248</v>
      </c>
      <c r="AO71" s="72">
        <v>30</v>
      </c>
      <c r="AP71" s="73" t="s">
        <v>241</v>
      </c>
      <c r="AQ71" s="74" t="s">
        <v>242</v>
      </c>
      <c r="AR71" s="73" t="s">
        <v>240</v>
      </c>
      <c r="AS71" s="75" t="s">
        <v>246</v>
      </c>
      <c r="AT71" s="73" t="s">
        <v>240</v>
      </c>
      <c r="AU71" s="76">
        <v>3.9</v>
      </c>
      <c r="AV71" s="77"/>
      <c r="AW71" s="78"/>
      <c r="AX71" s="77"/>
      <c r="AY71" s="79"/>
      <c r="AZ71" s="80"/>
      <c r="BA71" s="80"/>
      <c r="BB71" s="81"/>
      <c r="BC71" s="80"/>
      <c r="BD71" s="81"/>
      <c r="BE71" s="80"/>
      <c r="BF71" s="77"/>
      <c r="BG71" s="78" t="s">
        <v>249</v>
      </c>
      <c r="BH71" s="77"/>
      <c r="BI71" s="82"/>
      <c r="BJ71" s="80"/>
      <c r="BK71" s="80"/>
      <c r="BL71" s="80"/>
      <c r="BM71" s="80"/>
      <c r="BN71" s="80"/>
      <c r="BO71" s="80"/>
      <c r="BP71" s="896" t="s">
        <v>240</v>
      </c>
      <c r="BQ71" s="897" t="s">
        <v>178</v>
      </c>
      <c r="BR71" s="887" t="s">
        <v>240</v>
      </c>
      <c r="BS71" s="899"/>
      <c r="BT71" s="872"/>
      <c r="BU71" s="872"/>
      <c r="BV71" s="870"/>
      <c r="BW71" s="874"/>
      <c r="BX71" s="870"/>
      <c r="BY71" s="911" t="s">
        <v>178</v>
      </c>
      <c r="BZ71" s="887" t="s">
        <v>250</v>
      </c>
      <c r="CA71" s="903">
        <v>9670</v>
      </c>
      <c r="CB71" s="887" t="s">
        <v>240</v>
      </c>
      <c r="CC71" s="899">
        <v>90</v>
      </c>
      <c r="CD71" s="870" t="s">
        <v>241</v>
      </c>
      <c r="CE71" s="872" t="s">
        <v>242</v>
      </c>
      <c r="CF71" s="870" t="s">
        <v>240</v>
      </c>
      <c r="CG71" s="874" t="s">
        <v>246</v>
      </c>
      <c r="CH71" s="870" t="s">
        <v>240</v>
      </c>
      <c r="CI71" s="876">
        <v>2.4</v>
      </c>
      <c r="CJ71" s="880" t="s">
        <v>251</v>
      </c>
      <c r="CK71" s="887" t="s">
        <v>250</v>
      </c>
      <c r="CL71" s="888">
        <v>1400</v>
      </c>
      <c r="CM71" s="887" t="s">
        <v>240</v>
      </c>
      <c r="CN71" s="899">
        <v>10</v>
      </c>
      <c r="CO71" s="872" t="s">
        <v>241</v>
      </c>
      <c r="CP71" s="872" t="s">
        <v>242</v>
      </c>
      <c r="CQ71" s="870" t="s">
        <v>240</v>
      </c>
      <c r="CR71" s="874" t="s">
        <v>246</v>
      </c>
      <c r="CS71" s="870" t="s">
        <v>240</v>
      </c>
      <c r="CT71" s="901">
        <v>13.6</v>
      </c>
      <c r="CU71" s="887" t="s">
        <v>250</v>
      </c>
      <c r="CV71" s="83">
        <v>730</v>
      </c>
      <c r="CW71" s="887" t="s">
        <v>250</v>
      </c>
      <c r="CX71" s="84">
        <v>7</v>
      </c>
      <c r="CY71" s="887" t="s">
        <v>250</v>
      </c>
      <c r="CZ71" s="84">
        <v>7</v>
      </c>
      <c r="DA71" s="887" t="s">
        <v>250</v>
      </c>
      <c r="DB71" s="83">
        <v>130</v>
      </c>
      <c r="DC71" s="887" t="s">
        <v>250</v>
      </c>
      <c r="DD71" s="84">
        <v>1</v>
      </c>
      <c r="DE71" s="887" t="s">
        <v>250</v>
      </c>
      <c r="DF71" s="84">
        <v>1</v>
      </c>
      <c r="DG71" s="905" t="s">
        <v>248</v>
      </c>
      <c r="DH71" s="906">
        <v>7500</v>
      </c>
      <c r="DI71" s="905" t="s">
        <v>248</v>
      </c>
      <c r="DJ71" s="85">
        <v>255</v>
      </c>
      <c r="DK71" s="882" t="s">
        <v>252</v>
      </c>
      <c r="DL71" s="908">
        <v>9670</v>
      </c>
      <c r="DM71" s="870" t="s">
        <v>240</v>
      </c>
      <c r="DN71" s="868">
        <v>90</v>
      </c>
      <c r="DO71" s="870" t="s">
        <v>241</v>
      </c>
      <c r="DP71" s="872" t="s">
        <v>242</v>
      </c>
      <c r="DQ71" s="870" t="s">
        <v>240</v>
      </c>
      <c r="DR71" s="874" t="s">
        <v>246</v>
      </c>
      <c r="DS71" s="870" t="s">
        <v>240</v>
      </c>
      <c r="DT71" s="876">
        <v>2.4</v>
      </c>
      <c r="DU71" s="878" t="s">
        <v>247</v>
      </c>
      <c r="DV71" s="880" t="s">
        <v>253</v>
      </c>
      <c r="DW71" s="882" t="s">
        <v>252</v>
      </c>
      <c r="DX71" s="922"/>
      <c r="DY71" s="887"/>
      <c r="DZ71" s="922"/>
      <c r="EA71" s="112"/>
      <c r="EB71" s="918"/>
    </row>
    <row r="72" spans="1:132" s="86" customFormat="1" ht="34.15" customHeight="1">
      <c r="A72" s="137" t="s">
        <v>350</v>
      </c>
      <c r="B72" s="920"/>
      <c r="C72" s="914"/>
      <c r="D72" s="916"/>
      <c r="E72" s="87" t="s">
        <v>43</v>
      </c>
      <c r="F72" s="52"/>
      <c r="G72" s="88">
        <v>65480</v>
      </c>
      <c r="H72" s="89"/>
      <c r="I72" s="55" t="s">
        <v>240</v>
      </c>
      <c r="J72" s="90">
        <v>630</v>
      </c>
      <c r="K72" s="91"/>
      <c r="L72" s="92" t="s">
        <v>241</v>
      </c>
      <c r="M72" s="93" t="s">
        <v>242</v>
      </c>
      <c r="N72" s="94" t="s">
        <v>240</v>
      </c>
      <c r="O72" s="95" t="s">
        <v>246</v>
      </c>
      <c r="P72" s="94" t="s">
        <v>240</v>
      </c>
      <c r="Q72" s="96">
        <v>2.1</v>
      </c>
      <c r="R72" s="97"/>
      <c r="S72" s="887"/>
      <c r="T72" s="889"/>
      <c r="U72" s="887"/>
      <c r="V72" s="891"/>
      <c r="W72" s="893"/>
      <c r="X72" s="873"/>
      <c r="Y72" s="893"/>
      <c r="Z72" s="895"/>
      <c r="AA72" s="55" t="s">
        <v>240</v>
      </c>
      <c r="AB72" s="90">
        <v>9670</v>
      </c>
      <c r="AC72" s="887"/>
      <c r="AD72" s="98">
        <v>90</v>
      </c>
      <c r="AE72" s="99" t="s">
        <v>241</v>
      </c>
      <c r="AF72" s="93" t="s">
        <v>242</v>
      </c>
      <c r="AG72" s="100" t="s">
        <v>240</v>
      </c>
      <c r="AH72" s="101" t="s">
        <v>246</v>
      </c>
      <c r="AI72" s="100" t="s">
        <v>240</v>
      </c>
      <c r="AJ72" s="102">
        <v>2.6</v>
      </c>
      <c r="AK72" s="103"/>
      <c r="AL72" s="70"/>
      <c r="AM72" s="104"/>
      <c r="AN72" s="77"/>
      <c r="AO72" s="105"/>
      <c r="AP72" s="106"/>
      <c r="AR72" s="106"/>
      <c r="AT72" s="106"/>
      <c r="AV72" s="107" t="s">
        <v>240</v>
      </c>
      <c r="AW72" s="71">
        <v>67740</v>
      </c>
      <c r="AX72" s="77" t="s">
        <v>240</v>
      </c>
      <c r="AY72" s="72">
        <v>670</v>
      </c>
      <c r="AZ72" s="108" t="s">
        <v>241</v>
      </c>
      <c r="BA72" s="74" t="s">
        <v>242</v>
      </c>
      <c r="BB72" s="73" t="s">
        <v>240</v>
      </c>
      <c r="BC72" s="75" t="s">
        <v>246</v>
      </c>
      <c r="BD72" s="73" t="s">
        <v>240</v>
      </c>
      <c r="BE72" s="76">
        <v>2.2999999999999998</v>
      </c>
      <c r="BF72" s="107" t="s">
        <v>240</v>
      </c>
      <c r="BG72" s="156">
        <v>58070</v>
      </c>
      <c r="BH72" s="107" t="s">
        <v>250</v>
      </c>
      <c r="BI72" s="72">
        <v>580</v>
      </c>
      <c r="BJ72" s="108" t="s">
        <v>241</v>
      </c>
      <c r="BK72" s="74" t="s">
        <v>242</v>
      </c>
      <c r="BL72" s="108" t="s">
        <v>240</v>
      </c>
      <c r="BM72" s="75" t="s">
        <v>246</v>
      </c>
      <c r="BN72" s="108" t="s">
        <v>240</v>
      </c>
      <c r="BO72" s="76">
        <v>2.2000000000000002</v>
      </c>
      <c r="BP72" s="896"/>
      <c r="BQ72" s="898"/>
      <c r="BR72" s="887"/>
      <c r="BS72" s="900"/>
      <c r="BT72" s="873"/>
      <c r="BU72" s="873"/>
      <c r="BV72" s="871"/>
      <c r="BW72" s="875"/>
      <c r="BX72" s="871"/>
      <c r="BY72" s="912"/>
      <c r="BZ72" s="887"/>
      <c r="CA72" s="904"/>
      <c r="CB72" s="887"/>
      <c r="CC72" s="900"/>
      <c r="CD72" s="871"/>
      <c r="CE72" s="873"/>
      <c r="CF72" s="871"/>
      <c r="CG72" s="875"/>
      <c r="CH72" s="871"/>
      <c r="CI72" s="877"/>
      <c r="CJ72" s="881"/>
      <c r="CK72" s="887"/>
      <c r="CL72" s="889"/>
      <c r="CM72" s="887"/>
      <c r="CN72" s="900"/>
      <c r="CO72" s="873"/>
      <c r="CP72" s="873"/>
      <c r="CQ72" s="871"/>
      <c r="CR72" s="875"/>
      <c r="CS72" s="871"/>
      <c r="CT72" s="902"/>
      <c r="CU72" s="887"/>
      <c r="CV72" s="109" t="s">
        <v>280</v>
      </c>
      <c r="CW72" s="887"/>
      <c r="CX72" s="109" t="s">
        <v>255</v>
      </c>
      <c r="CY72" s="887"/>
      <c r="CZ72" s="110">
        <v>49.9</v>
      </c>
      <c r="DA72" s="887"/>
      <c r="DB72" s="109" t="s">
        <v>280</v>
      </c>
      <c r="DC72" s="887"/>
      <c r="DD72" s="109" t="s">
        <v>255</v>
      </c>
      <c r="DE72" s="887"/>
      <c r="DF72" s="110">
        <v>58.3</v>
      </c>
      <c r="DG72" s="905"/>
      <c r="DH72" s="907"/>
      <c r="DI72" s="905"/>
      <c r="DJ72" s="111" t="s">
        <v>256</v>
      </c>
      <c r="DK72" s="882"/>
      <c r="DL72" s="909"/>
      <c r="DM72" s="871"/>
      <c r="DN72" s="869"/>
      <c r="DO72" s="871"/>
      <c r="DP72" s="873"/>
      <c r="DQ72" s="871"/>
      <c r="DR72" s="875"/>
      <c r="DS72" s="871"/>
      <c r="DT72" s="877"/>
      <c r="DU72" s="879"/>
      <c r="DV72" s="881"/>
      <c r="DW72" s="882"/>
      <c r="DX72" s="922"/>
      <c r="DY72" s="887"/>
      <c r="DZ72" s="922"/>
      <c r="EA72" s="112"/>
      <c r="EB72" s="918"/>
    </row>
    <row r="73" spans="1:132" s="86" customFormat="1" ht="34.15" customHeight="1">
      <c r="A73" s="137" t="s">
        <v>351</v>
      </c>
      <c r="B73" s="920"/>
      <c r="C73" s="883" t="s">
        <v>267</v>
      </c>
      <c r="D73" s="885" t="s">
        <v>239</v>
      </c>
      <c r="E73" s="113" t="s">
        <v>42</v>
      </c>
      <c r="F73" s="52"/>
      <c r="G73" s="53">
        <v>49480</v>
      </c>
      <c r="H73" s="54">
        <v>59150</v>
      </c>
      <c r="I73" s="55" t="s">
        <v>240</v>
      </c>
      <c r="J73" s="56">
        <v>470</v>
      </c>
      <c r="K73" s="57">
        <v>570</v>
      </c>
      <c r="L73" s="58" t="s">
        <v>241</v>
      </c>
      <c r="M73" s="59" t="s">
        <v>242</v>
      </c>
      <c r="N73" s="60" t="s">
        <v>240</v>
      </c>
      <c r="O73" s="61" t="s">
        <v>243</v>
      </c>
      <c r="P73" s="60" t="s">
        <v>240</v>
      </c>
      <c r="Q73" s="62">
        <v>2.1</v>
      </c>
      <c r="R73" s="63">
        <v>2.1</v>
      </c>
      <c r="S73" s="887" t="s">
        <v>240</v>
      </c>
      <c r="T73" s="888">
        <v>1170</v>
      </c>
      <c r="U73" s="887" t="s">
        <v>240</v>
      </c>
      <c r="V73" s="890">
        <v>10</v>
      </c>
      <c r="W73" s="892" t="s">
        <v>244</v>
      </c>
      <c r="X73" s="872" t="s">
        <v>242</v>
      </c>
      <c r="Y73" s="892" t="s">
        <v>240</v>
      </c>
      <c r="Z73" s="894" t="s">
        <v>245</v>
      </c>
      <c r="AA73" s="55" t="s">
        <v>240</v>
      </c>
      <c r="AB73" s="64">
        <v>9670</v>
      </c>
      <c r="AC73" s="887" t="s">
        <v>240</v>
      </c>
      <c r="AD73" s="65">
        <v>90</v>
      </c>
      <c r="AE73" s="66" t="s">
        <v>244</v>
      </c>
      <c r="AF73" s="59" t="s">
        <v>242</v>
      </c>
      <c r="AG73" s="67" t="s">
        <v>240</v>
      </c>
      <c r="AH73" s="61" t="s">
        <v>246</v>
      </c>
      <c r="AI73" s="67" t="s">
        <v>240</v>
      </c>
      <c r="AJ73" s="68">
        <v>2.6</v>
      </c>
      <c r="AK73" s="69" t="s">
        <v>247</v>
      </c>
      <c r="AL73" s="70" t="s">
        <v>248</v>
      </c>
      <c r="AM73" s="71">
        <v>3870</v>
      </c>
      <c r="AN73" s="70" t="s">
        <v>248</v>
      </c>
      <c r="AO73" s="72">
        <v>30</v>
      </c>
      <c r="AP73" s="73" t="s">
        <v>241</v>
      </c>
      <c r="AQ73" s="74" t="s">
        <v>242</v>
      </c>
      <c r="AR73" s="73" t="s">
        <v>240</v>
      </c>
      <c r="AS73" s="75" t="s">
        <v>246</v>
      </c>
      <c r="AT73" s="73" t="s">
        <v>240</v>
      </c>
      <c r="AU73" s="76">
        <v>3.9</v>
      </c>
      <c r="AV73" s="77"/>
      <c r="AW73" s="78"/>
      <c r="AX73" s="77"/>
      <c r="AY73" s="79"/>
      <c r="AZ73" s="80"/>
      <c r="BA73" s="80"/>
      <c r="BB73" s="81"/>
      <c r="BC73" s="80"/>
      <c r="BD73" s="81"/>
      <c r="BE73" s="80"/>
      <c r="BF73" s="77"/>
      <c r="BG73" s="78" t="s">
        <v>249</v>
      </c>
      <c r="BH73" s="77"/>
      <c r="BI73" s="82"/>
      <c r="BJ73" s="80"/>
      <c r="BK73" s="80"/>
      <c r="BL73" s="80"/>
      <c r="BM73" s="80"/>
      <c r="BN73" s="80"/>
      <c r="BO73" s="80"/>
      <c r="BP73" s="896" t="s">
        <v>240</v>
      </c>
      <c r="BQ73" s="897" t="s">
        <v>178</v>
      </c>
      <c r="BR73" s="887" t="s">
        <v>240</v>
      </c>
      <c r="BS73" s="899"/>
      <c r="BT73" s="872"/>
      <c r="BU73" s="872"/>
      <c r="BV73" s="870"/>
      <c r="BW73" s="874"/>
      <c r="BX73" s="870"/>
      <c r="BY73" s="911" t="s">
        <v>178</v>
      </c>
      <c r="BZ73" s="887" t="s">
        <v>250</v>
      </c>
      <c r="CA73" s="903">
        <v>7740</v>
      </c>
      <c r="CB73" s="887" t="s">
        <v>240</v>
      </c>
      <c r="CC73" s="899">
        <v>70</v>
      </c>
      <c r="CD73" s="870" t="s">
        <v>241</v>
      </c>
      <c r="CE73" s="872" t="s">
        <v>242</v>
      </c>
      <c r="CF73" s="870" t="s">
        <v>240</v>
      </c>
      <c r="CG73" s="874" t="s">
        <v>246</v>
      </c>
      <c r="CH73" s="870" t="s">
        <v>240</v>
      </c>
      <c r="CI73" s="876">
        <v>2.4</v>
      </c>
      <c r="CJ73" s="880" t="s">
        <v>251</v>
      </c>
      <c r="CK73" s="887" t="s">
        <v>250</v>
      </c>
      <c r="CL73" s="888">
        <v>1120</v>
      </c>
      <c r="CM73" s="887" t="s">
        <v>240</v>
      </c>
      <c r="CN73" s="899">
        <v>10</v>
      </c>
      <c r="CO73" s="872" t="s">
        <v>241</v>
      </c>
      <c r="CP73" s="872" t="s">
        <v>242</v>
      </c>
      <c r="CQ73" s="870" t="s">
        <v>240</v>
      </c>
      <c r="CR73" s="874" t="s">
        <v>246</v>
      </c>
      <c r="CS73" s="870" t="s">
        <v>240</v>
      </c>
      <c r="CT73" s="901">
        <v>10.9</v>
      </c>
      <c r="CU73" s="887" t="s">
        <v>250</v>
      </c>
      <c r="CV73" s="83">
        <v>620</v>
      </c>
      <c r="CW73" s="887" t="s">
        <v>250</v>
      </c>
      <c r="CX73" s="84">
        <v>6</v>
      </c>
      <c r="CY73" s="887" t="s">
        <v>250</v>
      </c>
      <c r="CZ73" s="84">
        <v>6</v>
      </c>
      <c r="DA73" s="887" t="s">
        <v>250</v>
      </c>
      <c r="DB73" s="83">
        <v>110</v>
      </c>
      <c r="DC73" s="887" t="s">
        <v>250</v>
      </c>
      <c r="DD73" s="84">
        <v>1</v>
      </c>
      <c r="DE73" s="887" t="s">
        <v>250</v>
      </c>
      <c r="DF73" s="84">
        <v>1</v>
      </c>
      <c r="DG73" s="905" t="s">
        <v>248</v>
      </c>
      <c r="DH73" s="906">
        <v>6130</v>
      </c>
      <c r="DI73" s="905" t="s">
        <v>248</v>
      </c>
      <c r="DJ73" s="85">
        <v>255</v>
      </c>
      <c r="DK73" s="882" t="s">
        <v>252</v>
      </c>
      <c r="DL73" s="908">
        <v>7740</v>
      </c>
      <c r="DM73" s="870" t="s">
        <v>240</v>
      </c>
      <c r="DN73" s="868">
        <v>70</v>
      </c>
      <c r="DO73" s="870" t="s">
        <v>241</v>
      </c>
      <c r="DP73" s="872" t="s">
        <v>242</v>
      </c>
      <c r="DQ73" s="870" t="s">
        <v>240</v>
      </c>
      <c r="DR73" s="874" t="s">
        <v>246</v>
      </c>
      <c r="DS73" s="870" t="s">
        <v>240</v>
      </c>
      <c r="DT73" s="876">
        <v>2.4</v>
      </c>
      <c r="DU73" s="878" t="s">
        <v>247</v>
      </c>
      <c r="DV73" s="880" t="s">
        <v>253</v>
      </c>
      <c r="DW73" s="882" t="s">
        <v>252</v>
      </c>
      <c r="DX73" s="922"/>
      <c r="DY73" s="887"/>
      <c r="DZ73" s="922"/>
      <c r="EA73" s="112"/>
      <c r="EB73" s="918"/>
    </row>
    <row r="74" spans="1:132" s="86" customFormat="1" ht="34.15" customHeight="1">
      <c r="A74" s="137" t="s">
        <v>352</v>
      </c>
      <c r="B74" s="920"/>
      <c r="C74" s="884"/>
      <c r="D74" s="910"/>
      <c r="E74" s="114" t="s">
        <v>43</v>
      </c>
      <c r="F74" s="52"/>
      <c r="G74" s="88">
        <v>59150</v>
      </c>
      <c r="H74" s="89"/>
      <c r="I74" s="55" t="s">
        <v>240</v>
      </c>
      <c r="J74" s="90">
        <v>570</v>
      </c>
      <c r="K74" s="91"/>
      <c r="L74" s="92" t="s">
        <v>241</v>
      </c>
      <c r="M74" s="93" t="s">
        <v>242</v>
      </c>
      <c r="N74" s="94" t="s">
        <v>240</v>
      </c>
      <c r="O74" s="95" t="s">
        <v>246</v>
      </c>
      <c r="P74" s="94" t="s">
        <v>240</v>
      </c>
      <c r="Q74" s="96">
        <v>2.1</v>
      </c>
      <c r="R74" s="97"/>
      <c r="S74" s="887"/>
      <c r="T74" s="889"/>
      <c r="U74" s="887"/>
      <c r="V74" s="891"/>
      <c r="W74" s="893"/>
      <c r="X74" s="873"/>
      <c r="Y74" s="893"/>
      <c r="Z74" s="895"/>
      <c r="AA74" s="55" t="s">
        <v>240</v>
      </c>
      <c r="AB74" s="90">
        <v>9670</v>
      </c>
      <c r="AC74" s="887"/>
      <c r="AD74" s="98">
        <v>90</v>
      </c>
      <c r="AE74" s="99" t="s">
        <v>241</v>
      </c>
      <c r="AF74" s="93" t="s">
        <v>242</v>
      </c>
      <c r="AG74" s="100" t="s">
        <v>240</v>
      </c>
      <c r="AH74" s="101" t="s">
        <v>246</v>
      </c>
      <c r="AI74" s="100" t="s">
        <v>240</v>
      </c>
      <c r="AJ74" s="102">
        <v>2.6</v>
      </c>
      <c r="AK74" s="103"/>
      <c r="AL74" s="70"/>
      <c r="AM74" s="104"/>
      <c r="AN74" s="77"/>
      <c r="AO74" s="105"/>
      <c r="AP74" s="106"/>
      <c r="AR74" s="106"/>
      <c r="AT74" s="106"/>
      <c r="AV74" s="107" t="s">
        <v>240</v>
      </c>
      <c r="AW74" s="71">
        <v>67740</v>
      </c>
      <c r="AX74" s="77" t="s">
        <v>240</v>
      </c>
      <c r="AY74" s="72">
        <v>670</v>
      </c>
      <c r="AZ74" s="108" t="s">
        <v>241</v>
      </c>
      <c r="BA74" s="74" t="s">
        <v>242</v>
      </c>
      <c r="BB74" s="73" t="s">
        <v>240</v>
      </c>
      <c r="BC74" s="75" t="s">
        <v>246</v>
      </c>
      <c r="BD74" s="73" t="s">
        <v>240</v>
      </c>
      <c r="BE74" s="76">
        <v>2.2999999999999998</v>
      </c>
      <c r="BF74" s="107" t="s">
        <v>240</v>
      </c>
      <c r="BG74" s="156">
        <v>58070</v>
      </c>
      <c r="BH74" s="107" t="s">
        <v>250</v>
      </c>
      <c r="BI74" s="72">
        <v>580</v>
      </c>
      <c r="BJ74" s="108" t="s">
        <v>241</v>
      </c>
      <c r="BK74" s="74" t="s">
        <v>242</v>
      </c>
      <c r="BL74" s="108" t="s">
        <v>240</v>
      </c>
      <c r="BM74" s="75" t="s">
        <v>246</v>
      </c>
      <c r="BN74" s="108" t="s">
        <v>240</v>
      </c>
      <c r="BO74" s="76">
        <v>2.2000000000000002</v>
      </c>
      <c r="BP74" s="896"/>
      <c r="BQ74" s="898"/>
      <c r="BR74" s="887"/>
      <c r="BS74" s="900"/>
      <c r="BT74" s="873"/>
      <c r="BU74" s="873"/>
      <c r="BV74" s="871"/>
      <c r="BW74" s="875"/>
      <c r="BX74" s="871"/>
      <c r="BY74" s="912"/>
      <c r="BZ74" s="887"/>
      <c r="CA74" s="904"/>
      <c r="CB74" s="887"/>
      <c r="CC74" s="900"/>
      <c r="CD74" s="871"/>
      <c r="CE74" s="873"/>
      <c r="CF74" s="871"/>
      <c r="CG74" s="875"/>
      <c r="CH74" s="871"/>
      <c r="CI74" s="877"/>
      <c r="CJ74" s="881"/>
      <c r="CK74" s="887"/>
      <c r="CL74" s="889"/>
      <c r="CM74" s="887"/>
      <c r="CN74" s="900"/>
      <c r="CO74" s="873"/>
      <c r="CP74" s="873"/>
      <c r="CQ74" s="871"/>
      <c r="CR74" s="875"/>
      <c r="CS74" s="871"/>
      <c r="CT74" s="902"/>
      <c r="CU74" s="887"/>
      <c r="CV74" s="109" t="s">
        <v>280</v>
      </c>
      <c r="CW74" s="887"/>
      <c r="CX74" s="109" t="s">
        <v>255</v>
      </c>
      <c r="CY74" s="887"/>
      <c r="CZ74" s="110">
        <v>46.6</v>
      </c>
      <c r="DA74" s="887"/>
      <c r="DB74" s="109" t="s">
        <v>280</v>
      </c>
      <c r="DC74" s="887"/>
      <c r="DD74" s="109" t="s">
        <v>255</v>
      </c>
      <c r="DE74" s="887"/>
      <c r="DF74" s="110">
        <v>46.6</v>
      </c>
      <c r="DG74" s="905"/>
      <c r="DH74" s="907"/>
      <c r="DI74" s="905"/>
      <c r="DJ74" s="111" t="s">
        <v>256</v>
      </c>
      <c r="DK74" s="882"/>
      <c r="DL74" s="909"/>
      <c r="DM74" s="871"/>
      <c r="DN74" s="869"/>
      <c r="DO74" s="871"/>
      <c r="DP74" s="873"/>
      <c r="DQ74" s="871"/>
      <c r="DR74" s="875"/>
      <c r="DS74" s="871"/>
      <c r="DT74" s="877"/>
      <c r="DU74" s="879"/>
      <c r="DV74" s="881"/>
      <c r="DW74" s="882"/>
      <c r="DX74" s="922"/>
      <c r="DY74" s="887"/>
      <c r="DZ74" s="922"/>
      <c r="EB74" s="918"/>
    </row>
    <row r="75" spans="1:132" s="116" customFormat="1" ht="34.15" customHeight="1">
      <c r="A75" s="138" t="s">
        <v>353</v>
      </c>
      <c r="B75" s="920"/>
      <c r="C75" s="883" t="s">
        <v>268</v>
      </c>
      <c r="D75" s="885" t="s">
        <v>239</v>
      </c>
      <c r="E75" s="113" t="s">
        <v>42</v>
      </c>
      <c r="F75" s="52"/>
      <c r="G75" s="53">
        <v>45230</v>
      </c>
      <c r="H75" s="54">
        <v>54900</v>
      </c>
      <c r="I75" s="55" t="s">
        <v>240</v>
      </c>
      <c r="J75" s="56">
        <v>430</v>
      </c>
      <c r="K75" s="57">
        <v>520</v>
      </c>
      <c r="L75" s="58" t="s">
        <v>241</v>
      </c>
      <c r="M75" s="59" t="s">
        <v>242</v>
      </c>
      <c r="N75" s="60" t="s">
        <v>240</v>
      </c>
      <c r="O75" s="61" t="s">
        <v>243</v>
      </c>
      <c r="P75" s="60" t="s">
        <v>240</v>
      </c>
      <c r="Q75" s="62">
        <v>2</v>
      </c>
      <c r="R75" s="63">
        <v>2.1</v>
      </c>
      <c r="S75" s="887" t="s">
        <v>240</v>
      </c>
      <c r="T75" s="888">
        <v>980</v>
      </c>
      <c r="U75" s="887" t="s">
        <v>240</v>
      </c>
      <c r="V75" s="890">
        <v>9</v>
      </c>
      <c r="W75" s="892" t="s">
        <v>244</v>
      </c>
      <c r="X75" s="872" t="s">
        <v>242</v>
      </c>
      <c r="Y75" s="892" t="s">
        <v>240</v>
      </c>
      <c r="Z75" s="894" t="s">
        <v>245</v>
      </c>
      <c r="AA75" s="55" t="s">
        <v>240</v>
      </c>
      <c r="AB75" s="64">
        <v>9670</v>
      </c>
      <c r="AC75" s="887" t="s">
        <v>240</v>
      </c>
      <c r="AD75" s="65">
        <v>90</v>
      </c>
      <c r="AE75" s="66" t="s">
        <v>244</v>
      </c>
      <c r="AF75" s="59" t="s">
        <v>242</v>
      </c>
      <c r="AG75" s="67" t="s">
        <v>240</v>
      </c>
      <c r="AH75" s="61" t="s">
        <v>246</v>
      </c>
      <c r="AI75" s="67" t="s">
        <v>240</v>
      </c>
      <c r="AJ75" s="68">
        <v>2.6</v>
      </c>
      <c r="AK75" s="69" t="s">
        <v>247</v>
      </c>
      <c r="AL75" s="70" t="s">
        <v>248</v>
      </c>
      <c r="AM75" s="71">
        <v>3870</v>
      </c>
      <c r="AN75" s="70" t="s">
        <v>248</v>
      </c>
      <c r="AO75" s="72">
        <v>30</v>
      </c>
      <c r="AP75" s="73" t="s">
        <v>241</v>
      </c>
      <c r="AQ75" s="74" t="s">
        <v>242</v>
      </c>
      <c r="AR75" s="73" t="s">
        <v>240</v>
      </c>
      <c r="AS75" s="75" t="s">
        <v>246</v>
      </c>
      <c r="AT75" s="73" t="s">
        <v>240</v>
      </c>
      <c r="AU75" s="76">
        <v>3.9</v>
      </c>
      <c r="AV75" s="77"/>
      <c r="AW75" s="78"/>
      <c r="AX75" s="77"/>
      <c r="AY75" s="79"/>
      <c r="AZ75" s="80"/>
      <c r="BA75" s="80"/>
      <c r="BB75" s="81"/>
      <c r="BC75" s="80"/>
      <c r="BD75" s="81"/>
      <c r="BE75" s="80"/>
      <c r="BF75" s="77"/>
      <c r="BG75" s="78" t="s">
        <v>249</v>
      </c>
      <c r="BH75" s="77"/>
      <c r="BI75" s="82"/>
      <c r="BJ75" s="80"/>
      <c r="BK75" s="80"/>
      <c r="BL75" s="80"/>
      <c r="BM75" s="80"/>
      <c r="BN75" s="80"/>
      <c r="BO75" s="80"/>
      <c r="BP75" s="896" t="s">
        <v>240</v>
      </c>
      <c r="BQ75" s="897" t="s">
        <v>178</v>
      </c>
      <c r="BR75" s="887" t="s">
        <v>240</v>
      </c>
      <c r="BS75" s="899"/>
      <c r="BT75" s="872"/>
      <c r="BU75" s="872"/>
      <c r="BV75" s="870"/>
      <c r="BW75" s="874"/>
      <c r="BX75" s="870"/>
      <c r="BY75" s="911" t="s">
        <v>178</v>
      </c>
      <c r="BZ75" s="887" t="s">
        <v>250</v>
      </c>
      <c r="CA75" s="903">
        <v>6450</v>
      </c>
      <c r="CB75" s="887" t="s">
        <v>240</v>
      </c>
      <c r="CC75" s="899">
        <v>60</v>
      </c>
      <c r="CD75" s="870" t="s">
        <v>241</v>
      </c>
      <c r="CE75" s="872" t="s">
        <v>242</v>
      </c>
      <c r="CF75" s="870" t="s">
        <v>240</v>
      </c>
      <c r="CG75" s="874" t="s">
        <v>246</v>
      </c>
      <c r="CH75" s="870" t="s">
        <v>240</v>
      </c>
      <c r="CI75" s="876">
        <v>2.4</v>
      </c>
      <c r="CJ75" s="880" t="s">
        <v>251</v>
      </c>
      <c r="CK75" s="887" t="s">
        <v>250</v>
      </c>
      <c r="CL75" s="888">
        <v>930</v>
      </c>
      <c r="CM75" s="887" t="s">
        <v>240</v>
      </c>
      <c r="CN75" s="899">
        <v>9</v>
      </c>
      <c r="CO75" s="872" t="s">
        <v>241</v>
      </c>
      <c r="CP75" s="872" t="s">
        <v>242</v>
      </c>
      <c r="CQ75" s="870" t="s">
        <v>240</v>
      </c>
      <c r="CR75" s="874" t="s">
        <v>246</v>
      </c>
      <c r="CS75" s="870" t="s">
        <v>240</v>
      </c>
      <c r="CT75" s="901">
        <v>10.1</v>
      </c>
      <c r="CU75" s="887" t="s">
        <v>250</v>
      </c>
      <c r="CV75" s="83">
        <v>540</v>
      </c>
      <c r="CW75" s="887" t="s">
        <v>250</v>
      </c>
      <c r="CX75" s="84">
        <v>5</v>
      </c>
      <c r="CY75" s="887" t="s">
        <v>250</v>
      </c>
      <c r="CZ75" s="84">
        <v>5</v>
      </c>
      <c r="DA75" s="887" t="s">
        <v>250</v>
      </c>
      <c r="DB75" s="83">
        <v>90</v>
      </c>
      <c r="DC75" s="887" t="s">
        <v>250</v>
      </c>
      <c r="DD75" s="84">
        <v>1</v>
      </c>
      <c r="DE75" s="887" t="s">
        <v>250</v>
      </c>
      <c r="DF75" s="84">
        <v>1</v>
      </c>
      <c r="DG75" s="905" t="s">
        <v>248</v>
      </c>
      <c r="DH75" s="906">
        <v>5220</v>
      </c>
      <c r="DI75" s="905" t="s">
        <v>248</v>
      </c>
      <c r="DJ75" s="85">
        <v>255</v>
      </c>
      <c r="DK75" s="882" t="s">
        <v>252</v>
      </c>
      <c r="DL75" s="908">
        <v>6450</v>
      </c>
      <c r="DM75" s="870" t="s">
        <v>240</v>
      </c>
      <c r="DN75" s="868">
        <v>60</v>
      </c>
      <c r="DO75" s="870" t="s">
        <v>241</v>
      </c>
      <c r="DP75" s="872" t="s">
        <v>242</v>
      </c>
      <c r="DQ75" s="870" t="s">
        <v>240</v>
      </c>
      <c r="DR75" s="874" t="s">
        <v>246</v>
      </c>
      <c r="DS75" s="870" t="s">
        <v>240</v>
      </c>
      <c r="DT75" s="876">
        <v>2.4</v>
      </c>
      <c r="DU75" s="878" t="s">
        <v>247</v>
      </c>
      <c r="DV75" s="880" t="s">
        <v>253</v>
      </c>
      <c r="DW75" s="882" t="s">
        <v>252</v>
      </c>
      <c r="DX75" s="922"/>
      <c r="DY75" s="887"/>
      <c r="DZ75" s="922"/>
      <c r="EA75" s="115"/>
      <c r="EB75" s="918"/>
    </row>
    <row r="76" spans="1:132" s="116" customFormat="1" ht="34.15" customHeight="1">
      <c r="A76" s="138" t="s">
        <v>354</v>
      </c>
      <c r="B76" s="920"/>
      <c r="C76" s="884"/>
      <c r="D76" s="910"/>
      <c r="E76" s="114" t="s">
        <v>43</v>
      </c>
      <c r="F76" s="52"/>
      <c r="G76" s="88">
        <v>54900</v>
      </c>
      <c r="H76" s="89"/>
      <c r="I76" s="55" t="s">
        <v>240</v>
      </c>
      <c r="J76" s="90">
        <v>520</v>
      </c>
      <c r="K76" s="91"/>
      <c r="L76" s="92" t="s">
        <v>241</v>
      </c>
      <c r="M76" s="93" t="s">
        <v>242</v>
      </c>
      <c r="N76" s="94" t="s">
        <v>240</v>
      </c>
      <c r="O76" s="95" t="s">
        <v>246</v>
      </c>
      <c r="P76" s="94" t="s">
        <v>240</v>
      </c>
      <c r="Q76" s="96">
        <v>2.1</v>
      </c>
      <c r="R76" s="97"/>
      <c r="S76" s="887"/>
      <c r="T76" s="889"/>
      <c r="U76" s="887"/>
      <c r="V76" s="891"/>
      <c r="W76" s="893"/>
      <c r="X76" s="873"/>
      <c r="Y76" s="893"/>
      <c r="Z76" s="895"/>
      <c r="AA76" s="55" t="s">
        <v>240</v>
      </c>
      <c r="AB76" s="90">
        <v>9670</v>
      </c>
      <c r="AC76" s="887"/>
      <c r="AD76" s="98">
        <v>90</v>
      </c>
      <c r="AE76" s="99" t="s">
        <v>241</v>
      </c>
      <c r="AF76" s="93" t="s">
        <v>242</v>
      </c>
      <c r="AG76" s="100" t="s">
        <v>240</v>
      </c>
      <c r="AH76" s="101" t="s">
        <v>246</v>
      </c>
      <c r="AI76" s="100" t="s">
        <v>240</v>
      </c>
      <c r="AJ76" s="102">
        <v>2.6</v>
      </c>
      <c r="AK76" s="103"/>
      <c r="AL76" s="70"/>
      <c r="AM76" s="104"/>
      <c r="AN76" s="77"/>
      <c r="AO76" s="105"/>
      <c r="AP76" s="106"/>
      <c r="AQ76" s="86"/>
      <c r="AR76" s="106"/>
      <c r="AS76" s="86"/>
      <c r="AT76" s="106"/>
      <c r="AU76" s="86"/>
      <c r="AV76" s="107" t="s">
        <v>240</v>
      </c>
      <c r="AW76" s="71">
        <v>67740</v>
      </c>
      <c r="AX76" s="77" t="s">
        <v>240</v>
      </c>
      <c r="AY76" s="72">
        <v>670</v>
      </c>
      <c r="AZ76" s="108" t="s">
        <v>241</v>
      </c>
      <c r="BA76" s="74" t="s">
        <v>242</v>
      </c>
      <c r="BB76" s="73" t="s">
        <v>240</v>
      </c>
      <c r="BC76" s="75" t="s">
        <v>246</v>
      </c>
      <c r="BD76" s="73" t="s">
        <v>240</v>
      </c>
      <c r="BE76" s="76">
        <v>2.2999999999999998</v>
      </c>
      <c r="BF76" s="107" t="s">
        <v>240</v>
      </c>
      <c r="BG76" s="156">
        <v>58070</v>
      </c>
      <c r="BH76" s="107" t="s">
        <v>250</v>
      </c>
      <c r="BI76" s="72">
        <v>580</v>
      </c>
      <c r="BJ76" s="108" t="s">
        <v>241</v>
      </c>
      <c r="BK76" s="74" t="s">
        <v>242</v>
      </c>
      <c r="BL76" s="108" t="s">
        <v>240</v>
      </c>
      <c r="BM76" s="75" t="s">
        <v>246</v>
      </c>
      <c r="BN76" s="108" t="s">
        <v>240</v>
      </c>
      <c r="BO76" s="76">
        <v>2.2000000000000002</v>
      </c>
      <c r="BP76" s="896"/>
      <c r="BQ76" s="898"/>
      <c r="BR76" s="887"/>
      <c r="BS76" s="900"/>
      <c r="BT76" s="873"/>
      <c r="BU76" s="873"/>
      <c r="BV76" s="871"/>
      <c r="BW76" s="875"/>
      <c r="BX76" s="871"/>
      <c r="BY76" s="912"/>
      <c r="BZ76" s="887"/>
      <c r="CA76" s="904"/>
      <c r="CB76" s="887"/>
      <c r="CC76" s="900"/>
      <c r="CD76" s="871"/>
      <c r="CE76" s="873"/>
      <c r="CF76" s="871"/>
      <c r="CG76" s="875"/>
      <c r="CH76" s="871"/>
      <c r="CI76" s="877"/>
      <c r="CJ76" s="881"/>
      <c r="CK76" s="887"/>
      <c r="CL76" s="889"/>
      <c r="CM76" s="887"/>
      <c r="CN76" s="900"/>
      <c r="CO76" s="873"/>
      <c r="CP76" s="873"/>
      <c r="CQ76" s="871"/>
      <c r="CR76" s="875"/>
      <c r="CS76" s="871"/>
      <c r="CT76" s="902"/>
      <c r="CU76" s="887"/>
      <c r="CV76" s="109" t="s">
        <v>280</v>
      </c>
      <c r="CW76" s="887"/>
      <c r="CX76" s="109" t="s">
        <v>255</v>
      </c>
      <c r="CY76" s="887"/>
      <c r="CZ76" s="110">
        <v>46.6</v>
      </c>
      <c r="DA76" s="887"/>
      <c r="DB76" s="109" t="s">
        <v>280</v>
      </c>
      <c r="DC76" s="887"/>
      <c r="DD76" s="109" t="s">
        <v>255</v>
      </c>
      <c r="DE76" s="887"/>
      <c r="DF76" s="110">
        <v>38.799999999999997</v>
      </c>
      <c r="DG76" s="905"/>
      <c r="DH76" s="907"/>
      <c r="DI76" s="905"/>
      <c r="DJ76" s="111" t="s">
        <v>256</v>
      </c>
      <c r="DK76" s="882"/>
      <c r="DL76" s="909"/>
      <c r="DM76" s="871"/>
      <c r="DN76" s="869"/>
      <c r="DO76" s="871"/>
      <c r="DP76" s="873"/>
      <c r="DQ76" s="871"/>
      <c r="DR76" s="875"/>
      <c r="DS76" s="871"/>
      <c r="DT76" s="877"/>
      <c r="DU76" s="879"/>
      <c r="DV76" s="881"/>
      <c r="DW76" s="882"/>
      <c r="DX76" s="922"/>
      <c r="DY76" s="887"/>
      <c r="DZ76" s="922"/>
      <c r="EA76" s="115"/>
      <c r="EB76" s="918"/>
    </row>
    <row r="77" spans="1:132" s="116" customFormat="1" ht="34.15" customHeight="1">
      <c r="A77" s="138" t="s">
        <v>355</v>
      </c>
      <c r="B77" s="920"/>
      <c r="C77" s="883" t="s">
        <v>269</v>
      </c>
      <c r="D77" s="885" t="s">
        <v>239</v>
      </c>
      <c r="E77" s="113" t="s">
        <v>42</v>
      </c>
      <c r="F77" s="52"/>
      <c r="G77" s="53">
        <v>42190</v>
      </c>
      <c r="H77" s="54">
        <v>51860</v>
      </c>
      <c r="I77" s="55" t="s">
        <v>240</v>
      </c>
      <c r="J77" s="56">
        <v>400</v>
      </c>
      <c r="K77" s="57">
        <v>490</v>
      </c>
      <c r="L77" s="58" t="s">
        <v>241</v>
      </c>
      <c r="M77" s="59" t="s">
        <v>242</v>
      </c>
      <c r="N77" s="60" t="s">
        <v>240</v>
      </c>
      <c r="O77" s="61" t="s">
        <v>243</v>
      </c>
      <c r="P77" s="60" t="s">
        <v>240</v>
      </c>
      <c r="Q77" s="62">
        <v>2</v>
      </c>
      <c r="R77" s="63">
        <v>2.1</v>
      </c>
      <c r="S77" s="887" t="s">
        <v>240</v>
      </c>
      <c r="T77" s="888">
        <v>840</v>
      </c>
      <c r="U77" s="887" t="s">
        <v>240</v>
      </c>
      <c r="V77" s="890">
        <v>8</v>
      </c>
      <c r="W77" s="892" t="s">
        <v>244</v>
      </c>
      <c r="X77" s="872" t="s">
        <v>242</v>
      </c>
      <c r="Y77" s="892" t="s">
        <v>240</v>
      </c>
      <c r="Z77" s="894" t="s">
        <v>245</v>
      </c>
      <c r="AA77" s="55" t="s">
        <v>240</v>
      </c>
      <c r="AB77" s="64">
        <v>9670</v>
      </c>
      <c r="AC77" s="887" t="s">
        <v>240</v>
      </c>
      <c r="AD77" s="65">
        <v>90</v>
      </c>
      <c r="AE77" s="66" t="s">
        <v>244</v>
      </c>
      <c r="AF77" s="59" t="s">
        <v>242</v>
      </c>
      <c r="AG77" s="67" t="s">
        <v>240</v>
      </c>
      <c r="AH77" s="61" t="s">
        <v>246</v>
      </c>
      <c r="AI77" s="67" t="s">
        <v>240</v>
      </c>
      <c r="AJ77" s="68">
        <v>2.6</v>
      </c>
      <c r="AK77" s="69" t="s">
        <v>247</v>
      </c>
      <c r="AL77" s="70" t="s">
        <v>248</v>
      </c>
      <c r="AM77" s="71">
        <v>3870</v>
      </c>
      <c r="AN77" s="70" t="s">
        <v>248</v>
      </c>
      <c r="AO77" s="72">
        <v>30</v>
      </c>
      <c r="AP77" s="73" t="s">
        <v>241</v>
      </c>
      <c r="AQ77" s="74" t="s">
        <v>242</v>
      </c>
      <c r="AR77" s="73" t="s">
        <v>240</v>
      </c>
      <c r="AS77" s="75" t="s">
        <v>246</v>
      </c>
      <c r="AT77" s="73" t="s">
        <v>240</v>
      </c>
      <c r="AU77" s="76">
        <v>3.9</v>
      </c>
      <c r="AV77" s="77"/>
      <c r="AW77" s="78"/>
      <c r="AX77" s="77"/>
      <c r="AY77" s="79"/>
      <c r="AZ77" s="80"/>
      <c r="BA77" s="80"/>
      <c r="BB77" s="81"/>
      <c r="BC77" s="80"/>
      <c r="BD77" s="81"/>
      <c r="BE77" s="80"/>
      <c r="BF77" s="77"/>
      <c r="BG77" s="78" t="s">
        <v>249</v>
      </c>
      <c r="BH77" s="77"/>
      <c r="BI77" s="82"/>
      <c r="BJ77" s="80"/>
      <c r="BK77" s="80"/>
      <c r="BL77" s="80"/>
      <c r="BM77" s="80"/>
      <c r="BN77" s="80"/>
      <c r="BO77" s="80"/>
      <c r="BP77" s="896" t="s">
        <v>240</v>
      </c>
      <c r="BQ77" s="897" t="s">
        <v>178</v>
      </c>
      <c r="BR77" s="887" t="s">
        <v>240</v>
      </c>
      <c r="BS77" s="899"/>
      <c r="BT77" s="872"/>
      <c r="BU77" s="872"/>
      <c r="BV77" s="870"/>
      <c r="BW77" s="874"/>
      <c r="BX77" s="870"/>
      <c r="BY77" s="911" t="s">
        <v>178</v>
      </c>
      <c r="BZ77" s="887" t="s">
        <v>250</v>
      </c>
      <c r="CA77" s="903">
        <v>5530</v>
      </c>
      <c r="CB77" s="887" t="s">
        <v>240</v>
      </c>
      <c r="CC77" s="899">
        <v>50</v>
      </c>
      <c r="CD77" s="870" t="s">
        <v>241</v>
      </c>
      <c r="CE77" s="872" t="s">
        <v>242</v>
      </c>
      <c r="CF77" s="870" t="s">
        <v>240</v>
      </c>
      <c r="CG77" s="874" t="s">
        <v>246</v>
      </c>
      <c r="CH77" s="870" t="s">
        <v>240</v>
      </c>
      <c r="CI77" s="876">
        <v>2.4</v>
      </c>
      <c r="CJ77" s="880" t="s">
        <v>251</v>
      </c>
      <c r="CK77" s="887" t="s">
        <v>250</v>
      </c>
      <c r="CL77" s="888">
        <v>800</v>
      </c>
      <c r="CM77" s="887" t="s">
        <v>240</v>
      </c>
      <c r="CN77" s="899">
        <v>8</v>
      </c>
      <c r="CO77" s="872" t="s">
        <v>241</v>
      </c>
      <c r="CP77" s="872" t="s">
        <v>242</v>
      </c>
      <c r="CQ77" s="870" t="s">
        <v>240</v>
      </c>
      <c r="CR77" s="874" t="s">
        <v>246</v>
      </c>
      <c r="CS77" s="870" t="s">
        <v>240</v>
      </c>
      <c r="CT77" s="901">
        <v>9.6999999999999993</v>
      </c>
      <c r="CU77" s="887" t="s">
        <v>250</v>
      </c>
      <c r="CV77" s="83">
        <v>480</v>
      </c>
      <c r="CW77" s="887" t="s">
        <v>250</v>
      </c>
      <c r="CX77" s="84">
        <v>4</v>
      </c>
      <c r="CY77" s="887" t="s">
        <v>250</v>
      </c>
      <c r="CZ77" s="84">
        <v>4</v>
      </c>
      <c r="DA77" s="887" t="s">
        <v>250</v>
      </c>
      <c r="DB77" s="83">
        <v>80</v>
      </c>
      <c r="DC77" s="887" t="s">
        <v>250</v>
      </c>
      <c r="DD77" s="84">
        <v>1</v>
      </c>
      <c r="DE77" s="887" t="s">
        <v>250</v>
      </c>
      <c r="DF77" s="84">
        <v>1</v>
      </c>
      <c r="DG77" s="905" t="s">
        <v>248</v>
      </c>
      <c r="DH77" s="906">
        <v>4660</v>
      </c>
      <c r="DI77" s="905" t="s">
        <v>248</v>
      </c>
      <c r="DJ77" s="85">
        <v>255</v>
      </c>
      <c r="DK77" s="882" t="s">
        <v>252</v>
      </c>
      <c r="DL77" s="908">
        <v>5530</v>
      </c>
      <c r="DM77" s="870" t="s">
        <v>240</v>
      </c>
      <c r="DN77" s="868">
        <v>50</v>
      </c>
      <c r="DO77" s="870" t="s">
        <v>241</v>
      </c>
      <c r="DP77" s="872" t="s">
        <v>242</v>
      </c>
      <c r="DQ77" s="870" t="s">
        <v>240</v>
      </c>
      <c r="DR77" s="874" t="s">
        <v>246</v>
      </c>
      <c r="DS77" s="870" t="s">
        <v>240</v>
      </c>
      <c r="DT77" s="876">
        <v>2.4</v>
      </c>
      <c r="DU77" s="878" t="s">
        <v>247</v>
      </c>
      <c r="DV77" s="880" t="s">
        <v>253</v>
      </c>
      <c r="DW77" s="882" t="s">
        <v>252</v>
      </c>
      <c r="DX77" s="922"/>
      <c r="DY77" s="887"/>
      <c r="DZ77" s="922"/>
      <c r="EA77" s="115"/>
      <c r="EB77" s="918"/>
    </row>
    <row r="78" spans="1:132" s="116" customFormat="1" ht="34.15" customHeight="1">
      <c r="A78" s="138" t="s">
        <v>356</v>
      </c>
      <c r="B78" s="920"/>
      <c r="C78" s="884"/>
      <c r="D78" s="910"/>
      <c r="E78" s="114" t="s">
        <v>43</v>
      </c>
      <c r="F78" s="52"/>
      <c r="G78" s="88">
        <v>51860</v>
      </c>
      <c r="H78" s="89"/>
      <c r="I78" s="55" t="s">
        <v>240</v>
      </c>
      <c r="J78" s="90">
        <v>490</v>
      </c>
      <c r="K78" s="91"/>
      <c r="L78" s="92" t="s">
        <v>241</v>
      </c>
      <c r="M78" s="93" t="s">
        <v>242</v>
      </c>
      <c r="N78" s="94" t="s">
        <v>240</v>
      </c>
      <c r="O78" s="95" t="s">
        <v>246</v>
      </c>
      <c r="P78" s="94" t="s">
        <v>240</v>
      </c>
      <c r="Q78" s="96">
        <v>2.1</v>
      </c>
      <c r="R78" s="97"/>
      <c r="S78" s="887"/>
      <c r="T78" s="889"/>
      <c r="U78" s="887"/>
      <c r="V78" s="891"/>
      <c r="W78" s="893"/>
      <c r="X78" s="873"/>
      <c r="Y78" s="893"/>
      <c r="Z78" s="895"/>
      <c r="AA78" s="55" t="s">
        <v>240</v>
      </c>
      <c r="AB78" s="90">
        <v>9670</v>
      </c>
      <c r="AC78" s="887"/>
      <c r="AD78" s="98">
        <v>90</v>
      </c>
      <c r="AE78" s="99" t="s">
        <v>241</v>
      </c>
      <c r="AF78" s="93" t="s">
        <v>242</v>
      </c>
      <c r="AG78" s="100" t="s">
        <v>240</v>
      </c>
      <c r="AH78" s="101" t="s">
        <v>246</v>
      </c>
      <c r="AI78" s="100" t="s">
        <v>240</v>
      </c>
      <c r="AJ78" s="102">
        <v>2.6</v>
      </c>
      <c r="AK78" s="103"/>
      <c r="AL78" s="70"/>
      <c r="AM78" s="104"/>
      <c r="AN78" s="77"/>
      <c r="AO78" s="105"/>
      <c r="AP78" s="106"/>
      <c r="AQ78" s="86"/>
      <c r="AR78" s="106"/>
      <c r="AS78" s="86"/>
      <c r="AT78" s="106"/>
      <c r="AU78" s="86"/>
      <c r="AV78" s="107" t="s">
        <v>240</v>
      </c>
      <c r="AW78" s="71">
        <v>67740</v>
      </c>
      <c r="AX78" s="77" t="s">
        <v>240</v>
      </c>
      <c r="AY78" s="72">
        <v>670</v>
      </c>
      <c r="AZ78" s="108" t="s">
        <v>241</v>
      </c>
      <c r="BA78" s="74" t="s">
        <v>242</v>
      </c>
      <c r="BB78" s="73" t="s">
        <v>240</v>
      </c>
      <c r="BC78" s="75" t="s">
        <v>246</v>
      </c>
      <c r="BD78" s="73" t="s">
        <v>240</v>
      </c>
      <c r="BE78" s="76">
        <v>2.2999999999999998</v>
      </c>
      <c r="BF78" s="107" t="s">
        <v>240</v>
      </c>
      <c r="BG78" s="156">
        <v>58070</v>
      </c>
      <c r="BH78" s="107" t="s">
        <v>250</v>
      </c>
      <c r="BI78" s="72">
        <v>580</v>
      </c>
      <c r="BJ78" s="108" t="s">
        <v>241</v>
      </c>
      <c r="BK78" s="74" t="s">
        <v>242</v>
      </c>
      <c r="BL78" s="108" t="s">
        <v>240</v>
      </c>
      <c r="BM78" s="75" t="s">
        <v>246</v>
      </c>
      <c r="BN78" s="108" t="s">
        <v>240</v>
      </c>
      <c r="BO78" s="76">
        <v>2.2000000000000002</v>
      </c>
      <c r="BP78" s="896"/>
      <c r="BQ78" s="898"/>
      <c r="BR78" s="887"/>
      <c r="BS78" s="900"/>
      <c r="BT78" s="873"/>
      <c r="BU78" s="873"/>
      <c r="BV78" s="871"/>
      <c r="BW78" s="875"/>
      <c r="BX78" s="871"/>
      <c r="BY78" s="912"/>
      <c r="BZ78" s="887"/>
      <c r="CA78" s="904"/>
      <c r="CB78" s="887"/>
      <c r="CC78" s="900"/>
      <c r="CD78" s="871"/>
      <c r="CE78" s="873"/>
      <c r="CF78" s="871"/>
      <c r="CG78" s="875"/>
      <c r="CH78" s="871"/>
      <c r="CI78" s="877"/>
      <c r="CJ78" s="881"/>
      <c r="CK78" s="887"/>
      <c r="CL78" s="889"/>
      <c r="CM78" s="887"/>
      <c r="CN78" s="900"/>
      <c r="CO78" s="873"/>
      <c r="CP78" s="873"/>
      <c r="CQ78" s="871"/>
      <c r="CR78" s="875"/>
      <c r="CS78" s="871"/>
      <c r="CT78" s="902"/>
      <c r="CU78" s="887"/>
      <c r="CV78" s="109" t="s">
        <v>280</v>
      </c>
      <c r="CW78" s="887"/>
      <c r="CX78" s="109" t="s">
        <v>255</v>
      </c>
      <c r="CY78" s="887"/>
      <c r="CZ78" s="110">
        <v>49.9</v>
      </c>
      <c r="DA78" s="887"/>
      <c r="DB78" s="109" t="s">
        <v>280</v>
      </c>
      <c r="DC78" s="887"/>
      <c r="DD78" s="109" t="s">
        <v>255</v>
      </c>
      <c r="DE78" s="887"/>
      <c r="DF78" s="110">
        <v>33.299999999999997</v>
      </c>
      <c r="DG78" s="905"/>
      <c r="DH78" s="907"/>
      <c r="DI78" s="905"/>
      <c r="DJ78" s="111" t="s">
        <v>256</v>
      </c>
      <c r="DK78" s="882"/>
      <c r="DL78" s="909"/>
      <c r="DM78" s="871"/>
      <c r="DN78" s="869"/>
      <c r="DO78" s="871"/>
      <c r="DP78" s="873"/>
      <c r="DQ78" s="871"/>
      <c r="DR78" s="875"/>
      <c r="DS78" s="871"/>
      <c r="DT78" s="877"/>
      <c r="DU78" s="879"/>
      <c r="DV78" s="881"/>
      <c r="DW78" s="882"/>
      <c r="DX78" s="922"/>
      <c r="DY78" s="887"/>
      <c r="DZ78" s="922"/>
      <c r="EA78" s="115"/>
      <c r="EB78" s="918"/>
    </row>
    <row r="79" spans="1:132" s="116" customFormat="1" ht="34.15" customHeight="1">
      <c r="A79" s="138" t="s">
        <v>357</v>
      </c>
      <c r="B79" s="920"/>
      <c r="C79" s="883" t="s">
        <v>270</v>
      </c>
      <c r="D79" s="885" t="s">
        <v>239</v>
      </c>
      <c r="E79" s="113" t="s">
        <v>42</v>
      </c>
      <c r="F79" s="52"/>
      <c r="G79" s="53">
        <v>39940</v>
      </c>
      <c r="H79" s="54">
        <v>49610</v>
      </c>
      <c r="I79" s="55" t="s">
        <v>240</v>
      </c>
      <c r="J79" s="56">
        <v>370</v>
      </c>
      <c r="K79" s="57">
        <v>470</v>
      </c>
      <c r="L79" s="58" t="s">
        <v>241</v>
      </c>
      <c r="M79" s="59" t="s">
        <v>242</v>
      </c>
      <c r="N79" s="60" t="s">
        <v>240</v>
      </c>
      <c r="O79" s="61" t="s">
        <v>243</v>
      </c>
      <c r="P79" s="60" t="s">
        <v>240</v>
      </c>
      <c r="Q79" s="62">
        <v>2.1</v>
      </c>
      <c r="R79" s="63">
        <v>2.1</v>
      </c>
      <c r="S79" s="887" t="s">
        <v>240</v>
      </c>
      <c r="T79" s="888">
        <v>730</v>
      </c>
      <c r="U79" s="887" t="s">
        <v>240</v>
      </c>
      <c r="V79" s="890">
        <v>7</v>
      </c>
      <c r="W79" s="892" t="s">
        <v>244</v>
      </c>
      <c r="X79" s="872" t="s">
        <v>242</v>
      </c>
      <c r="Y79" s="892" t="s">
        <v>240</v>
      </c>
      <c r="Z79" s="894" t="s">
        <v>245</v>
      </c>
      <c r="AA79" s="55" t="s">
        <v>240</v>
      </c>
      <c r="AB79" s="64">
        <v>9670</v>
      </c>
      <c r="AC79" s="887" t="s">
        <v>240</v>
      </c>
      <c r="AD79" s="65">
        <v>90</v>
      </c>
      <c r="AE79" s="66" t="s">
        <v>244</v>
      </c>
      <c r="AF79" s="59" t="s">
        <v>242</v>
      </c>
      <c r="AG79" s="67" t="s">
        <v>240</v>
      </c>
      <c r="AH79" s="61" t="s">
        <v>246</v>
      </c>
      <c r="AI79" s="67" t="s">
        <v>240</v>
      </c>
      <c r="AJ79" s="68">
        <v>2.6</v>
      </c>
      <c r="AK79" s="69" t="s">
        <v>247</v>
      </c>
      <c r="AL79" s="70" t="s">
        <v>248</v>
      </c>
      <c r="AM79" s="71">
        <v>3870</v>
      </c>
      <c r="AN79" s="70" t="s">
        <v>248</v>
      </c>
      <c r="AO79" s="72">
        <v>30</v>
      </c>
      <c r="AP79" s="73" t="s">
        <v>241</v>
      </c>
      <c r="AQ79" s="74" t="s">
        <v>242</v>
      </c>
      <c r="AR79" s="73" t="s">
        <v>240</v>
      </c>
      <c r="AS79" s="75" t="s">
        <v>246</v>
      </c>
      <c r="AT79" s="73" t="s">
        <v>240</v>
      </c>
      <c r="AU79" s="76">
        <v>3.9</v>
      </c>
      <c r="AV79" s="77"/>
      <c r="AW79" s="78"/>
      <c r="AX79" s="77"/>
      <c r="AY79" s="79"/>
      <c r="AZ79" s="80"/>
      <c r="BA79" s="80"/>
      <c r="BB79" s="81"/>
      <c r="BC79" s="80"/>
      <c r="BD79" s="81"/>
      <c r="BE79" s="80"/>
      <c r="BF79" s="77"/>
      <c r="BG79" s="78" t="s">
        <v>249</v>
      </c>
      <c r="BH79" s="77"/>
      <c r="BI79" s="82"/>
      <c r="BJ79" s="80"/>
      <c r="BK79" s="80"/>
      <c r="BL79" s="80"/>
      <c r="BM79" s="80"/>
      <c r="BN79" s="80"/>
      <c r="BO79" s="80"/>
      <c r="BP79" s="896" t="s">
        <v>240</v>
      </c>
      <c r="BQ79" s="897" t="s">
        <v>178</v>
      </c>
      <c r="BR79" s="887" t="s">
        <v>240</v>
      </c>
      <c r="BS79" s="899"/>
      <c r="BT79" s="872"/>
      <c r="BU79" s="872"/>
      <c r="BV79" s="870"/>
      <c r="BW79" s="874"/>
      <c r="BX79" s="870"/>
      <c r="BY79" s="911" t="s">
        <v>178</v>
      </c>
      <c r="BZ79" s="887" t="s">
        <v>250</v>
      </c>
      <c r="CA79" s="903">
        <v>4830</v>
      </c>
      <c r="CB79" s="887" t="s">
        <v>240</v>
      </c>
      <c r="CC79" s="899">
        <v>40</v>
      </c>
      <c r="CD79" s="870" t="s">
        <v>241</v>
      </c>
      <c r="CE79" s="872" t="s">
        <v>242</v>
      </c>
      <c r="CF79" s="870" t="s">
        <v>240</v>
      </c>
      <c r="CG79" s="874" t="s">
        <v>246</v>
      </c>
      <c r="CH79" s="870" t="s">
        <v>240</v>
      </c>
      <c r="CI79" s="876">
        <v>2.7</v>
      </c>
      <c r="CJ79" s="880" t="s">
        <v>251</v>
      </c>
      <c r="CK79" s="887" t="s">
        <v>250</v>
      </c>
      <c r="CL79" s="888">
        <v>700</v>
      </c>
      <c r="CM79" s="887" t="s">
        <v>240</v>
      </c>
      <c r="CN79" s="899">
        <v>7</v>
      </c>
      <c r="CO79" s="872" t="s">
        <v>241</v>
      </c>
      <c r="CP79" s="872" t="s">
        <v>242</v>
      </c>
      <c r="CQ79" s="870" t="s">
        <v>240</v>
      </c>
      <c r="CR79" s="874" t="s">
        <v>246</v>
      </c>
      <c r="CS79" s="870" t="s">
        <v>240</v>
      </c>
      <c r="CT79" s="901">
        <v>9.6999999999999993</v>
      </c>
      <c r="CU79" s="887" t="s">
        <v>250</v>
      </c>
      <c r="CV79" s="83">
        <v>440</v>
      </c>
      <c r="CW79" s="887" t="s">
        <v>250</v>
      </c>
      <c r="CX79" s="84">
        <v>4</v>
      </c>
      <c r="CY79" s="887" t="s">
        <v>250</v>
      </c>
      <c r="CZ79" s="84">
        <v>4</v>
      </c>
      <c r="DA79" s="887" t="s">
        <v>250</v>
      </c>
      <c r="DB79" s="83">
        <v>70</v>
      </c>
      <c r="DC79" s="887" t="s">
        <v>250</v>
      </c>
      <c r="DD79" s="84">
        <v>1</v>
      </c>
      <c r="DE79" s="887" t="s">
        <v>250</v>
      </c>
      <c r="DF79" s="84">
        <v>1</v>
      </c>
      <c r="DG79" s="905" t="s">
        <v>248</v>
      </c>
      <c r="DH79" s="906">
        <v>4250</v>
      </c>
      <c r="DI79" s="905" t="s">
        <v>248</v>
      </c>
      <c r="DJ79" s="85">
        <v>255</v>
      </c>
      <c r="DK79" s="882" t="s">
        <v>252</v>
      </c>
      <c r="DL79" s="908">
        <v>4830</v>
      </c>
      <c r="DM79" s="870" t="s">
        <v>240</v>
      </c>
      <c r="DN79" s="868">
        <v>40</v>
      </c>
      <c r="DO79" s="870" t="s">
        <v>241</v>
      </c>
      <c r="DP79" s="872" t="s">
        <v>242</v>
      </c>
      <c r="DQ79" s="870" t="s">
        <v>240</v>
      </c>
      <c r="DR79" s="874" t="s">
        <v>246</v>
      </c>
      <c r="DS79" s="870" t="s">
        <v>240</v>
      </c>
      <c r="DT79" s="876">
        <v>2.7</v>
      </c>
      <c r="DU79" s="878" t="s">
        <v>247</v>
      </c>
      <c r="DV79" s="880" t="s">
        <v>253</v>
      </c>
      <c r="DW79" s="882" t="s">
        <v>252</v>
      </c>
      <c r="DX79" s="922"/>
      <c r="DY79" s="887"/>
      <c r="DZ79" s="922"/>
      <c r="EA79" s="115"/>
      <c r="EB79" s="918"/>
    </row>
    <row r="80" spans="1:132" s="116" customFormat="1" ht="34.15" customHeight="1">
      <c r="A80" s="138" t="s">
        <v>358</v>
      </c>
      <c r="B80" s="920"/>
      <c r="C80" s="884"/>
      <c r="D80" s="910"/>
      <c r="E80" s="114" t="s">
        <v>43</v>
      </c>
      <c r="F80" s="52"/>
      <c r="G80" s="88">
        <v>49610</v>
      </c>
      <c r="H80" s="89"/>
      <c r="I80" s="55" t="s">
        <v>240</v>
      </c>
      <c r="J80" s="90">
        <v>470</v>
      </c>
      <c r="K80" s="91"/>
      <c r="L80" s="92" t="s">
        <v>241</v>
      </c>
      <c r="M80" s="93" t="s">
        <v>242</v>
      </c>
      <c r="N80" s="94" t="s">
        <v>240</v>
      </c>
      <c r="O80" s="95" t="s">
        <v>246</v>
      </c>
      <c r="P80" s="94" t="s">
        <v>240</v>
      </c>
      <c r="Q80" s="96">
        <v>2.1</v>
      </c>
      <c r="R80" s="97"/>
      <c r="S80" s="887"/>
      <c r="T80" s="889"/>
      <c r="U80" s="887"/>
      <c r="V80" s="891"/>
      <c r="W80" s="893"/>
      <c r="X80" s="873"/>
      <c r="Y80" s="893"/>
      <c r="Z80" s="895"/>
      <c r="AA80" s="55" t="s">
        <v>240</v>
      </c>
      <c r="AB80" s="90">
        <v>9670</v>
      </c>
      <c r="AC80" s="887"/>
      <c r="AD80" s="98">
        <v>90</v>
      </c>
      <c r="AE80" s="99" t="s">
        <v>241</v>
      </c>
      <c r="AF80" s="93" t="s">
        <v>242</v>
      </c>
      <c r="AG80" s="100" t="s">
        <v>240</v>
      </c>
      <c r="AH80" s="101" t="s">
        <v>246</v>
      </c>
      <c r="AI80" s="100" t="s">
        <v>240</v>
      </c>
      <c r="AJ80" s="102">
        <v>2.6</v>
      </c>
      <c r="AK80" s="103"/>
      <c r="AL80" s="70"/>
      <c r="AM80" s="104"/>
      <c r="AN80" s="77"/>
      <c r="AO80" s="105"/>
      <c r="AP80" s="106"/>
      <c r="AQ80" s="86"/>
      <c r="AR80" s="106"/>
      <c r="AS80" s="86"/>
      <c r="AT80" s="106"/>
      <c r="AU80" s="86"/>
      <c r="AV80" s="107" t="s">
        <v>240</v>
      </c>
      <c r="AW80" s="71">
        <v>67740</v>
      </c>
      <c r="AX80" s="77" t="s">
        <v>240</v>
      </c>
      <c r="AY80" s="72">
        <v>670</v>
      </c>
      <c r="AZ80" s="108" t="s">
        <v>241</v>
      </c>
      <c r="BA80" s="74" t="s">
        <v>242</v>
      </c>
      <c r="BB80" s="73" t="s">
        <v>240</v>
      </c>
      <c r="BC80" s="75" t="s">
        <v>246</v>
      </c>
      <c r="BD80" s="73" t="s">
        <v>240</v>
      </c>
      <c r="BE80" s="76">
        <v>2.2999999999999998</v>
      </c>
      <c r="BF80" s="107" t="s">
        <v>240</v>
      </c>
      <c r="BG80" s="156">
        <v>58070</v>
      </c>
      <c r="BH80" s="107" t="s">
        <v>250</v>
      </c>
      <c r="BI80" s="72">
        <v>580</v>
      </c>
      <c r="BJ80" s="108" t="s">
        <v>241</v>
      </c>
      <c r="BK80" s="74" t="s">
        <v>242</v>
      </c>
      <c r="BL80" s="108" t="s">
        <v>240</v>
      </c>
      <c r="BM80" s="75" t="s">
        <v>246</v>
      </c>
      <c r="BN80" s="108" t="s">
        <v>240</v>
      </c>
      <c r="BO80" s="76">
        <v>2.2000000000000002</v>
      </c>
      <c r="BP80" s="896"/>
      <c r="BQ80" s="898"/>
      <c r="BR80" s="887"/>
      <c r="BS80" s="900"/>
      <c r="BT80" s="873"/>
      <c r="BU80" s="873"/>
      <c r="BV80" s="871"/>
      <c r="BW80" s="875"/>
      <c r="BX80" s="871"/>
      <c r="BY80" s="912"/>
      <c r="BZ80" s="887"/>
      <c r="CA80" s="904"/>
      <c r="CB80" s="887"/>
      <c r="CC80" s="900"/>
      <c r="CD80" s="871"/>
      <c r="CE80" s="873"/>
      <c r="CF80" s="871"/>
      <c r="CG80" s="875"/>
      <c r="CH80" s="871"/>
      <c r="CI80" s="877"/>
      <c r="CJ80" s="881"/>
      <c r="CK80" s="887"/>
      <c r="CL80" s="889"/>
      <c r="CM80" s="887"/>
      <c r="CN80" s="900"/>
      <c r="CO80" s="873"/>
      <c r="CP80" s="873"/>
      <c r="CQ80" s="871"/>
      <c r="CR80" s="875"/>
      <c r="CS80" s="871"/>
      <c r="CT80" s="902"/>
      <c r="CU80" s="887"/>
      <c r="CV80" s="109" t="s">
        <v>280</v>
      </c>
      <c r="CW80" s="887"/>
      <c r="CX80" s="109" t="s">
        <v>255</v>
      </c>
      <c r="CY80" s="887"/>
      <c r="CZ80" s="110">
        <v>43.7</v>
      </c>
      <c r="DA80" s="887"/>
      <c r="DB80" s="109" t="s">
        <v>280</v>
      </c>
      <c r="DC80" s="887"/>
      <c r="DD80" s="109" t="s">
        <v>255</v>
      </c>
      <c r="DE80" s="887"/>
      <c r="DF80" s="110">
        <v>29.1</v>
      </c>
      <c r="DG80" s="905"/>
      <c r="DH80" s="907"/>
      <c r="DI80" s="905"/>
      <c r="DJ80" s="111" t="s">
        <v>256</v>
      </c>
      <c r="DK80" s="882"/>
      <c r="DL80" s="909"/>
      <c r="DM80" s="871"/>
      <c r="DN80" s="869"/>
      <c r="DO80" s="871"/>
      <c r="DP80" s="873"/>
      <c r="DQ80" s="871"/>
      <c r="DR80" s="875"/>
      <c r="DS80" s="871"/>
      <c r="DT80" s="877"/>
      <c r="DU80" s="879"/>
      <c r="DV80" s="881"/>
      <c r="DW80" s="882"/>
      <c r="DX80" s="922"/>
      <c r="DY80" s="887"/>
      <c r="DZ80" s="922"/>
      <c r="EA80" s="115"/>
      <c r="EB80" s="918"/>
    </row>
    <row r="81" spans="1:132" s="116" customFormat="1" ht="34.15" customHeight="1">
      <c r="A81" s="138" t="s">
        <v>359</v>
      </c>
      <c r="B81" s="920"/>
      <c r="C81" s="883" t="s">
        <v>271</v>
      </c>
      <c r="D81" s="885" t="s">
        <v>239</v>
      </c>
      <c r="E81" s="113" t="s">
        <v>42</v>
      </c>
      <c r="F81" s="52"/>
      <c r="G81" s="53">
        <v>38160</v>
      </c>
      <c r="H81" s="54">
        <v>47830</v>
      </c>
      <c r="I81" s="55" t="s">
        <v>240</v>
      </c>
      <c r="J81" s="56">
        <v>360</v>
      </c>
      <c r="K81" s="57">
        <v>450</v>
      </c>
      <c r="L81" s="58" t="s">
        <v>241</v>
      </c>
      <c r="M81" s="59" t="s">
        <v>242</v>
      </c>
      <c r="N81" s="60" t="s">
        <v>240</v>
      </c>
      <c r="O81" s="61" t="s">
        <v>243</v>
      </c>
      <c r="P81" s="60" t="s">
        <v>240</v>
      </c>
      <c r="Q81" s="62">
        <v>2</v>
      </c>
      <c r="R81" s="63">
        <v>2.1</v>
      </c>
      <c r="S81" s="887" t="s">
        <v>240</v>
      </c>
      <c r="T81" s="888">
        <v>650</v>
      </c>
      <c r="U81" s="887" t="s">
        <v>240</v>
      </c>
      <c r="V81" s="890">
        <v>6</v>
      </c>
      <c r="W81" s="892" t="s">
        <v>244</v>
      </c>
      <c r="X81" s="872" t="s">
        <v>242</v>
      </c>
      <c r="Y81" s="892" t="s">
        <v>240</v>
      </c>
      <c r="Z81" s="894" t="s">
        <v>245</v>
      </c>
      <c r="AA81" s="55" t="s">
        <v>240</v>
      </c>
      <c r="AB81" s="64">
        <v>9670</v>
      </c>
      <c r="AC81" s="887" t="s">
        <v>240</v>
      </c>
      <c r="AD81" s="65">
        <v>90</v>
      </c>
      <c r="AE81" s="66" t="s">
        <v>244</v>
      </c>
      <c r="AF81" s="59" t="s">
        <v>242</v>
      </c>
      <c r="AG81" s="67" t="s">
        <v>240</v>
      </c>
      <c r="AH81" s="61" t="s">
        <v>246</v>
      </c>
      <c r="AI81" s="67" t="s">
        <v>240</v>
      </c>
      <c r="AJ81" s="68">
        <v>2.6</v>
      </c>
      <c r="AK81" s="69" t="s">
        <v>247</v>
      </c>
      <c r="AL81" s="70" t="s">
        <v>248</v>
      </c>
      <c r="AM81" s="71">
        <v>3870</v>
      </c>
      <c r="AN81" s="70" t="s">
        <v>248</v>
      </c>
      <c r="AO81" s="72">
        <v>30</v>
      </c>
      <c r="AP81" s="73" t="s">
        <v>241</v>
      </c>
      <c r="AQ81" s="74" t="s">
        <v>242</v>
      </c>
      <c r="AR81" s="73" t="s">
        <v>240</v>
      </c>
      <c r="AS81" s="75" t="s">
        <v>246</v>
      </c>
      <c r="AT81" s="73" t="s">
        <v>240</v>
      </c>
      <c r="AU81" s="76">
        <v>3.9</v>
      </c>
      <c r="AV81" s="77"/>
      <c r="AW81" s="78"/>
      <c r="AX81" s="77"/>
      <c r="AY81" s="79"/>
      <c r="AZ81" s="80"/>
      <c r="BA81" s="80"/>
      <c r="BB81" s="81"/>
      <c r="BC81" s="80"/>
      <c r="BD81" s="81"/>
      <c r="BE81" s="80"/>
      <c r="BF81" s="77"/>
      <c r="BG81" s="78" t="s">
        <v>249</v>
      </c>
      <c r="BH81" s="77"/>
      <c r="BI81" s="82"/>
      <c r="BJ81" s="80"/>
      <c r="BK81" s="80"/>
      <c r="BL81" s="80"/>
      <c r="BM81" s="80"/>
      <c r="BN81" s="80"/>
      <c r="BO81" s="80"/>
      <c r="BP81" s="896" t="s">
        <v>240</v>
      </c>
      <c r="BQ81" s="897">
        <v>730</v>
      </c>
      <c r="BR81" s="887" t="s">
        <v>240</v>
      </c>
      <c r="BS81" s="899">
        <v>7</v>
      </c>
      <c r="BT81" s="872" t="s">
        <v>241</v>
      </c>
      <c r="BU81" s="872" t="s">
        <v>242</v>
      </c>
      <c r="BV81" s="870" t="s">
        <v>240</v>
      </c>
      <c r="BW81" s="874" t="s">
        <v>246</v>
      </c>
      <c r="BX81" s="870" t="s">
        <v>240</v>
      </c>
      <c r="BY81" s="901">
        <v>8.6</v>
      </c>
      <c r="BZ81" s="887" t="s">
        <v>250</v>
      </c>
      <c r="CA81" s="903">
        <v>4300</v>
      </c>
      <c r="CB81" s="887" t="s">
        <v>240</v>
      </c>
      <c r="CC81" s="899">
        <v>40</v>
      </c>
      <c r="CD81" s="870" t="s">
        <v>241</v>
      </c>
      <c r="CE81" s="872" t="s">
        <v>242</v>
      </c>
      <c r="CF81" s="870" t="s">
        <v>240</v>
      </c>
      <c r="CG81" s="874" t="s">
        <v>246</v>
      </c>
      <c r="CH81" s="870" t="s">
        <v>240</v>
      </c>
      <c r="CI81" s="876">
        <v>2.4</v>
      </c>
      <c r="CJ81" s="880" t="s">
        <v>251</v>
      </c>
      <c r="CK81" s="887" t="s">
        <v>250</v>
      </c>
      <c r="CL81" s="888">
        <v>620</v>
      </c>
      <c r="CM81" s="887" t="s">
        <v>240</v>
      </c>
      <c r="CN81" s="899">
        <v>6</v>
      </c>
      <c r="CO81" s="872" t="s">
        <v>241</v>
      </c>
      <c r="CP81" s="872" t="s">
        <v>242</v>
      </c>
      <c r="CQ81" s="870" t="s">
        <v>240</v>
      </c>
      <c r="CR81" s="874" t="s">
        <v>246</v>
      </c>
      <c r="CS81" s="870" t="s">
        <v>240</v>
      </c>
      <c r="CT81" s="901">
        <v>10.1</v>
      </c>
      <c r="CU81" s="887" t="s">
        <v>250</v>
      </c>
      <c r="CV81" s="83">
        <v>410</v>
      </c>
      <c r="CW81" s="887" t="s">
        <v>250</v>
      </c>
      <c r="CX81" s="84">
        <v>4</v>
      </c>
      <c r="CY81" s="887" t="s">
        <v>250</v>
      </c>
      <c r="CZ81" s="84">
        <v>4</v>
      </c>
      <c r="DA81" s="887" t="s">
        <v>250</v>
      </c>
      <c r="DB81" s="83">
        <v>70</v>
      </c>
      <c r="DC81" s="887" t="s">
        <v>250</v>
      </c>
      <c r="DD81" s="84">
        <v>1</v>
      </c>
      <c r="DE81" s="887" t="s">
        <v>250</v>
      </c>
      <c r="DF81" s="84">
        <v>1</v>
      </c>
      <c r="DG81" s="905" t="s">
        <v>248</v>
      </c>
      <c r="DH81" s="906">
        <v>3920</v>
      </c>
      <c r="DI81" s="905" t="s">
        <v>248</v>
      </c>
      <c r="DJ81" s="85">
        <v>255</v>
      </c>
      <c r="DK81" s="882" t="s">
        <v>252</v>
      </c>
      <c r="DL81" s="908">
        <v>4300</v>
      </c>
      <c r="DM81" s="870" t="s">
        <v>240</v>
      </c>
      <c r="DN81" s="868">
        <v>40</v>
      </c>
      <c r="DO81" s="870" t="s">
        <v>241</v>
      </c>
      <c r="DP81" s="872" t="s">
        <v>242</v>
      </c>
      <c r="DQ81" s="870" t="s">
        <v>240</v>
      </c>
      <c r="DR81" s="874" t="s">
        <v>246</v>
      </c>
      <c r="DS81" s="870" t="s">
        <v>240</v>
      </c>
      <c r="DT81" s="876">
        <v>2.4</v>
      </c>
      <c r="DU81" s="878" t="s">
        <v>247</v>
      </c>
      <c r="DV81" s="880" t="s">
        <v>253</v>
      </c>
      <c r="DW81" s="882" t="s">
        <v>252</v>
      </c>
      <c r="DX81" s="922"/>
      <c r="DY81" s="887"/>
      <c r="DZ81" s="922"/>
      <c r="EA81" s="115"/>
      <c r="EB81" s="918"/>
    </row>
    <row r="82" spans="1:132" s="116" customFormat="1" ht="34.15" customHeight="1">
      <c r="A82" s="138" t="s">
        <v>360</v>
      </c>
      <c r="B82" s="920"/>
      <c r="C82" s="884"/>
      <c r="D82" s="910"/>
      <c r="E82" s="114" t="s">
        <v>43</v>
      </c>
      <c r="F82" s="52"/>
      <c r="G82" s="88">
        <v>47830</v>
      </c>
      <c r="H82" s="89"/>
      <c r="I82" s="55" t="s">
        <v>240</v>
      </c>
      <c r="J82" s="90">
        <v>450</v>
      </c>
      <c r="K82" s="91"/>
      <c r="L82" s="92" t="s">
        <v>241</v>
      </c>
      <c r="M82" s="93" t="s">
        <v>242</v>
      </c>
      <c r="N82" s="94" t="s">
        <v>240</v>
      </c>
      <c r="O82" s="95" t="s">
        <v>246</v>
      </c>
      <c r="P82" s="94" t="s">
        <v>240</v>
      </c>
      <c r="Q82" s="96">
        <v>2.1</v>
      </c>
      <c r="R82" s="97"/>
      <c r="S82" s="887"/>
      <c r="T82" s="889"/>
      <c r="U82" s="887"/>
      <c r="V82" s="891"/>
      <c r="W82" s="893"/>
      <c r="X82" s="873"/>
      <c r="Y82" s="893"/>
      <c r="Z82" s="895"/>
      <c r="AA82" s="55" t="s">
        <v>240</v>
      </c>
      <c r="AB82" s="90">
        <v>9670</v>
      </c>
      <c r="AC82" s="887"/>
      <c r="AD82" s="98">
        <v>90</v>
      </c>
      <c r="AE82" s="99" t="s">
        <v>241</v>
      </c>
      <c r="AF82" s="93" t="s">
        <v>242</v>
      </c>
      <c r="AG82" s="100" t="s">
        <v>240</v>
      </c>
      <c r="AH82" s="101" t="s">
        <v>246</v>
      </c>
      <c r="AI82" s="100" t="s">
        <v>240</v>
      </c>
      <c r="AJ82" s="102">
        <v>2.6</v>
      </c>
      <c r="AK82" s="103"/>
      <c r="AL82" s="70"/>
      <c r="AM82" s="104"/>
      <c r="AN82" s="77"/>
      <c r="AO82" s="105"/>
      <c r="AP82" s="106"/>
      <c r="AQ82" s="86"/>
      <c r="AR82" s="106"/>
      <c r="AS82" s="86"/>
      <c r="AT82" s="106"/>
      <c r="AU82" s="86"/>
      <c r="AV82" s="107" t="s">
        <v>240</v>
      </c>
      <c r="AW82" s="71">
        <v>67740</v>
      </c>
      <c r="AX82" s="77" t="s">
        <v>240</v>
      </c>
      <c r="AY82" s="72">
        <v>670</v>
      </c>
      <c r="AZ82" s="108" t="s">
        <v>241</v>
      </c>
      <c r="BA82" s="74" t="s">
        <v>242</v>
      </c>
      <c r="BB82" s="73" t="s">
        <v>240</v>
      </c>
      <c r="BC82" s="75" t="s">
        <v>246</v>
      </c>
      <c r="BD82" s="73" t="s">
        <v>240</v>
      </c>
      <c r="BE82" s="76">
        <v>2.2999999999999998</v>
      </c>
      <c r="BF82" s="107" t="s">
        <v>240</v>
      </c>
      <c r="BG82" s="156">
        <v>58070</v>
      </c>
      <c r="BH82" s="107" t="s">
        <v>250</v>
      </c>
      <c r="BI82" s="72">
        <v>580</v>
      </c>
      <c r="BJ82" s="108" t="s">
        <v>241</v>
      </c>
      <c r="BK82" s="74" t="s">
        <v>242</v>
      </c>
      <c r="BL82" s="108" t="s">
        <v>240</v>
      </c>
      <c r="BM82" s="75" t="s">
        <v>246</v>
      </c>
      <c r="BN82" s="108" t="s">
        <v>240</v>
      </c>
      <c r="BO82" s="76">
        <v>2.2000000000000002</v>
      </c>
      <c r="BP82" s="896"/>
      <c r="BQ82" s="898"/>
      <c r="BR82" s="887"/>
      <c r="BS82" s="900"/>
      <c r="BT82" s="873"/>
      <c r="BU82" s="873"/>
      <c r="BV82" s="871"/>
      <c r="BW82" s="875"/>
      <c r="BX82" s="871"/>
      <c r="BY82" s="902"/>
      <c r="BZ82" s="887"/>
      <c r="CA82" s="904"/>
      <c r="CB82" s="887"/>
      <c r="CC82" s="900"/>
      <c r="CD82" s="871"/>
      <c r="CE82" s="873"/>
      <c r="CF82" s="871"/>
      <c r="CG82" s="875"/>
      <c r="CH82" s="871"/>
      <c r="CI82" s="877"/>
      <c r="CJ82" s="881"/>
      <c r="CK82" s="887"/>
      <c r="CL82" s="889"/>
      <c r="CM82" s="887"/>
      <c r="CN82" s="900"/>
      <c r="CO82" s="873"/>
      <c r="CP82" s="873"/>
      <c r="CQ82" s="871"/>
      <c r="CR82" s="875"/>
      <c r="CS82" s="871"/>
      <c r="CT82" s="902"/>
      <c r="CU82" s="887"/>
      <c r="CV82" s="109" t="s">
        <v>280</v>
      </c>
      <c r="CW82" s="887"/>
      <c r="CX82" s="109" t="s">
        <v>255</v>
      </c>
      <c r="CY82" s="887"/>
      <c r="CZ82" s="110">
        <v>38.799999999999997</v>
      </c>
      <c r="DA82" s="887"/>
      <c r="DB82" s="109" t="s">
        <v>280</v>
      </c>
      <c r="DC82" s="887"/>
      <c r="DD82" s="109" t="s">
        <v>255</v>
      </c>
      <c r="DE82" s="887"/>
      <c r="DF82" s="110">
        <v>25.9</v>
      </c>
      <c r="DG82" s="905"/>
      <c r="DH82" s="907"/>
      <c r="DI82" s="905"/>
      <c r="DJ82" s="111" t="s">
        <v>256</v>
      </c>
      <c r="DK82" s="882"/>
      <c r="DL82" s="909"/>
      <c r="DM82" s="871"/>
      <c r="DN82" s="869"/>
      <c r="DO82" s="871"/>
      <c r="DP82" s="873"/>
      <c r="DQ82" s="871"/>
      <c r="DR82" s="875"/>
      <c r="DS82" s="871"/>
      <c r="DT82" s="877"/>
      <c r="DU82" s="879"/>
      <c r="DV82" s="881"/>
      <c r="DW82" s="882"/>
      <c r="DX82" s="922"/>
      <c r="DY82" s="887"/>
      <c r="DZ82" s="922"/>
      <c r="EA82" s="115"/>
      <c r="EB82" s="918"/>
    </row>
    <row r="83" spans="1:132" s="116" customFormat="1" ht="34.15" customHeight="1">
      <c r="A83" s="138" t="s">
        <v>361</v>
      </c>
      <c r="B83" s="920"/>
      <c r="C83" s="883" t="s">
        <v>272</v>
      </c>
      <c r="D83" s="885" t="s">
        <v>239</v>
      </c>
      <c r="E83" s="113" t="s">
        <v>42</v>
      </c>
      <c r="F83" s="52"/>
      <c r="G83" s="53">
        <v>36760</v>
      </c>
      <c r="H83" s="54">
        <v>46430</v>
      </c>
      <c r="I83" s="55" t="s">
        <v>240</v>
      </c>
      <c r="J83" s="56">
        <v>340</v>
      </c>
      <c r="K83" s="57">
        <v>440</v>
      </c>
      <c r="L83" s="58" t="s">
        <v>241</v>
      </c>
      <c r="M83" s="59" t="s">
        <v>242</v>
      </c>
      <c r="N83" s="60" t="s">
        <v>240</v>
      </c>
      <c r="O83" s="61" t="s">
        <v>243</v>
      </c>
      <c r="P83" s="60" t="s">
        <v>240</v>
      </c>
      <c r="Q83" s="62">
        <v>2.1</v>
      </c>
      <c r="R83" s="63">
        <v>2.1</v>
      </c>
      <c r="S83" s="887" t="s">
        <v>240</v>
      </c>
      <c r="T83" s="888">
        <v>580</v>
      </c>
      <c r="U83" s="887" t="s">
        <v>240</v>
      </c>
      <c r="V83" s="890">
        <v>5</v>
      </c>
      <c r="W83" s="892" t="s">
        <v>244</v>
      </c>
      <c r="X83" s="872" t="s">
        <v>242</v>
      </c>
      <c r="Y83" s="892" t="s">
        <v>240</v>
      </c>
      <c r="Z83" s="894" t="s">
        <v>245</v>
      </c>
      <c r="AA83" s="55" t="s">
        <v>240</v>
      </c>
      <c r="AB83" s="64">
        <v>9670</v>
      </c>
      <c r="AC83" s="887" t="s">
        <v>240</v>
      </c>
      <c r="AD83" s="65">
        <v>90</v>
      </c>
      <c r="AE83" s="66" t="s">
        <v>244</v>
      </c>
      <c r="AF83" s="59" t="s">
        <v>242</v>
      </c>
      <c r="AG83" s="67" t="s">
        <v>240</v>
      </c>
      <c r="AH83" s="61" t="s">
        <v>246</v>
      </c>
      <c r="AI83" s="67" t="s">
        <v>240</v>
      </c>
      <c r="AJ83" s="68">
        <v>2.6</v>
      </c>
      <c r="AK83" s="69" t="s">
        <v>247</v>
      </c>
      <c r="AL83" s="70" t="s">
        <v>248</v>
      </c>
      <c r="AM83" s="71">
        <v>3870</v>
      </c>
      <c r="AN83" s="70" t="s">
        <v>248</v>
      </c>
      <c r="AO83" s="72">
        <v>30</v>
      </c>
      <c r="AP83" s="73" t="s">
        <v>241</v>
      </c>
      <c r="AQ83" s="74" t="s">
        <v>242</v>
      </c>
      <c r="AR83" s="73" t="s">
        <v>240</v>
      </c>
      <c r="AS83" s="75" t="s">
        <v>246</v>
      </c>
      <c r="AT83" s="73" t="s">
        <v>240</v>
      </c>
      <c r="AU83" s="76">
        <v>3.9</v>
      </c>
      <c r="AV83" s="77"/>
      <c r="AW83" s="78"/>
      <c r="AX83" s="77"/>
      <c r="AY83" s="79"/>
      <c r="AZ83" s="80"/>
      <c r="BA83" s="80"/>
      <c r="BB83" s="81"/>
      <c r="BC83" s="80"/>
      <c r="BD83" s="81"/>
      <c r="BE83" s="80"/>
      <c r="BF83" s="77"/>
      <c r="BG83" s="78" t="s">
        <v>249</v>
      </c>
      <c r="BH83" s="77"/>
      <c r="BI83" s="82"/>
      <c r="BJ83" s="80"/>
      <c r="BK83" s="80"/>
      <c r="BL83" s="80"/>
      <c r="BM83" s="80"/>
      <c r="BN83" s="80"/>
      <c r="BO83" s="80"/>
      <c r="BP83" s="896" t="s">
        <v>240</v>
      </c>
      <c r="BQ83" s="897">
        <v>660</v>
      </c>
      <c r="BR83" s="887" t="s">
        <v>240</v>
      </c>
      <c r="BS83" s="899">
        <v>6</v>
      </c>
      <c r="BT83" s="872" t="s">
        <v>241</v>
      </c>
      <c r="BU83" s="872" t="s">
        <v>242</v>
      </c>
      <c r="BV83" s="870" t="s">
        <v>240</v>
      </c>
      <c r="BW83" s="874" t="s">
        <v>246</v>
      </c>
      <c r="BX83" s="870" t="s">
        <v>240</v>
      </c>
      <c r="BY83" s="901">
        <v>9.1</v>
      </c>
      <c r="BZ83" s="887" t="s">
        <v>250</v>
      </c>
      <c r="CA83" s="903">
        <v>3870</v>
      </c>
      <c r="CB83" s="887" t="s">
        <v>240</v>
      </c>
      <c r="CC83" s="899">
        <v>30</v>
      </c>
      <c r="CD83" s="870" t="s">
        <v>241</v>
      </c>
      <c r="CE83" s="872" t="s">
        <v>242</v>
      </c>
      <c r="CF83" s="870" t="s">
        <v>240</v>
      </c>
      <c r="CG83" s="874" t="s">
        <v>246</v>
      </c>
      <c r="CH83" s="870" t="s">
        <v>240</v>
      </c>
      <c r="CI83" s="876">
        <v>2.8</v>
      </c>
      <c r="CJ83" s="880" t="s">
        <v>251</v>
      </c>
      <c r="CK83" s="887" t="s">
        <v>250</v>
      </c>
      <c r="CL83" s="888">
        <v>560</v>
      </c>
      <c r="CM83" s="887" t="s">
        <v>240</v>
      </c>
      <c r="CN83" s="899">
        <v>5</v>
      </c>
      <c r="CO83" s="872" t="s">
        <v>241</v>
      </c>
      <c r="CP83" s="872" t="s">
        <v>242</v>
      </c>
      <c r="CQ83" s="870" t="s">
        <v>240</v>
      </c>
      <c r="CR83" s="874" t="s">
        <v>246</v>
      </c>
      <c r="CS83" s="870" t="s">
        <v>240</v>
      </c>
      <c r="CT83" s="901">
        <v>10.9</v>
      </c>
      <c r="CU83" s="887" t="s">
        <v>250</v>
      </c>
      <c r="CV83" s="83">
        <v>380</v>
      </c>
      <c r="CW83" s="887" t="s">
        <v>250</v>
      </c>
      <c r="CX83" s="84">
        <v>3</v>
      </c>
      <c r="CY83" s="887" t="s">
        <v>250</v>
      </c>
      <c r="CZ83" s="84">
        <v>3</v>
      </c>
      <c r="DA83" s="887" t="s">
        <v>250</v>
      </c>
      <c r="DB83" s="83">
        <v>60</v>
      </c>
      <c r="DC83" s="887" t="s">
        <v>250</v>
      </c>
      <c r="DD83" s="84">
        <v>1</v>
      </c>
      <c r="DE83" s="887" t="s">
        <v>250</v>
      </c>
      <c r="DF83" s="84">
        <v>1</v>
      </c>
      <c r="DG83" s="905" t="s">
        <v>248</v>
      </c>
      <c r="DH83" s="906">
        <v>3660</v>
      </c>
      <c r="DI83" s="905" t="s">
        <v>248</v>
      </c>
      <c r="DJ83" s="85">
        <v>255</v>
      </c>
      <c r="DK83" s="882" t="s">
        <v>252</v>
      </c>
      <c r="DL83" s="908">
        <v>3870</v>
      </c>
      <c r="DM83" s="870" t="s">
        <v>240</v>
      </c>
      <c r="DN83" s="868">
        <v>30</v>
      </c>
      <c r="DO83" s="870" t="s">
        <v>241</v>
      </c>
      <c r="DP83" s="872" t="s">
        <v>242</v>
      </c>
      <c r="DQ83" s="870" t="s">
        <v>240</v>
      </c>
      <c r="DR83" s="874" t="s">
        <v>246</v>
      </c>
      <c r="DS83" s="870" t="s">
        <v>240</v>
      </c>
      <c r="DT83" s="876">
        <v>2.8</v>
      </c>
      <c r="DU83" s="878" t="s">
        <v>247</v>
      </c>
      <c r="DV83" s="880" t="s">
        <v>253</v>
      </c>
      <c r="DW83" s="882" t="s">
        <v>252</v>
      </c>
      <c r="DX83" s="922"/>
      <c r="DY83" s="887"/>
      <c r="DZ83" s="922"/>
      <c r="EA83" s="115"/>
      <c r="EB83" s="918"/>
    </row>
    <row r="84" spans="1:132" s="116" customFormat="1" ht="34.15" customHeight="1">
      <c r="A84" s="138" t="s">
        <v>362</v>
      </c>
      <c r="B84" s="920"/>
      <c r="C84" s="884"/>
      <c r="D84" s="910"/>
      <c r="E84" s="114" t="s">
        <v>43</v>
      </c>
      <c r="F84" s="52"/>
      <c r="G84" s="88">
        <v>46430</v>
      </c>
      <c r="H84" s="89"/>
      <c r="I84" s="55" t="s">
        <v>240</v>
      </c>
      <c r="J84" s="90">
        <v>440</v>
      </c>
      <c r="K84" s="91"/>
      <c r="L84" s="92" t="s">
        <v>241</v>
      </c>
      <c r="M84" s="93" t="s">
        <v>242</v>
      </c>
      <c r="N84" s="94" t="s">
        <v>240</v>
      </c>
      <c r="O84" s="95" t="s">
        <v>246</v>
      </c>
      <c r="P84" s="94" t="s">
        <v>240</v>
      </c>
      <c r="Q84" s="96">
        <v>2.1</v>
      </c>
      <c r="R84" s="97"/>
      <c r="S84" s="887"/>
      <c r="T84" s="889"/>
      <c r="U84" s="887"/>
      <c r="V84" s="891"/>
      <c r="W84" s="893"/>
      <c r="X84" s="873"/>
      <c r="Y84" s="893"/>
      <c r="Z84" s="895"/>
      <c r="AA84" s="55" t="s">
        <v>240</v>
      </c>
      <c r="AB84" s="90">
        <v>9670</v>
      </c>
      <c r="AC84" s="887"/>
      <c r="AD84" s="98">
        <v>90</v>
      </c>
      <c r="AE84" s="99" t="s">
        <v>241</v>
      </c>
      <c r="AF84" s="93" t="s">
        <v>242</v>
      </c>
      <c r="AG84" s="100" t="s">
        <v>240</v>
      </c>
      <c r="AH84" s="101" t="s">
        <v>246</v>
      </c>
      <c r="AI84" s="100" t="s">
        <v>240</v>
      </c>
      <c r="AJ84" s="102">
        <v>2.6</v>
      </c>
      <c r="AK84" s="103"/>
      <c r="AL84" s="70"/>
      <c r="AM84" s="104"/>
      <c r="AN84" s="77"/>
      <c r="AO84" s="105"/>
      <c r="AP84" s="106"/>
      <c r="AQ84" s="86"/>
      <c r="AR84" s="106"/>
      <c r="AS84" s="86"/>
      <c r="AT84" s="106"/>
      <c r="AU84" s="86"/>
      <c r="AV84" s="107" t="s">
        <v>240</v>
      </c>
      <c r="AW84" s="71">
        <v>67740</v>
      </c>
      <c r="AX84" s="77" t="s">
        <v>240</v>
      </c>
      <c r="AY84" s="72">
        <v>670</v>
      </c>
      <c r="AZ84" s="108" t="s">
        <v>241</v>
      </c>
      <c r="BA84" s="74" t="s">
        <v>242</v>
      </c>
      <c r="BB84" s="73" t="s">
        <v>240</v>
      </c>
      <c r="BC84" s="75" t="s">
        <v>246</v>
      </c>
      <c r="BD84" s="73" t="s">
        <v>240</v>
      </c>
      <c r="BE84" s="76">
        <v>2.2999999999999998</v>
      </c>
      <c r="BF84" s="107" t="s">
        <v>240</v>
      </c>
      <c r="BG84" s="156">
        <v>58070</v>
      </c>
      <c r="BH84" s="107" t="s">
        <v>250</v>
      </c>
      <c r="BI84" s="72">
        <v>580</v>
      </c>
      <c r="BJ84" s="108" t="s">
        <v>241</v>
      </c>
      <c r="BK84" s="74" t="s">
        <v>242</v>
      </c>
      <c r="BL84" s="108" t="s">
        <v>240</v>
      </c>
      <c r="BM84" s="75" t="s">
        <v>246</v>
      </c>
      <c r="BN84" s="108" t="s">
        <v>240</v>
      </c>
      <c r="BO84" s="76">
        <v>2.2000000000000002</v>
      </c>
      <c r="BP84" s="896"/>
      <c r="BQ84" s="898"/>
      <c r="BR84" s="887"/>
      <c r="BS84" s="900"/>
      <c r="BT84" s="873"/>
      <c r="BU84" s="873"/>
      <c r="BV84" s="871"/>
      <c r="BW84" s="875"/>
      <c r="BX84" s="871"/>
      <c r="BY84" s="902"/>
      <c r="BZ84" s="887"/>
      <c r="CA84" s="904"/>
      <c r="CB84" s="887"/>
      <c r="CC84" s="900"/>
      <c r="CD84" s="871"/>
      <c r="CE84" s="873"/>
      <c r="CF84" s="871"/>
      <c r="CG84" s="875"/>
      <c r="CH84" s="871"/>
      <c r="CI84" s="877"/>
      <c r="CJ84" s="881"/>
      <c r="CK84" s="887"/>
      <c r="CL84" s="889"/>
      <c r="CM84" s="887"/>
      <c r="CN84" s="900"/>
      <c r="CO84" s="873"/>
      <c r="CP84" s="873"/>
      <c r="CQ84" s="871"/>
      <c r="CR84" s="875"/>
      <c r="CS84" s="871"/>
      <c r="CT84" s="902"/>
      <c r="CU84" s="887"/>
      <c r="CV84" s="109" t="s">
        <v>280</v>
      </c>
      <c r="CW84" s="887"/>
      <c r="CX84" s="109" t="s">
        <v>255</v>
      </c>
      <c r="CY84" s="887"/>
      <c r="CZ84" s="110">
        <v>46.6</v>
      </c>
      <c r="DA84" s="887"/>
      <c r="DB84" s="109" t="s">
        <v>280</v>
      </c>
      <c r="DC84" s="887"/>
      <c r="DD84" s="109" t="s">
        <v>255</v>
      </c>
      <c r="DE84" s="887"/>
      <c r="DF84" s="110">
        <v>23.3</v>
      </c>
      <c r="DG84" s="905"/>
      <c r="DH84" s="907"/>
      <c r="DI84" s="905"/>
      <c r="DJ84" s="111" t="s">
        <v>256</v>
      </c>
      <c r="DK84" s="882"/>
      <c r="DL84" s="909"/>
      <c r="DM84" s="871"/>
      <c r="DN84" s="869"/>
      <c r="DO84" s="871"/>
      <c r="DP84" s="873"/>
      <c r="DQ84" s="871"/>
      <c r="DR84" s="875"/>
      <c r="DS84" s="871"/>
      <c r="DT84" s="877"/>
      <c r="DU84" s="879"/>
      <c r="DV84" s="881"/>
      <c r="DW84" s="882"/>
      <c r="DX84" s="922"/>
      <c r="DY84" s="887"/>
      <c r="DZ84" s="922"/>
      <c r="EA84" s="115"/>
      <c r="EB84" s="918"/>
    </row>
    <row r="85" spans="1:132" s="116" customFormat="1" ht="34.15" customHeight="1">
      <c r="A85" s="138" t="s">
        <v>363</v>
      </c>
      <c r="B85" s="920"/>
      <c r="C85" s="883" t="s">
        <v>273</v>
      </c>
      <c r="D85" s="885" t="s">
        <v>239</v>
      </c>
      <c r="E85" s="113" t="s">
        <v>42</v>
      </c>
      <c r="F85" s="52"/>
      <c r="G85" s="53">
        <v>34650</v>
      </c>
      <c r="H85" s="54">
        <v>44320</v>
      </c>
      <c r="I85" s="55" t="s">
        <v>240</v>
      </c>
      <c r="J85" s="56">
        <v>320</v>
      </c>
      <c r="K85" s="57">
        <v>420</v>
      </c>
      <c r="L85" s="58" t="s">
        <v>241</v>
      </c>
      <c r="M85" s="59" t="s">
        <v>242</v>
      </c>
      <c r="N85" s="60" t="s">
        <v>240</v>
      </c>
      <c r="O85" s="61" t="s">
        <v>243</v>
      </c>
      <c r="P85" s="60" t="s">
        <v>240</v>
      </c>
      <c r="Q85" s="62">
        <v>2</v>
      </c>
      <c r="R85" s="63">
        <v>2.1</v>
      </c>
      <c r="S85" s="887" t="s">
        <v>240</v>
      </c>
      <c r="T85" s="888">
        <v>490</v>
      </c>
      <c r="U85" s="887" t="s">
        <v>240</v>
      </c>
      <c r="V85" s="890">
        <v>4</v>
      </c>
      <c r="W85" s="892" t="s">
        <v>244</v>
      </c>
      <c r="X85" s="872" t="s">
        <v>242</v>
      </c>
      <c r="Y85" s="892" t="s">
        <v>240</v>
      </c>
      <c r="Z85" s="894" t="s">
        <v>245</v>
      </c>
      <c r="AA85" s="55" t="s">
        <v>240</v>
      </c>
      <c r="AB85" s="64">
        <v>9670</v>
      </c>
      <c r="AC85" s="887" t="s">
        <v>240</v>
      </c>
      <c r="AD85" s="65">
        <v>90</v>
      </c>
      <c r="AE85" s="66" t="s">
        <v>244</v>
      </c>
      <c r="AF85" s="59" t="s">
        <v>242</v>
      </c>
      <c r="AG85" s="67" t="s">
        <v>240</v>
      </c>
      <c r="AH85" s="61" t="s">
        <v>246</v>
      </c>
      <c r="AI85" s="67" t="s">
        <v>240</v>
      </c>
      <c r="AJ85" s="68">
        <v>2.6</v>
      </c>
      <c r="AK85" s="69" t="s">
        <v>247</v>
      </c>
      <c r="AL85" s="70" t="s">
        <v>248</v>
      </c>
      <c r="AM85" s="71">
        <v>3870</v>
      </c>
      <c r="AN85" s="70" t="s">
        <v>248</v>
      </c>
      <c r="AO85" s="72">
        <v>30</v>
      </c>
      <c r="AP85" s="73" t="s">
        <v>241</v>
      </c>
      <c r="AQ85" s="74" t="s">
        <v>242</v>
      </c>
      <c r="AR85" s="73" t="s">
        <v>240</v>
      </c>
      <c r="AS85" s="75" t="s">
        <v>246</v>
      </c>
      <c r="AT85" s="73" t="s">
        <v>240</v>
      </c>
      <c r="AU85" s="76">
        <v>3.9</v>
      </c>
      <c r="AV85" s="77"/>
      <c r="AW85" s="78"/>
      <c r="AX85" s="77"/>
      <c r="AY85" s="79"/>
      <c r="AZ85" s="80"/>
      <c r="BA85" s="80"/>
      <c r="BB85" s="81"/>
      <c r="BC85" s="80"/>
      <c r="BD85" s="81"/>
      <c r="BE85" s="80"/>
      <c r="BF85" s="77"/>
      <c r="BG85" s="78" t="s">
        <v>249</v>
      </c>
      <c r="BH85" s="77"/>
      <c r="BI85" s="82"/>
      <c r="BJ85" s="80"/>
      <c r="BK85" s="80"/>
      <c r="BL85" s="80"/>
      <c r="BM85" s="80"/>
      <c r="BN85" s="80"/>
      <c r="BO85" s="80"/>
      <c r="BP85" s="896" t="s">
        <v>240</v>
      </c>
      <c r="BQ85" s="897">
        <v>550</v>
      </c>
      <c r="BR85" s="887" t="s">
        <v>240</v>
      </c>
      <c r="BS85" s="899">
        <v>5</v>
      </c>
      <c r="BT85" s="872" t="s">
        <v>241</v>
      </c>
      <c r="BU85" s="872" t="s">
        <v>242</v>
      </c>
      <c r="BV85" s="870" t="s">
        <v>240</v>
      </c>
      <c r="BW85" s="874" t="s">
        <v>246</v>
      </c>
      <c r="BX85" s="870" t="s">
        <v>240</v>
      </c>
      <c r="BY85" s="901">
        <v>9.1</v>
      </c>
      <c r="BZ85" s="887" t="s">
        <v>250</v>
      </c>
      <c r="CA85" s="903">
        <v>3220</v>
      </c>
      <c r="CB85" s="887" t="s">
        <v>240</v>
      </c>
      <c r="CC85" s="899">
        <v>30</v>
      </c>
      <c r="CD85" s="870" t="s">
        <v>241</v>
      </c>
      <c r="CE85" s="872" t="s">
        <v>242</v>
      </c>
      <c r="CF85" s="870" t="s">
        <v>240</v>
      </c>
      <c r="CG85" s="874" t="s">
        <v>246</v>
      </c>
      <c r="CH85" s="870" t="s">
        <v>240</v>
      </c>
      <c r="CI85" s="876">
        <v>2.4</v>
      </c>
      <c r="CJ85" s="880" t="s">
        <v>251</v>
      </c>
      <c r="CK85" s="887" t="s">
        <v>250</v>
      </c>
      <c r="CL85" s="888">
        <v>540</v>
      </c>
      <c r="CM85" s="887" t="s">
        <v>240</v>
      </c>
      <c r="CN85" s="899">
        <v>5</v>
      </c>
      <c r="CO85" s="872" t="s">
        <v>241</v>
      </c>
      <c r="CP85" s="872" t="s">
        <v>242</v>
      </c>
      <c r="CQ85" s="870" t="s">
        <v>240</v>
      </c>
      <c r="CR85" s="874" t="s">
        <v>246</v>
      </c>
      <c r="CS85" s="870" t="s">
        <v>240</v>
      </c>
      <c r="CT85" s="901">
        <v>16.8</v>
      </c>
      <c r="CU85" s="887" t="s">
        <v>250</v>
      </c>
      <c r="CV85" s="83">
        <v>330</v>
      </c>
      <c r="CW85" s="887" t="s">
        <v>250</v>
      </c>
      <c r="CX85" s="84">
        <v>3</v>
      </c>
      <c r="CY85" s="887" t="s">
        <v>250</v>
      </c>
      <c r="CZ85" s="84">
        <v>3</v>
      </c>
      <c r="DA85" s="887" t="s">
        <v>250</v>
      </c>
      <c r="DB85" s="83">
        <v>50</v>
      </c>
      <c r="DC85" s="887" t="s">
        <v>250</v>
      </c>
      <c r="DD85" s="84">
        <v>1</v>
      </c>
      <c r="DE85" s="887" t="s">
        <v>250</v>
      </c>
      <c r="DF85" s="84">
        <v>1</v>
      </c>
      <c r="DG85" s="905" t="s">
        <v>248</v>
      </c>
      <c r="DH85" s="906">
        <v>3160</v>
      </c>
      <c r="DI85" s="905" t="s">
        <v>248</v>
      </c>
      <c r="DJ85" s="85">
        <v>255</v>
      </c>
      <c r="DK85" s="882" t="s">
        <v>252</v>
      </c>
      <c r="DL85" s="908">
        <v>3220</v>
      </c>
      <c r="DM85" s="870" t="s">
        <v>240</v>
      </c>
      <c r="DN85" s="868">
        <v>30</v>
      </c>
      <c r="DO85" s="870" t="s">
        <v>241</v>
      </c>
      <c r="DP85" s="872" t="s">
        <v>242</v>
      </c>
      <c r="DQ85" s="870" t="s">
        <v>240</v>
      </c>
      <c r="DR85" s="874" t="s">
        <v>246</v>
      </c>
      <c r="DS85" s="870" t="s">
        <v>240</v>
      </c>
      <c r="DT85" s="876">
        <v>2.4</v>
      </c>
      <c r="DU85" s="878" t="s">
        <v>247</v>
      </c>
      <c r="DV85" s="880" t="s">
        <v>253</v>
      </c>
      <c r="DW85" s="882" t="s">
        <v>252</v>
      </c>
      <c r="DX85" s="922"/>
      <c r="DY85" s="887"/>
      <c r="DZ85" s="922"/>
      <c r="EA85" s="115"/>
      <c r="EB85" s="918"/>
    </row>
    <row r="86" spans="1:132" s="116" customFormat="1" ht="34.15" customHeight="1">
      <c r="A86" s="138" t="s">
        <v>364</v>
      </c>
      <c r="B86" s="920"/>
      <c r="C86" s="884"/>
      <c r="D86" s="910"/>
      <c r="E86" s="114" t="s">
        <v>43</v>
      </c>
      <c r="F86" s="52"/>
      <c r="G86" s="88">
        <v>44320</v>
      </c>
      <c r="H86" s="89"/>
      <c r="I86" s="55" t="s">
        <v>240</v>
      </c>
      <c r="J86" s="90">
        <v>420</v>
      </c>
      <c r="K86" s="91"/>
      <c r="L86" s="92" t="s">
        <v>241</v>
      </c>
      <c r="M86" s="93" t="s">
        <v>242</v>
      </c>
      <c r="N86" s="94" t="s">
        <v>240</v>
      </c>
      <c r="O86" s="95" t="s">
        <v>246</v>
      </c>
      <c r="P86" s="94" t="s">
        <v>240</v>
      </c>
      <c r="Q86" s="96">
        <v>2.1</v>
      </c>
      <c r="R86" s="97"/>
      <c r="S86" s="887"/>
      <c r="T86" s="889"/>
      <c r="U86" s="887"/>
      <c r="V86" s="891"/>
      <c r="W86" s="893"/>
      <c r="X86" s="873"/>
      <c r="Y86" s="893"/>
      <c r="Z86" s="895"/>
      <c r="AA86" s="55" t="s">
        <v>240</v>
      </c>
      <c r="AB86" s="90">
        <v>9670</v>
      </c>
      <c r="AC86" s="887"/>
      <c r="AD86" s="98">
        <v>90</v>
      </c>
      <c r="AE86" s="99" t="s">
        <v>241</v>
      </c>
      <c r="AF86" s="93" t="s">
        <v>242</v>
      </c>
      <c r="AG86" s="100" t="s">
        <v>240</v>
      </c>
      <c r="AH86" s="101" t="s">
        <v>246</v>
      </c>
      <c r="AI86" s="100" t="s">
        <v>240</v>
      </c>
      <c r="AJ86" s="102">
        <v>2.6</v>
      </c>
      <c r="AK86" s="103"/>
      <c r="AL86" s="70"/>
      <c r="AM86" s="104"/>
      <c r="AN86" s="77"/>
      <c r="AO86" s="105"/>
      <c r="AP86" s="106"/>
      <c r="AQ86" s="86"/>
      <c r="AR86" s="106"/>
      <c r="AS86" s="86"/>
      <c r="AT86" s="106"/>
      <c r="AU86" s="86"/>
      <c r="AV86" s="107" t="s">
        <v>240</v>
      </c>
      <c r="AW86" s="71">
        <v>67740</v>
      </c>
      <c r="AX86" s="77" t="s">
        <v>240</v>
      </c>
      <c r="AY86" s="72">
        <v>670</v>
      </c>
      <c r="AZ86" s="108" t="s">
        <v>241</v>
      </c>
      <c r="BA86" s="74" t="s">
        <v>242</v>
      </c>
      <c r="BB86" s="73" t="s">
        <v>240</v>
      </c>
      <c r="BC86" s="75" t="s">
        <v>246</v>
      </c>
      <c r="BD86" s="73" t="s">
        <v>240</v>
      </c>
      <c r="BE86" s="76">
        <v>2.2999999999999998</v>
      </c>
      <c r="BF86" s="107" t="s">
        <v>240</v>
      </c>
      <c r="BG86" s="156">
        <v>58070</v>
      </c>
      <c r="BH86" s="107" t="s">
        <v>250</v>
      </c>
      <c r="BI86" s="72">
        <v>580</v>
      </c>
      <c r="BJ86" s="108" t="s">
        <v>241</v>
      </c>
      <c r="BK86" s="74" t="s">
        <v>242</v>
      </c>
      <c r="BL86" s="108" t="s">
        <v>240</v>
      </c>
      <c r="BM86" s="75" t="s">
        <v>246</v>
      </c>
      <c r="BN86" s="108" t="s">
        <v>240</v>
      </c>
      <c r="BO86" s="76">
        <v>2.2000000000000002</v>
      </c>
      <c r="BP86" s="896"/>
      <c r="BQ86" s="898"/>
      <c r="BR86" s="887"/>
      <c r="BS86" s="900"/>
      <c r="BT86" s="873"/>
      <c r="BU86" s="873"/>
      <c r="BV86" s="871"/>
      <c r="BW86" s="875"/>
      <c r="BX86" s="871"/>
      <c r="BY86" s="902"/>
      <c r="BZ86" s="887"/>
      <c r="CA86" s="904"/>
      <c r="CB86" s="887"/>
      <c r="CC86" s="900"/>
      <c r="CD86" s="871"/>
      <c r="CE86" s="873"/>
      <c r="CF86" s="871"/>
      <c r="CG86" s="875"/>
      <c r="CH86" s="871"/>
      <c r="CI86" s="877"/>
      <c r="CJ86" s="881"/>
      <c r="CK86" s="887"/>
      <c r="CL86" s="889"/>
      <c r="CM86" s="887"/>
      <c r="CN86" s="900"/>
      <c r="CO86" s="873"/>
      <c r="CP86" s="873"/>
      <c r="CQ86" s="871"/>
      <c r="CR86" s="875"/>
      <c r="CS86" s="871"/>
      <c r="CT86" s="902"/>
      <c r="CU86" s="887"/>
      <c r="CV86" s="109" t="s">
        <v>280</v>
      </c>
      <c r="CW86" s="887"/>
      <c r="CX86" s="109" t="s">
        <v>255</v>
      </c>
      <c r="CY86" s="887"/>
      <c r="CZ86" s="110">
        <v>58.3</v>
      </c>
      <c r="DA86" s="887"/>
      <c r="DB86" s="109" t="s">
        <v>280</v>
      </c>
      <c r="DC86" s="887"/>
      <c r="DD86" s="109" t="s">
        <v>255</v>
      </c>
      <c r="DE86" s="887"/>
      <c r="DF86" s="110">
        <v>32.4</v>
      </c>
      <c r="DG86" s="905"/>
      <c r="DH86" s="907"/>
      <c r="DI86" s="905"/>
      <c r="DJ86" s="111" t="s">
        <v>256</v>
      </c>
      <c r="DK86" s="882"/>
      <c r="DL86" s="909"/>
      <c r="DM86" s="871"/>
      <c r="DN86" s="869"/>
      <c r="DO86" s="871"/>
      <c r="DP86" s="873"/>
      <c r="DQ86" s="871"/>
      <c r="DR86" s="875"/>
      <c r="DS86" s="871"/>
      <c r="DT86" s="877"/>
      <c r="DU86" s="879"/>
      <c r="DV86" s="881"/>
      <c r="DW86" s="882"/>
      <c r="DX86" s="922"/>
      <c r="DY86" s="887"/>
      <c r="DZ86" s="922"/>
      <c r="EA86" s="115"/>
      <c r="EB86" s="918"/>
    </row>
    <row r="87" spans="1:132" s="116" customFormat="1" ht="34.15" customHeight="1">
      <c r="A87" s="138" t="s">
        <v>365</v>
      </c>
      <c r="B87" s="920"/>
      <c r="C87" s="883" t="s">
        <v>274</v>
      </c>
      <c r="D87" s="885" t="s">
        <v>239</v>
      </c>
      <c r="E87" s="113" t="s">
        <v>42</v>
      </c>
      <c r="F87" s="52"/>
      <c r="G87" s="53">
        <v>33120</v>
      </c>
      <c r="H87" s="54">
        <v>42790</v>
      </c>
      <c r="I87" s="55" t="s">
        <v>240</v>
      </c>
      <c r="J87" s="56">
        <v>310</v>
      </c>
      <c r="K87" s="57">
        <v>400</v>
      </c>
      <c r="L87" s="58" t="s">
        <v>241</v>
      </c>
      <c r="M87" s="59" t="s">
        <v>242</v>
      </c>
      <c r="N87" s="60" t="s">
        <v>240</v>
      </c>
      <c r="O87" s="61" t="s">
        <v>243</v>
      </c>
      <c r="P87" s="60" t="s">
        <v>240</v>
      </c>
      <c r="Q87" s="62">
        <v>2</v>
      </c>
      <c r="R87" s="63">
        <v>2.1</v>
      </c>
      <c r="S87" s="887" t="s">
        <v>240</v>
      </c>
      <c r="T87" s="888">
        <v>420</v>
      </c>
      <c r="U87" s="887" t="s">
        <v>240</v>
      </c>
      <c r="V87" s="890">
        <v>4</v>
      </c>
      <c r="W87" s="892" t="s">
        <v>244</v>
      </c>
      <c r="X87" s="872" t="s">
        <v>242</v>
      </c>
      <c r="Y87" s="892" t="s">
        <v>240</v>
      </c>
      <c r="Z87" s="894" t="s">
        <v>245</v>
      </c>
      <c r="AA87" s="55" t="s">
        <v>240</v>
      </c>
      <c r="AB87" s="64">
        <v>9670</v>
      </c>
      <c r="AC87" s="887" t="s">
        <v>240</v>
      </c>
      <c r="AD87" s="65">
        <v>90</v>
      </c>
      <c r="AE87" s="66" t="s">
        <v>244</v>
      </c>
      <c r="AF87" s="59" t="s">
        <v>242</v>
      </c>
      <c r="AG87" s="67" t="s">
        <v>240</v>
      </c>
      <c r="AH87" s="61" t="s">
        <v>246</v>
      </c>
      <c r="AI87" s="67" t="s">
        <v>240</v>
      </c>
      <c r="AJ87" s="68">
        <v>2.6</v>
      </c>
      <c r="AK87" s="69" t="s">
        <v>247</v>
      </c>
      <c r="AL87" s="70" t="s">
        <v>248</v>
      </c>
      <c r="AM87" s="71">
        <v>3870</v>
      </c>
      <c r="AN87" s="70" t="s">
        <v>248</v>
      </c>
      <c r="AO87" s="72">
        <v>30</v>
      </c>
      <c r="AP87" s="73" t="s">
        <v>241</v>
      </c>
      <c r="AQ87" s="74" t="s">
        <v>242</v>
      </c>
      <c r="AR87" s="73" t="s">
        <v>240</v>
      </c>
      <c r="AS87" s="75" t="s">
        <v>246</v>
      </c>
      <c r="AT87" s="73" t="s">
        <v>240</v>
      </c>
      <c r="AU87" s="76">
        <v>3.9</v>
      </c>
      <c r="AV87" s="77"/>
      <c r="AW87" s="78"/>
      <c r="AX87" s="77"/>
      <c r="AY87" s="79"/>
      <c r="AZ87" s="80"/>
      <c r="BA87" s="80"/>
      <c r="BB87" s="81"/>
      <c r="BC87" s="80"/>
      <c r="BD87" s="81"/>
      <c r="BE87" s="80"/>
      <c r="BF87" s="77"/>
      <c r="BG87" s="78" t="s">
        <v>249</v>
      </c>
      <c r="BH87" s="77"/>
      <c r="BI87" s="82"/>
      <c r="BJ87" s="80"/>
      <c r="BK87" s="80"/>
      <c r="BL87" s="80"/>
      <c r="BM87" s="80"/>
      <c r="BN87" s="80"/>
      <c r="BO87" s="80"/>
      <c r="BP87" s="896" t="s">
        <v>240</v>
      </c>
      <c r="BQ87" s="897">
        <v>470</v>
      </c>
      <c r="BR87" s="887" t="s">
        <v>240</v>
      </c>
      <c r="BS87" s="899">
        <v>4</v>
      </c>
      <c r="BT87" s="872" t="s">
        <v>241</v>
      </c>
      <c r="BU87" s="872" t="s">
        <v>242</v>
      </c>
      <c r="BV87" s="870" t="s">
        <v>240</v>
      </c>
      <c r="BW87" s="874" t="s">
        <v>246</v>
      </c>
      <c r="BX87" s="870" t="s">
        <v>240</v>
      </c>
      <c r="BY87" s="901">
        <v>9.6999999999999993</v>
      </c>
      <c r="BZ87" s="887" t="s">
        <v>250</v>
      </c>
      <c r="CA87" s="903">
        <v>2760</v>
      </c>
      <c r="CB87" s="887" t="s">
        <v>240</v>
      </c>
      <c r="CC87" s="899">
        <v>20</v>
      </c>
      <c r="CD87" s="870" t="s">
        <v>241</v>
      </c>
      <c r="CE87" s="872" t="s">
        <v>242</v>
      </c>
      <c r="CF87" s="870" t="s">
        <v>240</v>
      </c>
      <c r="CG87" s="874" t="s">
        <v>246</v>
      </c>
      <c r="CH87" s="870" t="s">
        <v>240</v>
      </c>
      <c r="CI87" s="876">
        <v>3.1</v>
      </c>
      <c r="CJ87" s="880" t="s">
        <v>251</v>
      </c>
      <c r="CK87" s="887" t="s">
        <v>250</v>
      </c>
      <c r="CL87" s="888">
        <v>540</v>
      </c>
      <c r="CM87" s="887" t="s">
        <v>240</v>
      </c>
      <c r="CN87" s="899">
        <v>5</v>
      </c>
      <c r="CO87" s="872" t="s">
        <v>241</v>
      </c>
      <c r="CP87" s="872" t="s">
        <v>242</v>
      </c>
      <c r="CQ87" s="870" t="s">
        <v>240</v>
      </c>
      <c r="CR87" s="874" t="s">
        <v>246</v>
      </c>
      <c r="CS87" s="870" t="s">
        <v>240</v>
      </c>
      <c r="CT87" s="901">
        <v>14.4</v>
      </c>
      <c r="CU87" s="887" t="s">
        <v>250</v>
      </c>
      <c r="CV87" s="83">
        <v>290</v>
      </c>
      <c r="CW87" s="887" t="s">
        <v>250</v>
      </c>
      <c r="CX87" s="84">
        <v>2</v>
      </c>
      <c r="CY87" s="887" t="s">
        <v>250</v>
      </c>
      <c r="CZ87" s="84">
        <v>2</v>
      </c>
      <c r="DA87" s="887" t="s">
        <v>250</v>
      </c>
      <c r="DB87" s="83">
        <v>50</v>
      </c>
      <c r="DC87" s="887" t="s">
        <v>250</v>
      </c>
      <c r="DD87" s="84">
        <v>1</v>
      </c>
      <c r="DE87" s="887" t="s">
        <v>250</v>
      </c>
      <c r="DF87" s="84">
        <v>1</v>
      </c>
      <c r="DG87" s="905" t="s">
        <v>248</v>
      </c>
      <c r="DH87" s="906">
        <v>2810</v>
      </c>
      <c r="DI87" s="905" t="s">
        <v>248</v>
      </c>
      <c r="DJ87" s="85">
        <v>255</v>
      </c>
      <c r="DK87" s="882" t="s">
        <v>252</v>
      </c>
      <c r="DL87" s="908">
        <v>2760</v>
      </c>
      <c r="DM87" s="870" t="s">
        <v>240</v>
      </c>
      <c r="DN87" s="868">
        <v>20</v>
      </c>
      <c r="DO87" s="870" t="s">
        <v>241</v>
      </c>
      <c r="DP87" s="872" t="s">
        <v>242</v>
      </c>
      <c r="DQ87" s="870" t="s">
        <v>240</v>
      </c>
      <c r="DR87" s="874" t="s">
        <v>246</v>
      </c>
      <c r="DS87" s="870" t="s">
        <v>240</v>
      </c>
      <c r="DT87" s="876">
        <v>3.1</v>
      </c>
      <c r="DU87" s="878" t="s">
        <v>247</v>
      </c>
      <c r="DV87" s="880" t="s">
        <v>253</v>
      </c>
      <c r="DW87" s="882" t="s">
        <v>252</v>
      </c>
      <c r="DX87" s="922"/>
      <c r="DY87" s="887"/>
      <c r="DZ87" s="922"/>
      <c r="EA87" s="115"/>
      <c r="EB87" s="918"/>
    </row>
    <row r="88" spans="1:132" s="116" customFormat="1" ht="34.15" customHeight="1">
      <c r="A88" s="138" t="s">
        <v>366</v>
      </c>
      <c r="B88" s="920"/>
      <c r="C88" s="884"/>
      <c r="D88" s="910"/>
      <c r="E88" s="114" t="s">
        <v>43</v>
      </c>
      <c r="F88" s="52"/>
      <c r="G88" s="88">
        <v>42790</v>
      </c>
      <c r="H88" s="89"/>
      <c r="I88" s="55" t="s">
        <v>240</v>
      </c>
      <c r="J88" s="90">
        <v>400</v>
      </c>
      <c r="K88" s="91"/>
      <c r="L88" s="92" t="s">
        <v>241</v>
      </c>
      <c r="M88" s="93" t="s">
        <v>242</v>
      </c>
      <c r="N88" s="94" t="s">
        <v>240</v>
      </c>
      <c r="O88" s="95" t="s">
        <v>246</v>
      </c>
      <c r="P88" s="94" t="s">
        <v>240</v>
      </c>
      <c r="Q88" s="96">
        <v>2.1</v>
      </c>
      <c r="R88" s="97"/>
      <c r="S88" s="887"/>
      <c r="T88" s="889"/>
      <c r="U88" s="887"/>
      <c r="V88" s="891"/>
      <c r="W88" s="893"/>
      <c r="X88" s="873"/>
      <c r="Y88" s="893"/>
      <c r="Z88" s="895"/>
      <c r="AA88" s="55" t="s">
        <v>240</v>
      </c>
      <c r="AB88" s="90">
        <v>9670</v>
      </c>
      <c r="AC88" s="887"/>
      <c r="AD88" s="98">
        <v>90</v>
      </c>
      <c r="AE88" s="99" t="s">
        <v>241</v>
      </c>
      <c r="AF88" s="93" t="s">
        <v>242</v>
      </c>
      <c r="AG88" s="100" t="s">
        <v>240</v>
      </c>
      <c r="AH88" s="101" t="s">
        <v>246</v>
      </c>
      <c r="AI88" s="100" t="s">
        <v>240</v>
      </c>
      <c r="AJ88" s="102">
        <v>2.6</v>
      </c>
      <c r="AK88" s="103"/>
      <c r="AL88" s="70"/>
      <c r="AM88" s="104"/>
      <c r="AN88" s="77"/>
      <c r="AO88" s="105"/>
      <c r="AP88" s="106"/>
      <c r="AQ88" s="86"/>
      <c r="AR88" s="106"/>
      <c r="AS88" s="86"/>
      <c r="AT88" s="106"/>
      <c r="AU88" s="86"/>
      <c r="AV88" s="107" t="s">
        <v>240</v>
      </c>
      <c r="AW88" s="71">
        <v>67740</v>
      </c>
      <c r="AX88" s="77" t="s">
        <v>240</v>
      </c>
      <c r="AY88" s="72">
        <v>670</v>
      </c>
      <c r="AZ88" s="108" t="s">
        <v>241</v>
      </c>
      <c r="BA88" s="74" t="s">
        <v>242</v>
      </c>
      <c r="BB88" s="73" t="s">
        <v>240</v>
      </c>
      <c r="BC88" s="75" t="s">
        <v>246</v>
      </c>
      <c r="BD88" s="73" t="s">
        <v>240</v>
      </c>
      <c r="BE88" s="76">
        <v>2.2999999999999998</v>
      </c>
      <c r="BF88" s="107" t="s">
        <v>240</v>
      </c>
      <c r="BG88" s="156">
        <v>58070</v>
      </c>
      <c r="BH88" s="107" t="s">
        <v>250</v>
      </c>
      <c r="BI88" s="72">
        <v>580</v>
      </c>
      <c r="BJ88" s="108" t="s">
        <v>241</v>
      </c>
      <c r="BK88" s="74" t="s">
        <v>242</v>
      </c>
      <c r="BL88" s="108" t="s">
        <v>240</v>
      </c>
      <c r="BM88" s="75" t="s">
        <v>246</v>
      </c>
      <c r="BN88" s="108" t="s">
        <v>240</v>
      </c>
      <c r="BO88" s="76">
        <v>2.2000000000000002</v>
      </c>
      <c r="BP88" s="896"/>
      <c r="BQ88" s="898"/>
      <c r="BR88" s="887"/>
      <c r="BS88" s="900"/>
      <c r="BT88" s="873"/>
      <c r="BU88" s="873"/>
      <c r="BV88" s="871"/>
      <c r="BW88" s="875"/>
      <c r="BX88" s="871"/>
      <c r="BY88" s="902"/>
      <c r="BZ88" s="887"/>
      <c r="CA88" s="904"/>
      <c r="CB88" s="887"/>
      <c r="CC88" s="900"/>
      <c r="CD88" s="871"/>
      <c r="CE88" s="873"/>
      <c r="CF88" s="871"/>
      <c r="CG88" s="875"/>
      <c r="CH88" s="871"/>
      <c r="CI88" s="877"/>
      <c r="CJ88" s="881"/>
      <c r="CK88" s="887"/>
      <c r="CL88" s="889"/>
      <c r="CM88" s="887"/>
      <c r="CN88" s="900"/>
      <c r="CO88" s="873"/>
      <c r="CP88" s="873"/>
      <c r="CQ88" s="871"/>
      <c r="CR88" s="875"/>
      <c r="CS88" s="871"/>
      <c r="CT88" s="902"/>
      <c r="CU88" s="887"/>
      <c r="CV88" s="109" t="s">
        <v>280</v>
      </c>
      <c r="CW88" s="887"/>
      <c r="CX88" s="109" t="s">
        <v>255</v>
      </c>
      <c r="CY88" s="887"/>
      <c r="CZ88" s="110">
        <v>74.900000000000006</v>
      </c>
      <c r="DA88" s="887"/>
      <c r="DB88" s="109" t="s">
        <v>280</v>
      </c>
      <c r="DC88" s="887"/>
      <c r="DD88" s="109" t="s">
        <v>255</v>
      </c>
      <c r="DE88" s="887"/>
      <c r="DF88" s="110">
        <v>27.7</v>
      </c>
      <c r="DG88" s="905"/>
      <c r="DH88" s="907"/>
      <c r="DI88" s="905"/>
      <c r="DJ88" s="111" t="s">
        <v>256</v>
      </c>
      <c r="DK88" s="882"/>
      <c r="DL88" s="909"/>
      <c r="DM88" s="871"/>
      <c r="DN88" s="869"/>
      <c r="DO88" s="871"/>
      <c r="DP88" s="873"/>
      <c r="DQ88" s="871"/>
      <c r="DR88" s="875"/>
      <c r="DS88" s="871"/>
      <c r="DT88" s="877"/>
      <c r="DU88" s="879"/>
      <c r="DV88" s="881"/>
      <c r="DW88" s="882"/>
      <c r="DX88" s="922"/>
      <c r="DY88" s="887"/>
      <c r="DZ88" s="922"/>
      <c r="EA88" s="115"/>
      <c r="EB88" s="918"/>
    </row>
    <row r="89" spans="1:132" s="116" customFormat="1" ht="34.15" customHeight="1">
      <c r="A89" s="138" t="s">
        <v>367</v>
      </c>
      <c r="B89" s="920"/>
      <c r="C89" s="883" t="s">
        <v>275</v>
      </c>
      <c r="D89" s="885" t="s">
        <v>239</v>
      </c>
      <c r="E89" s="113" t="s">
        <v>42</v>
      </c>
      <c r="F89" s="52"/>
      <c r="G89" s="53">
        <v>31990</v>
      </c>
      <c r="H89" s="54">
        <v>41660</v>
      </c>
      <c r="I89" s="55" t="s">
        <v>240</v>
      </c>
      <c r="J89" s="56">
        <v>290</v>
      </c>
      <c r="K89" s="57">
        <v>390</v>
      </c>
      <c r="L89" s="58" t="s">
        <v>241</v>
      </c>
      <c r="M89" s="59" t="s">
        <v>242</v>
      </c>
      <c r="N89" s="60" t="s">
        <v>240</v>
      </c>
      <c r="O89" s="61" t="s">
        <v>243</v>
      </c>
      <c r="P89" s="60" t="s">
        <v>240</v>
      </c>
      <c r="Q89" s="62">
        <v>2.1</v>
      </c>
      <c r="R89" s="63">
        <v>2.1</v>
      </c>
      <c r="S89" s="887" t="s">
        <v>240</v>
      </c>
      <c r="T89" s="888">
        <v>360</v>
      </c>
      <c r="U89" s="887" t="s">
        <v>240</v>
      </c>
      <c r="V89" s="890">
        <v>3</v>
      </c>
      <c r="W89" s="892" t="s">
        <v>244</v>
      </c>
      <c r="X89" s="872" t="s">
        <v>242</v>
      </c>
      <c r="Y89" s="892" t="s">
        <v>240</v>
      </c>
      <c r="Z89" s="894" t="s">
        <v>245</v>
      </c>
      <c r="AA89" s="55" t="s">
        <v>240</v>
      </c>
      <c r="AB89" s="64">
        <v>9670</v>
      </c>
      <c r="AC89" s="887" t="s">
        <v>240</v>
      </c>
      <c r="AD89" s="65">
        <v>90</v>
      </c>
      <c r="AE89" s="66" t="s">
        <v>244</v>
      </c>
      <c r="AF89" s="59" t="s">
        <v>242</v>
      </c>
      <c r="AG89" s="67" t="s">
        <v>240</v>
      </c>
      <c r="AH89" s="61" t="s">
        <v>246</v>
      </c>
      <c r="AI89" s="67" t="s">
        <v>240</v>
      </c>
      <c r="AJ89" s="68">
        <v>2.6</v>
      </c>
      <c r="AK89" s="69" t="s">
        <v>247</v>
      </c>
      <c r="AL89" s="70" t="s">
        <v>248</v>
      </c>
      <c r="AM89" s="71">
        <v>3870</v>
      </c>
      <c r="AN89" s="70" t="s">
        <v>248</v>
      </c>
      <c r="AO89" s="72">
        <v>30</v>
      </c>
      <c r="AP89" s="73" t="s">
        <v>241</v>
      </c>
      <c r="AQ89" s="74" t="s">
        <v>242</v>
      </c>
      <c r="AR89" s="73" t="s">
        <v>240</v>
      </c>
      <c r="AS89" s="75" t="s">
        <v>246</v>
      </c>
      <c r="AT89" s="73" t="s">
        <v>240</v>
      </c>
      <c r="AU89" s="76">
        <v>3.9</v>
      </c>
      <c r="AV89" s="77"/>
      <c r="AW89" s="78"/>
      <c r="AX89" s="77"/>
      <c r="AY89" s="79"/>
      <c r="AZ89" s="80"/>
      <c r="BA89" s="80"/>
      <c r="BB89" s="81"/>
      <c r="BC89" s="80"/>
      <c r="BD89" s="81"/>
      <c r="BE89" s="80"/>
      <c r="BF89" s="77"/>
      <c r="BG89" s="78" t="s">
        <v>249</v>
      </c>
      <c r="BH89" s="77"/>
      <c r="BI89" s="82"/>
      <c r="BJ89" s="80"/>
      <c r="BK89" s="80"/>
      <c r="BL89" s="80"/>
      <c r="BM89" s="80"/>
      <c r="BN89" s="80"/>
      <c r="BO89" s="80"/>
      <c r="BP89" s="896" t="s">
        <v>240</v>
      </c>
      <c r="BQ89" s="897">
        <v>410</v>
      </c>
      <c r="BR89" s="887" t="s">
        <v>240</v>
      </c>
      <c r="BS89" s="899">
        <v>4</v>
      </c>
      <c r="BT89" s="872" t="s">
        <v>241</v>
      </c>
      <c r="BU89" s="872" t="s">
        <v>242</v>
      </c>
      <c r="BV89" s="870" t="s">
        <v>240</v>
      </c>
      <c r="BW89" s="874" t="s">
        <v>246</v>
      </c>
      <c r="BX89" s="870" t="s">
        <v>240</v>
      </c>
      <c r="BY89" s="901">
        <v>8.5</v>
      </c>
      <c r="BZ89" s="887" t="s">
        <v>250</v>
      </c>
      <c r="CA89" s="903">
        <v>2410</v>
      </c>
      <c r="CB89" s="887" t="s">
        <v>240</v>
      </c>
      <c r="CC89" s="899">
        <v>20</v>
      </c>
      <c r="CD89" s="870" t="s">
        <v>241</v>
      </c>
      <c r="CE89" s="872" t="s">
        <v>242</v>
      </c>
      <c r="CF89" s="870" t="s">
        <v>240</v>
      </c>
      <c r="CG89" s="874" t="s">
        <v>246</v>
      </c>
      <c r="CH89" s="870" t="s">
        <v>240</v>
      </c>
      <c r="CI89" s="876">
        <v>2.7</v>
      </c>
      <c r="CJ89" s="880" t="s">
        <v>251</v>
      </c>
      <c r="CK89" s="887" t="s">
        <v>250</v>
      </c>
      <c r="CL89" s="888">
        <v>540</v>
      </c>
      <c r="CM89" s="887" t="s">
        <v>240</v>
      </c>
      <c r="CN89" s="899">
        <v>5</v>
      </c>
      <c r="CO89" s="872" t="s">
        <v>241</v>
      </c>
      <c r="CP89" s="872" t="s">
        <v>242</v>
      </c>
      <c r="CQ89" s="870" t="s">
        <v>240</v>
      </c>
      <c r="CR89" s="874" t="s">
        <v>246</v>
      </c>
      <c r="CS89" s="870" t="s">
        <v>240</v>
      </c>
      <c r="CT89" s="901">
        <v>12.6</v>
      </c>
      <c r="CU89" s="887" t="s">
        <v>250</v>
      </c>
      <c r="CV89" s="83">
        <v>270</v>
      </c>
      <c r="CW89" s="887" t="s">
        <v>250</v>
      </c>
      <c r="CX89" s="84">
        <v>2</v>
      </c>
      <c r="CY89" s="887" t="s">
        <v>250</v>
      </c>
      <c r="CZ89" s="84">
        <v>2</v>
      </c>
      <c r="DA89" s="887" t="s">
        <v>250</v>
      </c>
      <c r="DB89" s="83">
        <v>40</v>
      </c>
      <c r="DC89" s="887" t="s">
        <v>250</v>
      </c>
      <c r="DD89" s="84">
        <v>1</v>
      </c>
      <c r="DE89" s="887" t="s">
        <v>250</v>
      </c>
      <c r="DF89" s="84">
        <v>1</v>
      </c>
      <c r="DG89" s="905" t="s">
        <v>248</v>
      </c>
      <c r="DH89" s="906">
        <v>2540</v>
      </c>
      <c r="DI89" s="905" t="s">
        <v>248</v>
      </c>
      <c r="DJ89" s="85">
        <v>255</v>
      </c>
      <c r="DK89" s="882" t="s">
        <v>252</v>
      </c>
      <c r="DL89" s="908">
        <v>2410</v>
      </c>
      <c r="DM89" s="870" t="s">
        <v>240</v>
      </c>
      <c r="DN89" s="868">
        <v>20</v>
      </c>
      <c r="DO89" s="870" t="s">
        <v>241</v>
      </c>
      <c r="DP89" s="872" t="s">
        <v>242</v>
      </c>
      <c r="DQ89" s="870" t="s">
        <v>240</v>
      </c>
      <c r="DR89" s="874" t="s">
        <v>246</v>
      </c>
      <c r="DS89" s="870" t="s">
        <v>240</v>
      </c>
      <c r="DT89" s="876">
        <v>2.7</v>
      </c>
      <c r="DU89" s="878" t="s">
        <v>247</v>
      </c>
      <c r="DV89" s="880" t="s">
        <v>253</v>
      </c>
      <c r="DW89" s="882" t="s">
        <v>252</v>
      </c>
      <c r="DX89" s="922"/>
      <c r="DY89" s="887"/>
      <c r="DZ89" s="922"/>
      <c r="EA89" s="115"/>
      <c r="EB89" s="918"/>
    </row>
    <row r="90" spans="1:132" s="116" customFormat="1" ht="34.15" customHeight="1">
      <c r="A90" s="138" t="s">
        <v>368</v>
      </c>
      <c r="B90" s="920"/>
      <c r="C90" s="884"/>
      <c r="D90" s="910"/>
      <c r="E90" s="114" t="s">
        <v>43</v>
      </c>
      <c r="F90" s="52"/>
      <c r="G90" s="88">
        <v>41660</v>
      </c>
      <c r="H90" s="89"/>
      <c r="I90" s="55" t="s">
        <v>240</v>
      </c>
      <c r="J90" s="90">
        <v>390</v>
      </c>
      <c r="K90" s="91"/>
      <c r="L90" s="92" t="s">
        <v>241</v>
      </c>
      <c r="M90" s="93" t="s">
        <v>242</v>
      </c>
      <c r="N90" s="94" t="s">
        <v>240</v>
      </c>
      <c r="O90" s="95" t="s">
        <v>246</v>
      </c>
      <c r="P90" s="94" t="s">
        <v>240</v>
      </c>
      <c r="Q90" s="96">
        <v>2.1</v>
      </c>
      <c r="R90" s="97"/>
      <c r="S90" s="887"/>
      <c r="T90" s="889"/>
      <c r="U90" s="887"/>
      <c r="V90" s="891"/>
      <c r="W90" s="893"/>
      <c r="X90" s="873"/>
      <c r="Y90" s="893"/>
      <c r="Z90" s="895"/>
      <c r="AA90" s="55" t="s">
        <v>240</v>
      </c>
      <c r="AB90" s="90">
        <v>9670</v>
      </c>
      <c r="AC90" s="887"/>
      <c r="AD90" s="98">
        <v>90</v>
      </c>
      <c r="AE90" s="99" t="s">
        <v>241</v>
      </c>
      <c r="AF90" s="93" t="s">
        <v>242</v>
      </c>
      <c r="AG90" s="100" t="s">
        <v>240</v>
      </c>
      <c r="AH90" s="101" t="s">
        <v>246</v>
      </c>
      <c r="AI90" s="100" t="s">
        <v>240</v>
      </c>
      <c r="AJ90" s="102">
        <v>2.6</v>
      </c>
      <c r="AK90" s="103"/>
      <c r="AL90" s="70"/>
      <c r="AM90" s="104"/>
      <c r="AN90" s="77"/>
      <c r="AO90" s="105"/>
      <c r="AP90" s="106"/>
      <c r="AQ90" s="86"/>
      <c r="AR90" s="106"/>
      <c r="AS90" s="86"/>
      <c r="AT90" s="106"/>
      <c r="AU90" s="86"/>
      <c r="AV90" s="107" t="s">
        <v>240</v>
      </c>
      <c r="AW90" s="71">
        <v>67740</v>
      </c>
      <c r="AX90" s="77" t="s">
        <v>240</v>
      </c>
      <c r="AY90" s="72">
        <v>670</v>
      </c>
      <c r="AZ90" s="108" t="s">
        <v>241</v>
      </c>
      <c r="BA90" s="74" t="s">
        <v>242</v>
      </c>
      <c r="BB90" s="73" t="s">
        <v>240</v>
      </c>
      <c r="BC90" s="75" t="s">
        <v>246</v>
      </c>
      <c r="BD90" s="73" t="s">
        <v>240</v>
      </c>
      <c r="BE90" s="76">
        <v>2.2999999999999998</v>
      </c>
      <c r="BF90" s="107" t="s">
        <v>240</v>
      </c>
      <c r="BG90" s="156">
        <v>58070</v>
      </c>
      <c r="BH90" s="107" t="s">
        <v>250</v>
      </c>
      <c r="BI90" s="72">
        <v>580</v>
      </c>
      <c r="BJ90" s="108" t="s">
        <v>241</v>
      </c>
      <c r="BK90" s="74" t="s">
        <v>242</v>
      </c>
      <c r="BL90" s="108" t="s">
        <v>240</v>
      </c>
      <c r="BM90" s="75" t="s">
        <v>246</v>
      </c>
      <c r="BN90" s="108" t="s">
        <v>240</v>
      </c>
      <c r="BO90" s="76">
        <v>2.2000000000000002</v>
      </c>
      <c r="BP90" s="896"/>
      <c r="BQ90" s="898"/>
      <c r="BR90" s="887"/>
      <c r="BS90" s="900"/>
      <c r="BT90" s="873"/>
      <c r="BU90" s="873"/>
      <c r="BV90" s="871"/>
      <c r="BW90" s="875"/>
      <c r="BX90" s="871"/>
      <c r="BY90" s="902"/>
      <c r="BZ90" s="887"/>
      <c r="CA90" s="904"/>
      <c r="CB90" s="887"/>
      <c r="CC90" s="900"/>
      <c r="CD90" s="871"/>
      <c r="CE90" s="873"/>
      <c r="CF90" s="871"/>
      <c r="CG90" s="875"/>
      <c r="CH90" s="871"/>
      <c r="CI90" s="877"/>
      <c r="CJ90" s="881"/>
      <c r="CK90" s="887"/>
      <c r="CL90" s="889"/>
      <c r="CM90" s="887"/>
      <c r="CN90" s="900"/>
      <c r="CO90" s="873"/>
      <c r="CP90" s="873"/>
      <c r="CQ90" s="871"/>
      <c r="CR90" s="875"/>
      <c r="CS90" s="871"/>
      <c r="CT90" s="902"/>
      <c r="CU90" s="887"/>
      <c r="CV90" s="109" t="s">
        <v>280</v>
      </c>
      <c r="CW90" s="887"/>
      <c r="CX90" s="109" t="s">
        <v>255</v>
      </c>
      <c r="CY90" s="887"/>
      <c r="CZ90" s="110">
        <v>65.5</v>
      </c>
      <c r="DA90" s="887"/>
      <c r="DB90" s="109" t="s">
        <v>280</v>
      </c>
      <c r="DC90" s="887"/>
      <c r="DD90" s="109" t="s">
        <v>255</v>
      </c>
      <c r="DE90" s="887"/>
      <c r="DF90" s="110">
        <v>24.3</v>
      </c>
      <c r="DG90" s="905"/>
      <c r="DH90" s="907"/>
      <c r="DI90" s="905"/>
      <c r="DJ90" s="111" t="s">
        <v>256</v>
      </c>
      <c r="DK90" s="882"/>
      <c r="DL90" s="909"/>
      <c r="DM90" s="871"/>
      <c r="DN90" s="869"/>
      <c r="DO90" s="871"/>
      <c r="DP90" s="873"/>
      <c r="DQ90" s="871"/>
      <c r="DR90" s="875"/>
      <c r="DS90" s="871"/>
      <c r="DT90" s="877"/>
      <c r="DU90" s="879"/>
      <c r="DV90" s="881"/>
      <c r="DW90" s="882"/>
      <c r="DX90" s="922"/>
      <c r="DY90" s="887"/>
      <c r="DZ90" s="922"/>
      <c r="EA90" s="115"/>
      <c r="EB90" s="918"/>
    </row>
    <row r="91" spans="1:132" s="116" customFormat="1" ht="34.15" customHeight="1">
      <c r="A91" s="138" t="s">
        <v>369</v>
      </c>
      <c r="B91" s="920"/>
      <c r="C91" s="883" t="s">
        <v>276</v>
      </c>
      <c r="D91" s="885" t="s">
        <v>239</v>
      </c>
      <c r="E91" s="113" t="s">
        <v>42</v>
      </c>
      <c r="F91" s="52"/>
      <c r="G91" s="53">
        <v>31110</v>
      </c>
      <c r="H91" s="54">
        <v>40780</v>
      </c>
      <c r="I91" s="55" t="s">
        <v>240</v>
      </c>
      <c r="J91" s="56">
        <v>290</v>
      </c>
      <c r="K91" s="57">
        <v>380</v>
      </c>
      <c r="L91" s="58" t="s">
        <v>241</v>
      </c>
      <c r="M91" s="59" t="s">
        <v>242</v>
      </c>
      <c r="N91" s="60" t="s">
        <v>240</v>
      </c>
      <c r="O91" s="61" t="s">
        <v>243</v>
      </c>
      <c r="P91" s="60" t="s">
        <v>240</v>
      </c>
      <c r="Q91" s="62">
        <v>2</v>
      </c>
      <c r="R91" s="63">
        <v>2.1</v>
      </c>
      <c r="S91" s="887" t="s">
        <v>240</v>
      </c>
      <c r="T91" s="888">
        <v>320</v>
      </c>
      <c r="U91" s="887" t="s">
        <v>240</v>
      </c>
      <c r="V91" s="890">
        <v>3</v>
      </c>
      <c r="W91" s="892" t="s">
        <v>244</v>
      </c>
      <c r="X91" s="872" t="s">
        <v>242</v>
      </c>
      <c r="Y91" s="892" t="s">
        <v>240</v>
      </c>
      <c r="Z91" s="894" t="s">
        <v>245</v>
      </c>
      <c r="AA91" s="55" t="s">
        <v>240</v>
      </c>
      <c r="AB91" s="64">
        <v>9670</v>
      </c>
      <c r="AC91" s="887" t="s">
        <v>240</v>
      </c>
      <c r="AD91" s="65">
        <v>90</v>
      </c>
      <c r="AE91" s="66" t="s">
        <v>244</v>
      </c>
      <c r="AF91" s="59" t="s">
        <v>242</v>
      </c>
      <c r="AG91" s="67" t="s">
        <v>240</v>
      </c>
      <c r="AH91" s="61" t="s">
        <v>246</v>
      </c>
      <c r="AI91" s="67" t="s">
        <v>240</v>
      </c>
      <c r="AJ91" s="68">
        <v>2.6</v>
      </c>
      <c r="AK91" s="69" t="s">
        <v>247</v>
      </c>
      <c r="AL91" s="70" t="s">
        <v>248</v>
      </c>
      <c r="AM91" s="71">
        <v>3870</v>
      </c>
      <c r="AN91" s="70" t="s">
        <v>248</v>
      </c>
      <c r="AO91" s="72">
        <v>30</v>
      </c>
      <c r="AP91" s="73" t="s">
        <v>241</v>
      </c>
      <c r="AQ91" s="74" t="s">
        <v>242</v>
      </c>
      <c r="AR91" s="73" t="s">
        <v>240</v>
      </c>
      <c r="AS91" s="75" t="s">
        <v>246</v>
      </c>
      <c r="AT91" s="73" t="s">
        <v>240</v>
      </c>
      <c r="AU91" s="76">
        <v>3.9</v>
      </c>
      <c r="AV91" s="77"/>
      <c r="AW91" s="78"/>
      <c r="AX91" s="77"/>
      <c r="AY91" s="79"/>
      <c r="AZ91" s="80"/>
      <c r="BA91" s="80"/>
      <c r="BB91" s="81"/>
      <c r="BC91" s="80"/>
      <c r="BD91" s="81"/>
      <c r="BE91" s="80"/>
      <c r="BF91" s="77"/>
      <c r="BG91" s="78" t="s">
        <v>249</v>
      </c>
      <c r="BH91" s="77"/>
      <c r="BI91" s="82"/>
      <c r="BJ91" s="80"/>
      <c r="BK91" s="80"/>
      <c r="BL91" s="80"/>
      <c r="BM91" s="80"/>
      <c r="BN91" s="80"/>
      <c r="BO91" s="80"/>
      <c r="BP91" s="896" t="s">
        <v>240</v>
      </c>
      <c r="BQ91" s="897">
        <v>360</v>
      </c>
      <c r="BR91" s="887" t="s">
        <v>240</v>
      </c>
      <c r="BS91" s="899">
        <v>3</v>
      </c>
      <c r="BT91" s="872" t="s">
        <v>241</v>
      </c>
      <c r="BU91" s="872" t="s">
        <v>242</v>
      </c>
      <c r="BV91" s="870" t="s">
        <v>240</v>
      </c>
      <c r="BW91" s="874" t="s">
        <v>246</v>
      </c>
      <c r="BX91" s="870" t="s">
        <v>240</v>
      </c>
      <c r="BY91" s="901">
        <v>10.1</v>
      </c>
      <c r="BZ91" s="887" t="s">
        <v>250</v>
      </c>
      <c r="CA91" s="903">
        <v>2150</v>
      </c>
      <c r="CB91" s="887" t="s">
        <v>240</v>
      </c>
      <c r="CC91" s="899">
        <v>20</v>
      </c>
      <c r="CD91" s="870" t="s">
        <v>241</v>
      </c>
      <c r="CE91" s="872" t="s">
        <v>242</v>
      </c>
      <c r="CF91" s="870" t="s">
        <v>240</v>
      </c>
      <c r="CG91" s="874" t="s">
        <v>246</v>
      </c>
      <c r="CH91" s="870" t="s">
        <v>240</v>
      </c>
      <c r="CI91" s="876">
        <v>2.4</v>
      </c>
      <c r="CJ91" s="880" t="s">
        <v>251</v>
      </c>
      <c r="CK91" s="887" t="s">
        <v>250</v>
      </c>
      <c r="CL91" s="888">
        <v>540</v>
      </c>
      <c r="CM91" s="887" t="s">
        <v>240</v>
      </c>
      <c r="CN91" s="899">
        <v>5</v>
      </c>
      <c r="CO91" s="872" t="s">
        <v>241</v>
      </c>
      <c r="CP91" s="872" t="s">
        <v>242</v>
      </c>
      <c r="CQ91" s="870" t="s">
        <v>240</v>
      </c>
      <c r="CR91" s="874" t="s">
        <v>246</v>
      </c>
      <c r="CS91" s="870" t="s">
        <v>240</v>
      </c>
      <c r="CT91" s="901">
        <v>11.2</v>
      </c>
      <c r="CU91" s="887" t="s">
        <v>250</v>
      </c>
      <c r="CV91" s="83">
        <v>240</v>
      </c>
      <c r="CW91" s="887" t="s">
        <v>250</v>
      </c>
      <c r="CX91" s="84">
        <v>2</v>
      </c>
      <c r="CY91" s="887" t="s">
        <v>250</v>
      </c>
      <c r="CZ91" s="84">
        <v>2</v>
      </c>
      <c r="DA91" s="887" t="s">
        <v>250</v>
      </c>
      <c r="DB91" s="83">
        <v>40</v>
      </c>
      <c r="DC91" s="887" t="s">
        <v>250</v>
      </c>
      <c r="DD91" s="84">
        <v>1</v>
      </c>
      <c r="DE91" s="887" t="s">
        <v>250</v>
      </c>
      <c r="DF91" s="84">
        <v>1</v>
      </c>
      <c r="DG91" s="905" t="s">
        <v>248</v>
      </c>
      <c r="DH91" s="906">
        <v>2440</v>
      </c>
      <c r="DI91" s="905" t="s">
        <v>248</v>
      </c>
      <c r="DJ91" s="85">
        <v>255</v>
      </c>
      <c r="DK91" s="882" t="s">
        <v>252</v>
      </c>
      <c r="DL91" s="908">
        <v>2150</v>
      </c>
      <c r="DM91" s="870" t="s">
        <v>240</v>
      </c>
      <c r="DN91" s="868">
        <v>20</v>
      </c>
      <c r="DO91" s="870" t="s">
        <v>241</v>
      </c>
      <c r="DP91" s="872" t="s">
        <v>242</v>
      </c>
      <c r="DQ91" s="870" t="s">
        <v>240</v>
      </c>
      <c r="DR91" s="874" t="s">
        <v>246</v>
      </c>
      <c r="DS91" s="870" t="s">
        <v>240</v>
      </c>
      <c r="DT91" s="876">
        <v>2.4</v>
      </c>
      <c r="DU91" s="878" t="s">
        <v>247</v>
      </c>
      <c r="DV91" s="880" t="s">
        <v>253</v>
      </c>
      <c r="DW91" s="882" t="s">
        <v>252</v>
      </c>
      <c r="DX91" s="922"/>
      <c r="DY91" s="887"/>
      <c r="DZ91" s="922"/>
      <c r="EA91" s="115"/>
      <c r="EB91" s="918"/>
    </row>
    <row r="92" spans="1:132" s="116" customFormat="1" ht="34.15" customHeight="1">
      <c r="A92" s="138" t="s">
        <v>370</v>
      </c>
      <c r="B92" s="920"/>
      <c r="C92" s="884"/>
      <c r="D92" s="910"/>
      <c r="E92" s="114" t="s">
        <v>43</v>
      </c>
      <c r="F92" s="52"/>
      <c r="G92" s="88">
        <v>40780</v>
      </c>
      <c r="H92" s="89"/>
      <c r="I92" s="55" t="s">
        <v>240</v>
      </c>
      <c r="J92" s="90">
        <v>380</v>
      </c>
      <c r="K92" s="91"/>
      <c r="L92" s="92" t="s">
        <v>241</v>
      </c>
      <c r="M92" s="93" t="s">
        <v>242</v>
      </c>
      <c r="N92" s="94" t="s">
        <v>240</v>
      </c>
      <c r="O92" s="95" t="s">
        <v>246</v>
      </c>
      <c r="P92" s="94" t="s">
        <v>240</v>
      </c>
      <c r="Q92" s="96">
        <v>2.1</v>
      </c>
      <c r="R92" s="97"/>
      <c r="S92" s="887"/>
      <c r="T92" s="889"/>
      <c r="U92" s="887"/>
      <c r="V92" s="891"/>
      <c r="W92" s="893"/>
      <c r="X92" s="873"/>
      <c r="Y92" s="893"/>
      <c r="Z92" s="895"/>
      <c r="AA92" s="55" t="s">
        <v>240</v>
      </c>
      <c r="AB92" s="90">
        <v>9670</v>
      </c>
      <c r="AC92" s="887"/>
      <c r="AD92" s="98">
        <v>90</v>
      </c>
      <c r="AE92" s="99" t="s">
        <v>241</v>
      </c>
      <c r="AF92" s="93" t="s">
        <v>242</v>
      </c>
      <c r="AG92" s="100" t="s">
        <v>240</v>
      </c>
      <c r="AH92" s="101" t="s">
        <v>246</v>
      </c>
      <c r="AI92" s="100" t="s">
        <v>240</v>
      </c>
      <c r="AJ92" s="102">
        <v>2.6</v>
      </c>
      <c r="AK92" s="103"/>
      <c r="AL92" s="70"/>
      <c r="AM92" s="104"/>
      <c r="AN92" s="77"/>
      <c r="AO92" s="105"/>
      <c r="AP92" s="106"/>
      <c r="AQ92" s="86"/>
      <c r="AR92" s="106"/>
      <c r="AS92" s="86"/>
      <c r="AT92" s="106"/>
      <c r="AU92" s="86"/>
      <c r="AV92" s="107" t="s">
        <v>240</v>
      </c>
      <c r="AW92" s="71">
        <v>67740</v>
      </c>
      <c r="AX92" s="77" t="s">
        <v>240</v>
      </c>
      <c r="AY92" s="72">
        <v>670</v>
      </c>
      <c r="AZ92" s="108" t="s">
        <v>241</v>
      </c>
      <c r="BA92" s="74" t="s">
        <v>242</v>
      </c>
      <c r="BB92" s="73" t="s">
        <v>240</v>
      </c>
      <c r="BC92" s="75" t="s">
        <v>246</v>
      </c>
      <c r="BD92" s="73" t="s">
        <v>240</v>
      </c>
      <c r="BE92" s="76">
        <v>2.2999999999999998</v>
      </c>
      <c r="BF92" s="107" t="s">
        <v>240</v>
      </c>
      <c r="BG92" s="156">
        <v>58070</v>
      </c>
      <c r="BH92" s="107" t="s">
        <v>250</v>
      </c>
      <c r="BI92" s="72">
        <v>580</v>
      </c>
      <c r="BJ92" s="108" t="s">
        <v>241</v>
      </c>
      <c r="BK92" s="74" t="s">
        <v>242</v>
      </c>
      <c r="BL92" s="108" t="s">
        <v>240</v>
      </c>
      <c r="BM92" s="75" t="s">
        <v>246</v>
      </c>
      <c r="BN92" s="108" t="s">
        <v>240</v>
      </c>
      <c r="BO92" s="76">
        <v>2.2000000000000002</v>
      </c>
      <c r="BP92" s="896"/>
      <c r="BQ92" s="898"/>
      <c r="BR92" s="887"/>
      <c r="BS92" s="900"/>
      <c r="BT92" s="873"/>
      <c r="BU92" s="873"/>
      <c r="BV92" s="871"/>
      <c r="BW92" s="875"/>
      <c r="BX92" s="871"/>
      <c r="BY92" s="902"/>
      <c r="BZ92" s="887"/>
      <c r="CA92" s="904"/>
      <c r="CB92" s="887"/>
      <c r="CC92" s="900"/>
      <c r="CD92" s="871"/>
      <c r="CE92" s="873"/>
      <c r="CF92" s="871"/>
      <c r="CG92" s="875"/>
      <c r="CH92" s="871"/>
      <c r="CI92" s="877"/>
      <c r="CJ92" s="881"/>
      <c r="CK92" s="887"/>
      <c r="CL92" s="889"/>
      <c r="CM92" s="887"/>
      <c r="CN92" s="900"/>
      <c r="CO92" s="873"/>
      <c r="CP92" s="873"/>
      <c r="CQ92" s="871"/>
      <c r="CR92" s="875"/>
      <c r="CS92" s="871"/>
      <c r="CT92" s="902"/>
      <c r="CU92" s="887"/>
      <c r="CV92" s="109" t="s">
        <v>280</v>
      </c>
      <c r="CW92" s="887"/>
      <c r="CX92" s="109" t="s">
        <v>255</v>
      </c>
      <c r="CY92" s="887"/>
      <c r="CZ92" s="110">
        <v>58.3</v>
      </c>
      <c r="DA92" s="887"/>
      <c r="DB92" s="109" t="s">
        <v>280</v>
      </c>
      <c r="DC92" s="887"/>
      <c r="DD92" s="109" t="s">
        <v>255</v>
      </c>
      <c r="DE92" s="887"/>
      <c r="DF92" s="110">
        <v>21.6</v>
      </c>
      <c r="DG92" s="905"/>
      <c r="DH92" s="907"/>
      <c r="DI92" s="905"/>
      <c r="DJ92" s="111" t="s">
        <v>256</v>
      </c>
      <c r="DK92" s="882"/>
      <c r="DL92" s="909"/>
      <c r="DM92" s="871"/>
      <c r="DN92" s="869"/>
      <c r="DO92" s="871"/>
      <c r="DP92" s="873"/>
      <c r="DQ92" s="871"/>
      <c r="DR92" s="875"/>
      <c r="DS92" s="871"/>
      <c r="DT92" s="877"/>
      <c r="DU92" s="879"/>
      <c r="DV92" s="881"/>
      <c r="DW92" s="882"/>
      <c r="DX92" s="922"/>
      <c r="DY92" s="887"/>
      <c r="DZ92" s="922"/>
      <c r="EA92" s="115"/>
      <c r="EB92" s="918"/>
    </row>
    <row r="93" spans="1:132" s="116" customFormat="1" ht="34.15" customHeight="1">
      <c r="A93" s="138" t="s">
        <v>371</v>
      </c>
      <c r="B93" s="920"/>
      <c r="C93" s="883" t="s">
        <v>277</v>
      </c>
      <c r="D93" s="885" t="s">
        <v>239</v>
      </c>
      <c r="E93" s="113" t="s">
        <v>42</v>
      </c>
      <c r="F93" s="52"/>
      <c r="G93" s="53">
        <v>30400</v>
      </c>
      <c r="H93" s="54">
        <v>40070</v>
      </c>
      <c r="I93" s="55" t="s">
        <v>240</v>
      </c>
      <c r="J93" s="56">
        <v>280</v>
      </c>
      <c r="K93" s="57">
        <v>380</v>
      </c>
      <c r="L93" s="58" t="s">
        <v>241</v>
      </c>
      <c r="M93" s="59" t="s">
        <v>242</v>
      </c>
      <c r="N93" s="60" t="s">
        <v>240</v>
      </c>
      <c r="O93" s="61" t="s">
        <v>243</v>
      </c>
      <c r="P93" s="60" t="s">
        <v>240</v>
      </c>
      <c r="Q93" s="62">
        <v>2</v>
      </c>
      <c r="R93" s="63">
        <v>2.1</v>
      </c>
      <c r="S93" s="887" t="s">
        <v>240</v>
      </c>
      <c r="T93" s="888">
        <v>290</v>
      </c>
      <c r="U93" s="887" t="s">
        <v>240</v>
      </c>
      <c r="V93" s="890">
        <v>2</v>
      </c>
      <c r="W93" s="892" t="s">
        <v>244</v>
      </c>
      <c r="X93" s="872" t="s">
        <v>242</v>
      </c>
      <c r="Y93" s="892" t="s">
        <v>240</v>
      </c>
      <c r="Z93" s="894" t="s">
        <v>245</v>
      </c>
      <c r="AA93" s="55" t="s">
        <v>240</v>
      </c>
      <c r="AB93" s="64">
        <v>9670</v>
      </c>
      <c r="AC93" s="887" t="s">
        <v>240</v>
      </c>
      <c r="AD93" s="65">
        <v>90</v>
      </c>
      <c r="AE93" s="66" t="s">
        <v>244</v>
      </c>
      <c r="AF93" s="59" t="s">
        <v>242</v>
      </c>
      <c r="AG93" s="67" t="s">
        <v>240</v>
      </c>
      <c r="AH93" s="61" t="s">
        <v>246</v>
      </c>
      <c r="AI93" s="67" t="s">
        <v>240</v>
      </c>
      <c r="AJ93" s="68">
        <v>2.6</v>
      </c>
      <c r="AK93" s="69" t="s">
        <v>247</v>
      </c>
      <c r="AL93" s="70" t="s">
        <v>248</v>
      </c>
      <c r="AM93" s="71">
        <v>3870</v>
      </c>
      <c r="AN93" s="70" t="s">
        <v>248</v>
      </c>
      <c r="AO93" s="72">
        <v>30</v>
      </c>
      <c r="AP93" s="73" t="s">
        <v>241</v>
      </c>
      <c r="AQ93" s="74" t="s">
        <v>242</v>
      </c>
      <c r="AR93" s="73" t="s">
        <v>240</v>
      </c>
      <c r="AS93" s="75" t="s">
        <v>246</v>
      </c>
      <c r="AT93" s="73" t="s">
        <v>240</v>
      </c>
      <c r="AU93" s="76">
        <v>3.9</v>
      </c>
      <c r="AV93" s="77"/>
      <c r="AW93" s="78"/>
      <c r="AX93" s="77"/>
      <c r="AY93" s="79"/>
      <c r="AZ93" s="80"/>
      <c r="BA93" s="80"/>
      <c r="BB93" s="81"/>
      <c r="BC93" s="80"/>
      <c r="BD93" s="81"/>
      <c r="BE93" s="80"/>
      <c r="BF93" s="77"/>
      <c r="BG93" s="78" t="s">
        <v>249</v>
      </c>
      <c r="BH93" s="77"/>
      <c r="BI93" s="82"/>
      <c r="BJ93" s="80"/>
      <c r="BK93" s="80"/>
      <c r="BL93" s="80"/>
      <c r="BM93" s="80"/>
      <c r="BN93" s="80"/>
      <c r="BO93" s="80"/>
      <c r="BP93" s="896" t="s">
        <v>240</v>
      </c>
      <c r="BQ93" s="897">
        <v>330</v>
      </c>
      <c r="BR93" s="887" t="s">
        <v>240</v>
      </c>
      <c r="BS93" s="899">
        <v>3</v>
      </c>
      <c r="BT93" s="872" t="s">
        <v>241</v>
      </c>
      <c r="BU93" s="872" t="s">
        <v>242</v>
      </c>
      <c r="BV93" s="870" t="s">
        <v>240</v>
      </c>
      <c r="BW93" s="874" t="s">
        <v>246</v>
      </c>
      <c r="BX93" s="870" t="s">
        <v>240</v>
      </c>
      <c r="BY93" s="901">
        <v>9.1</v>
      </c>
      <c r="BZ93" s="887" t="s">
        <v>250</v>
      </c>
      <c r="CA93" s="903">
        <v>1930</v>
      </c>
      <c r="CB93" s="887" t="s">
        <v>240</v>
      </c>
      <c r="CC93" s="899">
        <v>10</v>
      </c>
      <c r="CD93" s="870" t="s">
        <v>241</v>
      </c>
      <c r="CE93" s="872" t="s">
        <v>242</v>
      </c>
      <c r="CF93" s="870" t="s">
        <v>240</v>
      </c>
      <c r="CG93" s="874" t="s">
        <v>246</v>
      </c>
      <c r="CH93" s="870" t="s">
        <v>240</v>
      </c>
      <c r="CI93" s="876">
        <v>4.3</v>
      </c>
      <c r="CJ93" s="880" t="s">
        <v>251</v>
      </c>
      <c r="CK93" s="887" t="s">
        <v>250</v>
      </c>
      <c r="CL93" s="888">
        <v>540</v>
      </c>
      <c r="CM93" s="887" t="s">
        <v>240</v>
      </c>
      <c r="CN93" s="899">
        <v>5</v>
      </c>
      <c r="CO93" s="872" t="s">
        <v>241</v>
      </c>
      <c r="CP93" s="872" t="s">
        <v>242</v>
      </c>
      <c r="CQ93" s="870" t="s">
        <v>240</v>
      </c>
      <c r="CR93" s="874" t="s">
        <v>246</v>
      </c>
      <c r="CS93" s="870" t="s">
        <v>240</v>
      </c>
      <c r="CT93" s="901">
        <v>10.1</v>
      </c>
      <c r="CU93" s="887" t="s">
        <v>250</v>
      </c>
      <c r="CV93" s="83">
        <v>220</v>
      </c>
      <c r="CW93" s="887" t="s">
        <v>250</v>
      </c>
      <c r="CX93" s="84">
        <v>2</v>
      </c>
      <c r="CY93" s="887" t="s">
        <v>250</v>
      </c>
      <c r="CZ93" s="84">
        <v>2</v>
      </c>
      <c r="DA93" s="887" t="s">
        <v>250</v>
      </c>
      <c r="DB93" s="83">
        <v>40</v>
      </c>
      <c r="DC93" s="887" t="s">
        <v>250</v>
      </c>
      <c r="DD93" s="84">
        <v>1</v>
      </c>
      <c r="DE93" s="887" t="s">
        <v>250</v>
      </c>
      <c r="DF93" s="84">
        <v>1</v>
      </c>
      <c r="DG93" s="905" t="s">
        <v>248</v>
      </c>
      <c r="DH93" s="906">
        <v>2360</v>
      </c>
      <c r="DI93" s="905" t="s">
        <v>248</v>
      </c>
      <c r="DJ93" s="85">
        <v>255</v>
      </c>
      <c r="DK93" s="882" t="s">
        <v>252</v>
      </c>
      <c r="DL93" s="908">
        <v>1930</v>
      </c>
      <c r="DM93" s="870" t="s">
        <v>240</v>
      </c>
      <c r="DN93" s="868">
        <v>10</v>
      </c>
      <c r="DO93" s="870" t="s">
        <v>241</v>
      </c>
      <c r="DP93" s="872" t="s">
        <v>242</v>
      </c>
      <c r="DQ93" s="870" t="s">
        <v>240</v>
      </c>
      <c r="DR93" s="874" t="s">
        <v>246</v>
      </c>
      <c r="DS93" s="870" t="s">
        <v>240</v>
      </c>
      <c r="DT93" s="876">
        <v>4.3</v>
      </c>
      <c r="DU93" s="878" t="s">
        <v>247</v>
      </c>
      <c r="DV93" s="880" t="s">
        <v>253</v>
      </c>
      <c r="DW93" s="882" t="s">
        <v>252</v>
      </c>
      <c r="DX93" s="922"/>
      <c r="DY93" s="887"/>
      <c r="DZ93" s="922"/>
      <c r="EA93" s="115"/>
      <c r="EB93" s="918"/>
    </row>
    <row r="94" spans="1:132" s="116" customFormat="1" ht="34.15" customHeight="1">
      <c r="A94" s="138" t="s">
        <v>372</v>
      </c>
      <c r="B94" s="920"/>
      <c r="C94" s="884"/>
      <c r="D94" s="910"/>
      <c r="E94" s="114" t="s">
        <v>43</v>
      </c>
      <c r="F94" s="52"/>
      <c r="G94" s="88">
        <v>40070</v>
      </c>
      <c r="H94" s="89"/>
      <c r="I94" s="55" t="s">
        <v>240</v>
      </c>
      <c r="J94" s="90">
        <v>380</v>
      </c>
      <c r="K94" s="91"/>
      <c r="L94" s="92" t="s">
        <v>241</v>
      </c>
      <c r="M94" s="93" t="s">
        <v>242</v>
      </c>
      <c r="N94" s="94" t="s">
        <v>240</v>
      </c>
      <c r="O94" s="95" t="s">
        <v>246</v>
      </c>
      <c r="P94" s="94" t="s">
        <v>240</v>
      </c>
      <c r="Q94" s="96">
        <v>2.1</v>
      </c>
      <c r="R94" s="97"/>
      <c r="S94" s="887"/>
      <c r="T94" s="889"/>
      <c r="U94" s="887"/>
      <c r="V94" s="891"/>
      <c r="W94" s="893"/>
      <c r="X94" s="873"/>
      <c r="Y94" s="893"/>
      <c r="Z94" s="895"/>
      <c r="AA94" s="55" t="s">
        <v>240</v>
      </c>
      <c r="AB94" s="90">
        <v>9670</v>
      </c>
      <c r="AC94" s="887"/>
      <c r="AD94" s="98">
        <v>90</v>
      </c>
      <c r="AE94" s="99" t="s">
        <v>241</v>
      </c>
      <c r="AF94" s="93" t="s">
        <v>242</v>
      </c>
      <c r="AG94" s="100" t="s">
        <v>240</v>
      </c>
      <c r="AH94" s="101" t="s">
        <v>246</v>
      </c>
      <c r="AI94" s="100" t="s">
        <v>240</v>
      </c>
      <c r="AJ94" s="102">
        <v>2.6</v>
      </c>
      <c r="AK94" s="103"/>
      <c r="AL94" s="70"/>
      <c r="AM94" s="104"/>
      <c r="AN94" s="77"/>
      <c r="AO94" s="105"/>
      <c r="AP94" s="106"/>
      <c r="AQ94" s="86"/>
      <c r="AR94" s="106"/>
      <c r="AS94" s="86"/>
      <c r="AT94" s="106"/>
      <c r="AU94" s="86"/>
      <c r="AV94" s="107" t="s">
        <v>240</v>
      </c>
      <c r="AW94" s="71">
        <v>67740</v>
      </c>
      <c r="AX94" s="77" t="s">
        <v>240</v>
      </c>
      <c r="AY94" s="72">
        <v>670</v>
      </c>
      <c r="AZ94" s="108" t="s">
        <v>241</v>
      </c>
      <c r="BA94" s="74" t="s">
        <v>242</v>
      </c>
      <c r="BB94" s="73" t="s">
        <v>240</v>
      </c>
      <c r="BC94" s="75" t="s">
        <v>246</v>
      </c>
      <c r="BD94" s="73" t="s">
        <v>240</v>
      </c>
      <c r="BE94" s="76">
        <v>2.2999999999999998</v>
      </c>
      <c r="BF94" s="107" t="s">
        <v>240</v>
      </c>
      <c r="BG94" s="156">
        <v>58070</v>
      </c>
      <c r="BH94" s="107" t="s">
        <v>250</v>
      </c>
      <c r="BI94" s="72">
        <v>580</v>
      </c>
      <c r="BJ94" s="108" t="s">
        <v>241</v>
      </c>
      <c r="BK94" s="74" t="s">
        <v>242</v>
      </c>
      <c r="BL94" s="108" t="s">
        <v>240</v>
      </c>
      <c r="BM94" s="75" t="s">
        <v>246</v>
      </c>
      <c r="BN94" s="108" t="s">
        <v>240</v>
      </c>
      <c r="BO94" s="76">
        <v>2.2000000000000002</v>
      </c>
      <c r="BP94" s="896"/>
      <c r="BQ94" s="898"/>
      <c r="BR94" s="887"/>
      <c r="BS94" s="900"/>
      <c r="BT94" s="873"/>
      <c r="BU94" s="873"/>
      <c r="BV94" s="871"/>
      <c r="BW94" s="875"/>
      <c r="BX94" s="871"/>
      <c r="BY94" s="902"/>
      <c r="BZ94" s="887"/>
      <c r="CA94" s="904"/>
      <c r="CB94" s="887"/>
      <c r="CC94" s="900"/>
      <c r="CD94" s="871"/>
      <c r="CE94" s="873"/>
      <c r="CF94" s="871"/>
      <c r="CG94" s="875"/>
      <c r="CH94" s="871"/>
      <c r="CI94" s="877"/>
      <c r="CJ94" s="881"/>
      <c r="CK94" s="887"/>
      <c r="CL94" s="889"/>
      <c r="CM94" s="887"/>
      <c r="CN94" s="900"/>
      <c r="CO94" s="873"/>
      <c r="CP94" s="873"/>
      <c r="CQ94" s="871"/>
      <c r="CR94" s="875"/>
      <c r="CS94" s="871"/>
      <c r="CT94" s="902"/>
      <c r="CU94" s="887"/>
      <c r="CV94" s="109" t="s">
        <v>280</v>
      </c>
      <c r="CW94" s="887"/>
      <c r="CX94" s="109" t="s">
        <v>255</v>
      </c>
      <c r="CY94" s="887"/>
      <c r="CZ94" s="110">
        <v>52.4</v>
      </c>
      <c r="DA94" s="887"/>
      <c r="DB94" s="109" t="s">
        <v>280</v>
      </c>
      <c r="DC94" s="887"/>
      <c r="DD94" s="109" t="s">
        <v>255</v>
      </c>
      <c r="DE94" s="887"/>
      <c r="DF94" s="110">
        <v>19.399999999999999</v>
      </c>
      <c r="DG94" s="905"/>
      <c r="DH94" s="907"/>
      <c r="DI94" s="905"/>
      <c r="DJ94" s="111" t="s">
        <v>256</v>
      </c>
      <c r="DK94" s="882"/>
      <c r="DL94" s="909"/>
      <c r="DM94" s="871"/>
      <c r="DN94" s="869"/>
      <c r="DO94" s="871"/>
      <c r="DP94" s="873"/>
      <c r="DQ94" s="871"/>
      <c r="DR94" s="875"/>
      <c r="DS94" s="871"/>
      <c r="DT94" s="877"/>
      <c r="DU94" s="879"/>
      <c r="DV94" s="881"/>
      <c r="DW94" s="882"/>
      <c r="DX94" s="922"/>
      <c r="DY94" s="887"/>
      <c r="DZ94" s="922"/>
      <c r="EA94" s="115"/>
      <c r="EB94" s="918"/>
    </row>
    <row r="95" spans="1:132" s="116" customFormat="1" ht="34.15" customHeight="1">
      <c r="A95" s="138" t="s">
        <v>373</v>
      </c>
      <c r="B95" s="920"/>
      <c r="C95" s="883" t="s">
        <v>278</v>
      </c>
      <c r="D95" s="885" t="s">
        <v>239</v>
      </c>
      <c r="E95" s="113" t="s">
        <v>42</v>
      </c>
      <c r="F95" s="52"/>
      <c r="G95" s="53">
        <v>28070</v>
      </c>
      <c r="H95" s="54">
        <v>37740</v>
      </c>
      <c r="I95" s="55" t="s">
        <v>240</v>
      </c>
      <c r="J95" s="56">
        <v>260</v>
      </c>
      <c r="K95" s="57">
        <v>350</v>
      </c>
      <c r="L95" s="58" t="s">
        <v>241</v>
      </c>
      <c r="M95" s="59" t="s">
        <v>242</v>
      </c>
      <c r="N95" s="60" t="s">
        <v>240</v>
      </c>
      <c r="O95" s="61" t="s">
        <v>243</v>
      </c>
      <c r="P95" s="60" t="s">
        <v>240</v>
      </c>
      <c r="Q95" s="62">
        <v>2</v>
      </c>
      <c r="R95" s="63">
        <v>2.1</v>
      </c>
      <c r="S95" s="887" t="s">
        <v>240</v>
      </c>
      <c r="T95" s="888">
        <v>260</v>
      </c>
      <c r="U95" s="887" t="s">
        <v>240</v>
      </c>
      <c r="V95" s="890">
        <v>2</v>
      </c>
      <c r="W95" s="892" t="s">
        <v>244</v>
      </c>
      <c r="X95" s="872" t="s">
        <v>242</v>
      </c>
      <c r="Y95" s="892" t="s">
        <v>240</v>
      </c>
      <c r="Z95" s="894" t="s">
        <v>245</v>
      </c>
      <c r="AA95" s="55" t="s">
        <v>240</v>
      </c>
      <c r="AB95" s="64">
        <v>9670</v>
      </c>
      <c r="AC95" s="887" t="s">
        <v>240</v>
      </c>
      <c r="AD95" s="65">
        <v>90</v>
      </c>
      <c r="AE95" s="66" t="s">
        <v>244</v>
      </c>
      <c r="AF95" s="59" t="s">
        <v>242</v>
      </c>
      <c r="AG95" s="67" t="s">
        <v>240</v>
      </c>
      <c r="AH95" s="61" t="s">
        <v>246</v>
      </c>
      <c r="AI95" s="67" t="s">
        <v>240</v>
      </c>
      <c r="AJ95" s="68">
        <v>2.6</v>
      </c>
      <c r="AK95" s="69" t="s">
        <v>247</v>
      </c>
      <c r="AL95" s="70" t="s">
        <v>248</v>
      </c>
      <c r="AM95" s="71">
        <v>3870</v>
      </c>
      <c r="AN95" s="70" t="s">
        <v>248</v>
      </c>
      <c r="AO95" s="72">
        <v>30</v>
      </c>
      <c r="AP95" s="73" t="s">
        <v>241</v>
      </c>
      <c r="AQ95" s="74" t="s">
        <v>242</v>
      </c>
      <c r="AR95" s="73" t="s">
        <v>240</v>
      </c>
      <c r="AS95" s="75" t="s">
        <v>246</v>
      </c>
      <c r="AT95" s="73" t="s">
        <v>240</v>
      </c>
      <c r="AU95" s="76">
        <v>3.9</v>
      </c>
      <c r="AV95" s="77"/>
      <c r="AW95" s="78"/>
      <c r="AX95" s="77"/>
      <c r="AY95" s="79"/>
      <c r="AZ95" s="80"/>
      <c r="BA95" s="80"/>
      <c r="BB95" s="81"/>
      <c r="BC95" s="80"/>
      <c r="BD95" s="81"/>
      <c r="BE95" s="80"/>
      <c r="BF95" s="77"/>
      <c r="BG95" s="78" t="s">
        <v>249</v>
      </c>
      <c r="BH95" s="77"/>
      <c r="BI95" s="82"/>
      <c r="BJ95" s="80"/>
      <c r="BK95" s="80"/>
      <c r="BL95" s="80"/>
      <c r="BM95" s="80"/>
      <c r="BN95" s="80"/>
      <c r="BO95" s="80"/>
      <c r="BP95" s="896" t="s">
        <v>240</v>
      </c>
      <c r="BQ95" s="897">
        <v>300</v>
      </c>
      <c r="BR95" s="887" t="s">
        <v>240</v>
      </c>
      <c r="BS95" s="899">
        <v>3</v>
      </c>
      <c r="BT95" s="872" t="s">
        <v>241</v>
      </c>
      <c r="BU95" s="872" t="s">
        <v>242</v>
      </c>
      <c r="BV95" s="870" t="s">
        <v>240</v>
      </c>
      <c r="BW95" s="874" t="s">
        <v>246</v>
      </c>
      <c r="BX95" s="870" t="s">
        <v>240</v>
      </c>
      <c r="BY95" s="901">
        <v>8.1999999999999993</v>
      </c>
      <c r="BZ95" s="887" t="s">
        <v>250</v>
      </c>
      <c r="CA95" s="903">
        <v>1750</v>
      </c>
      <c r="CB95" s="887" t="s">
        <v>240</v>
      </c>
      <c r="CC95" s="899">
        <v>10</v>
      </c>
      <c r="CD95" s="870" t="s">
        <v>241</v>
      </c>
      <c r="CE95" s="872" t="s">
        <v>242</v>
      </c>
      <c r="CF95" s="870" t="s">
        <v>240</v>
      </c>
      <c r="CG95" s="874" t="s">
        <v>246</v>
      </c>
      <c r="CH95" s="870" t="s">
        <v>240</v>
      </c>
      <c r="CI95" s="876">
        <v>3.9</v>
      </c>
      <c r="CJ95" s="880" t="s">
        <v>251</v>
      </c>
      <c r="CK95" s="887" t="s">
        <v>250</v>
      </c>
      <c r="CL95" s="888">
        <v>540</v>
      </c>
      <c r="CM95" s="887" t="s">
        <v>240</v>
      </c>
      <c r="CN95" s="899">
        <v>5</v>
      </c>
      <c r="CO95" s="872" t="s">
        <v>241</v>
      </c>
      <c r="CP95" s="872" t="s">
        <v>242</v>
      </c>
      <c r="CQ95" s="870" t="s">
        <v>240</v>
      </c>
      <c r="CR95" s="874" t="s">
        <v>246</v>
      </c>
      <c r="CS95" s="870" t="s">
        <v>240</v>
      </c>
      <c r="CT95" s="901">
        <v>9.1999999999999993</v>
      </c>
      <c r="CU95" s="887" t="s">
        <v>250</v>
      </c>
      <c r="CV95" s="83">
        <v>200</v>
      </c>
      <c r="CW95" s="887" t="s">
        <v>250</v>
      </c>
      <c r="CX95" s="84">
        <v>2</v>
      </c>
      <c r="CY95" s="887" t="s">
        <v>250</v>
      </c>
      <c r="CZ95" s="84">
        <v>2</v>
      </c>
      <c r="DA95" s="887" t="s">
        <v>250</v>
      </c>
      <c r="DB95" s="83">
        <v>30</v>
      </c>
      <c r="DC95" s="887" t="s">
        <v>250</v>
      </c>
      <c r="DD95" s="84">
        <v>1</v>
      </c>
      <c r="DE95" s="887" t="s">
        <v>250</v>
      </c>
      <c r="DF95" s="84">
        <v>1</v>
      </c>
      <c r="DG95" s="905" t="s">
        <v>248</v>
      </c>
      <c r="DH95" s="906">
        <v>2150</v>
      </c>
      <c r="DI95" s="905" t="s">
        <v>248</v>
      </c>
      <c r="DJ95" s="85">
        <v>255</v>
      </c>
      <c r="DK95" s="882" t="s">
        <v>252</v>
      </c>
      <c r="DL95" s="908">
        <v>1760</v>
      </c>
      <c r="DM95" s="870" t="s">
        <v>240</v>
      </c>
      <c r="DN95" s="868">
        <v>10</v>
      </c>
      <c r="DO95" s="870" t="s">
        <v>241</v>
      </c>
      <c r="DP95" s="872" t="s">
        <v>242</v>
      </c>
      <c r="DQ95" s="870" t="s">
        <v>240</v>
      </c>
      <c r="DR95" s="874" t="s">
        <v>246</v>
      </c>
      <c r="DS95" s="870" t="s">
        <v>240</v>
      </c>
      <c r="DT95" s="876">
        <v>3.9</v>
      </c>
      <c r="DU95" s="878" t="s">
        <v>247</v>
      </c>
      <c r="DV95" s="880" t="s">
        <v>253</v>
      </c>
      <c r="DW95" s="882" t="s">
        <v>252</v>
      </c>
      <c r="DX95" s="922"/>
      <c r="DY95" s="887"/>
      <c r="DZ95" s="922"/>
      <c r="EA95" s="115"/>
      <c r="EB95" s="918"/>
    </row>
    <row r="96" spans="1:132" s="116" customFormat="1" ht="34.15" customHeight="1">
      <c r="A96" s="138" t="s">
        <v>374</v>
      </c>
      <c r="B96" s="920"/>
      <c r="C96" s="884"/>
      <c r="D96" s="886"/>
      <c r="E96" s="114" t="s">
        <v>43</v>
      </c>
      <c r="F96" s="52"/>
      <c r="G96" s="88">
        <v>37740</v>
      </c>
      <c r="H96" s="89"/>
      <c r="I96" s="55" t="s">
        <v>240</v>
      </c>
      <c r="J96" s="90">
        <v>350</v>
      </c>
      <c r="K96" s="91"/>
      <c r="L96" s="92" t="s">
        <v>241</v>
      </c>
      <c r="M96" s="93" t="s">
        <v>242</v>
      </c>
      <c r="N96" s="94" t="s">
        <v>240</v>
      </c>
      <c r="O96" s="95" t="s">
        <v>246</v>
      </c>
      <c r="P96" s="94" t="s">
        <v>240</v>
      </c>
      <c r="Q96" s="96">
        <v>2.1</v>
      </c>
      <c r="R96" s="97"/>
      <c r="S96" s="887"/>
      <c r="T96" s="889"/>
      <c r="U96" s="887"/>
      <c r="V96" s="891"/>
      <c r="W96" s="893"/>
      <c r="X96" s="873"/>
      <c r="Y96" s="893"/>
      <c r="Z96" s="895"/>
      <c r="AA96" s="55" t="s">
        <v>240</v>
      </c>
      <c r="AB96" s="90">
        <v>9670</v>
      </c>
      <c r="AC96" s="887"/>
      <c r="AD96" s="98">
        <v>90</v>
      </c>
      <c r="AE96" s="99" t="s">
        <v>241</v>
      </c>
      <c r="AF96" s="93" t="s">
        <v>242</v>
      </c>
      <c r="AG96" s="100" t="s">
        <v>240</v>
      </c>
      <c r="AH96" s="101" t="s">
        <v>246</v>
      </c>
      <c r="AI96" s="100" t="s">
        <v>240</v>
      </c>
      <c r="AJ96" s="102">
        <v>2.6</v>
      </c>
      <c r="AK96" s="103"/>
      <c r="AL96" s="117"/>
      <c r="AM96" s="117"/>
      <c r="AN96" s="117"/>
      <c r="AO96" s="117"/>
      <c r="AP96" s="118"/>
      <c r="AQ96" s="117"/>
      <c r="AR96" s="118"/>
      <c r="AS96" s="117"/>
      <c r="AT96" s="118"/>
      <c r="AU96" s="117"/>
      <c r="AV96" s="107" t="s">
        <v>240</v>
      </c>
      <c r="AW96" s="71">
        <v>67740</v>
      </c>
      <c r="AX96" s="77" t="s">
        <v>240</v>
      </c>
      <c r="AY96" s="72">
        <v>670</v>
      </c>
      <c r="AZ96" s="108" t="s">
        <v>241</v>
      </c>
      <c r="BA96" s="74" t="s">
        <v>242</v>
      </c>
      <c r="BB96" s="73" t="s">
        <v>240</v>
      </c>
      <c r="BC96" s="75" t="s">
        <v>246</v>
      </c>
      <c r="BD96" s="73" t="s">
        <v>240</v>
      </c>
      <c r="BE96" s="76">
        <v>2.2999999999999998</v>
      </c>
      <c r="BF96" s="107" t="s">
        <v>240</v>
      </c>
      <c r="BG96" s="156">
        <v>58070</v>
      </c>
      <c r="BH96" s="107" t="s">
        <v>250</v>
      </c>
      <c r="BI96" s="72">
        <v>580</v>
      </c>
      <c r="BJ96" s="108" t="s">
        <v>241</v>
      </c>
      <c r="BK96" s="74" t="s">
        <v>242</v>
      </c>
      <c r="BL96" s="108" t="s">
        <v>240</v>
      </c>
      <c r="BM96" s="75" t="s">
        <v>246</v>
      </c>
      <c r="BN96" s="108" t="s">
        <v>240</v>
      </c>
      <c r="BO96" s="76">
        <v>2.2000000000000002</v>
      </c>
      <c r="BP96" s="896"/>
      <c r="BQ96" s="898"/>
      <c r="BR96" s="887"/>
      <c r="BS96" s="900"/>
      <c r="BT96" s="873"/>
      <c r="BU96" s="873"/>
      <c r="BV96" s="871"/>
      <c r="BW96" s="875"/>
      <c r="BX96" s="871"/>
      <c r="BY96" s="902"/>
      <c r="BZ96" s="887"/>
      <c r="CA96" s="904"/>
      <c r="CB96" s="887"/>
      <c r="CC96" s="900"/>
      <c r="CD96" s="871"/>
      <c r="CE96" s="873"/>
      <c r="CF96" s="871"/>
      <c r="CG96" s="875"/>
      <c r="CH96" s="871"/>
      <c r="CI96" s="877"/>
      <c r="CJ96" s="881"/>
      <c r="CK96" s="887"/>
      <c r="CL96" s="889"/>
      <c r="CM96" s="887"/>
      <c r="CN96" s="900"/>
      <c r="CO96" s="873"/>
      <c r="CP96" s="873"/>
      <c r="CQ96" s="871"/>
      <c r="CR96" s="875"/>
      <c r="CS96" s="871"/>
      <c r="CT96" s="902"/>
      <c r="CU96" s="887"/>
      <c r="CV96" s="109" t="s">
        <v>280</v>
      </c>
      <c r="CW96" s="887"/>
      <c r="CX96" s="109" t="s">
        <v>255</v>
      </c>
      <c r="CY96" s="887"/>
      <c r="CZ96" s="110">
        <v>47.7</v>
      </c>
      <c r="DA96" s="887"/>
      <c r="DB96" s="109" t="s">
        <v>280</v>
      </c>
      <c r="DC96" s="887"/>
      <c r="DD96" s="109" t="s">
        <v>255</v>
      </c>
      <c r="DE96" s="887"/>
      <c r="DF96" s="110">
        <v>17.7</v>
      </c>
      <c r="DG96" s="905"/>
      <c r="DH96" s="907"/>
      <c r="DI96" s="905"/>
      <c r="DJ96" s="111" t="s">
        <v>256</v>
      </c>
      <c r="DK96" s="882"/>
      <c r="DL96" s="909"/>
      <c r="DM96" s="871"/>
      <c r="DN96" s="869"/>
      <c r="DO96" s="871"/>
      <c r="DP96" s="873"/>
      <c r="DQ96" s="871"/>
      <c r="DR96" s="875"/>
      <c r="DS96" s="871"/>
      <c r="DT96" s="877"/>
      <c r="DU96" s="879"/>
      <c r="DV96" s="881"/>
      <c r="DW96" s="882"/>
      <c r="DX96" s="923"/>
      <c r="DY96" s="887"/>
      <c r="DZ96" s="923"/>
      <c r="EA96" s="115"/>
      <c r="EB96" s="919"/>
    </row>
    <row r="97" spans="1:132" s="86" customFormat="1" ht="34.15" customHeight="1">
      <c r="A97" s="137" t="s">
        <v>375</v>
      </c>
      <c r="B97" s="920" t="s">
        <v>281</v>
      </c>
      <c r="C97" s="913" t="s">
        <v>238</v>
      </c>
      <c r="D97" s="915" t="s">
        <v>239</v>
      </c>
      <c r="E97" s="51" t="s">
        <v>42</v>
      </c>
      <c r="F97" s="52"/>
      <c r="G97" s="53">
        <v>130760</v>
      </c>
      <c r="H97" s="54">
        <v>140360</v>
      </c>
      <c r="I97" s="55" t="s">
        <v>240</v>
      </c>
      <c r="J97" s="56">
        <v>1280</v>
      </c>
      <c r="K97" s="57">
        <v>1380</v>
      </c>
      <c r="L97" s="58" t="s">
        <v>241</v>
      </c>
      <c r="M97" s="59" t="s">
        <v>242</v>
      </c>
      <c r="N97" s="60" t="s">
        <v>240</v>
      </c>
      <c r="O97" s="61" t="s">
        <v>243</v>
      </c>
      <c r="P97" s="60" t="s">
        <v>240</v>
      </c>
      <c r="Q97" s="62">
        <v>2.1</v>
      </c>
      <c r="R97" s="63">
        <v>2.1</v>
      </c>
      <c r="S97" s="887" t="s">
        <v>240</v>
      </c>
      <c r="T97" s="888">
        <v>5830</v>
      </c>
      <c r="U97" s="887" t="s">
        <v>240</v>
      </c>
      <c r="V97" s="890">
        <v>50</v>
      </c>
      <c r="W97" s="892" t="s">
        <v>244</v>
      </c>
      <c r="X97" s="872" t="s">
        <v>242</v>
      </c>
      <c r="Y97" s="892" t="s">
        <v>240</v>
      </c>
      <c r="Z97" s="894" t="s">
        <v>245</v>
      </c>
      <c r="AA97" s="55" t="s">
        <v>240</v>
      </c>
      <c r="AB97" s="64">
        <v>9600</v>
      </c>
      <c r="AC97" s="887" t="s">
        <v>240</v>
      </c>
      <c r="AD97" s="65">
        <v>90</v>
      </c>
      <c r="AE97" s="66" t="s">
        <v>244</v>
      </c>
      <c r="AF97" s="59" t="s">
        <v>242</v>
      </c>
      <c r="AG97" s="67" t="s">
        <v>240</v>
      </c>
      <c r="AH97" s="61" t="s">
        <v>246</v>
      </c>
      <c r="AI97" s="67" t="s">
        <v>240</v>
      </c>
      <c r="AJ97" s="68">
        <v>2.6</v>
      </c>
      <c r="AK97" s="69" t="s">
        <v>247</v>
      </c>
      <c r="AL97" s="70" t="s">
        <v>248</v>
      </c>
      <c r="AM97" s="71">
        <v>3840</v>
      </c>
      <c r="AN97" s="70" t="s">
        <v>248</v>
      </c>
      <c r="AO97" s="72">
        <v>30</v>
      </c>
      <c r="AP97" s="73" t="s">
        <v>241</v>
      </c>
      <c r="AQ97" s="74" t="s">
        <v>242</v>
      </c>
      <c r="AR97" s="73" t="s">
        <v>240</v>
      </c>
      <c r="AS97" s="75" t="s">
        <v>246</v>
      </c>
      <c r="AT97" s="73" t="s">
        <v>240</v>
      </c>
      <c r="AU97" s="76">
        <v>3.9</v>
      </c>
      <c r="AV97" s="77"/>
      <c r="AW97" s="78"/>
      <c r="AX97" s="77"/>
      <c r="AY97" s="79"/>
      <c r="AZ97" s="80"/>
      <c r="BA97" s="80"/>
      <c r="BB97" s="81"/>
      <c r="BC97" s="80"/>
      <c r="BD97" s="81"/>
      <c r="BE97" s="80"/>
      <c r="BF97" s="77"/>
      <c r="BG97" s="78" t="s">
        <v>249</v>
      </c>
      <c r="BH97" s="77"/>
      <c r="BI97" s="82"/>
      <c r="BJ97" s="80"/>
      <c r="BK97" s="80"/>
      <c r="BL97" s="80"/>
      <c r="BM97" s="80"/>
      <c r="BN97" s="80"/>
      <c r="BO97" s="80"/>
      <c r="BP97" s="896" t="s">
        <v>240</v>
      </c>
      <c r="BQ97" s="897">
        <v>6640</v>
      </c>
      <c r="BR97" s="887" t="s">
        <v>250</v>
      </c>
      <c r="BS97" s="899">
        <v>60</v>
      </c>
      <c r="BT97" s="872" t="s">
        <v>241</v>
      </c>
      <c r="BU97" s="872" t="s">
        <v>242</v>
      </c>
      <c r="BV97" s="870" t="s">
        <v>240</v>
      </c>
      <c r="BW97" s="874" t="s">
        <v>246</v>
      </c>
      <c r="BX97" s="870" t="s">
        <v>240</v>
      </c>
      <c r="BY97" s="901">
        <v>9.1</v>
      </c>
      <c r="BZ97" s="887" t="s">
        <v>250</v>
      </c>
      <c r="CA97" s="903">
        <v>38400</v>
      </c>
      <c r="CB97" s="887" t="s">
        <v>250</v>
      </c>
      <c r="CC97" s="899">
        <v>380</v>
      </c>
      <c r="CD97" s="870" t="s">
        <v>241</v>
      </c>
      <c r="CE97" s="872" t="s">
        <v>242</v>
      </c>
      <c r="CF97" s="870" t="s">
        <v>240</v>
      </c>
      <c r="CG97" s="874" t="s">
        <v>246</v>
      </c>
      <c r="CH97" s="870" t="s">
        <v>240</v>
      </c>
      <c r="CI97" s="876">
        <v>2.2000000000000002</v>
      </c>
      <c r="CJ97" s="880" t="s">
        <v>251</v>
      </c>
      <c r="CK97" s="887" t="s">
        <v>250</v>
      </c>
      <c r="CL97" s="888">
        <v>3930</v>
      </c>
      <c r="CM97" s="887" t="s">
        <v>240</v>
      </c>
      <c r="CN97" s="899">
        <v>30</v>
      </c>
      <c r="CO97" s="872" t="s">
        <v>241</v>
      </c>
      <c r="CP97" s="872" t="s">
        <v>242</v>
      </c>
      <c r="CQ97" s="870" t="s">
        <v>240</v>
      </c>
      <c r="CR97" s="874" t="s">
        <v>246</v>
      </c>
      <c r="CS97" s="870" t="s">
        <v>240</v>
      </c>
      <c r="CT97" s="901">
        <v>18.100000000000001</v>
      </c>
      <c r="CU97" s="887" t="s">
        <v>250</v>
      </c>
      <c r="CV97" s="83">
        <v>2950</v>
      </c>
      <c r="CW97" s="887" t="s">
        <v>250</v>
      </c>
      <c r="CX97" s="84">
        <v>20</v>
      </c>
      <c r="CY97" s="887" t="s">
        <v>250</v>
      </c>
      <c r="CZ97" s="84">
        <v>20</v>
      </c>
      <c r="DA97" s="887" t="s">
        <v>250</v>
      </c>
      <c r="DB97" s="83">
        <v>520</v>
      </c>
      <c r="DC97" s="887" t="s">
        <v>250</v>
      </c>
      <c r="DD97" s="84">
        <v>5</v>
      </c>
      <c r="DE97" s="887" t="s">
        <v>250</v>
      </c>
      <c r="DF97" s="84">
        <v>5</v>
      </c>
      <c r="DG97" s="905" t="s">
        <v>248</v>
      </c>
      <c r="DH97" s="906">
        <v>27330</v>
      </c>
      <c r="DI97" s="905" t="s">
        <v>248</v>
      </c>
      <c r="DJ97" s="85">
        <v>255</v>
      </c>
      <c r="DK97" s="882" t="s">
        <v>252</v>
      </c>
      <c r="DL97" s="908">
        <v>38400</v>
      </c>
      <c r="DM97" s="870" t="s">
        <v>240</v>
      </c>
      <c r="DN97" s="868">
        <v>380</v>
      </c>
      <c r="DO97" s="870" t="s">
        <v>241</v>
      </c>
      <c r="DP97" s="872" t="s">
        <v>242</v>
      </c>
      <c r="DQ97" s="870" t="s">
        <v>240</v>
      </c>
      <c r="DR97" s="874" t="s">
        <v>246</v>
      </c>
      <c r="DS97" s="870" t="s">
        <v>240</v>
      </c>
      <c r="DT97" s="876">
        <v>2.2000000000000002</v>
      </c>
      <c r="DU97" s="878" t="s">
        <v>247</v>
      </c>
      <c r="DV97" s="880" t="s">
        <v>253</v>
      </c>
      <c r="DW97" s="882" t="s">
        <v>252</v>
      </c>
      <c r="DX97" s="921">
        <v>1350</v>
      </c>
      <c r="DY97" s="887" t="s">
        <v>252</v>
      </c>
      <c r="DZ97" s="921" t="s">
        <v>711</v>
      </c>
      <c r="EA97" s="112"/>
      <c r="EB97" s="917" t="s">
        <v>712</v>
      </c>
    </row>
    <row r="98" spans="1:132" s="86" customFormat="1" ht="34.15" customHeight="1">
      <c r="A98" s="137" t="s">
        <v>376</v>
      </c>
      <c r="B98" s="920"/>
      <c r="C98" s="914"/>
      <c r="D98" s="916"/>
      <c r="E98" s="87" t="s">
        <v>43</v>
      </c>
      <c r="F98" s="52"/>
      <c r="G98" s="88">
        <v>140360</v>
      </c>
      <c r="H98" s="89"/>
      <c r="I98" s="55" t="s">
        <v>240</v>
      </c>
      <c r="J98" s="90">
        <v>1380</v>
      </c>
      <c r="K98" s="91"/>
      <c r="L98" s="92" t="s">
        <v>241</v>
      </c>
      <c r="M98" s="93" t="s">
        <v>242</v>
      </c>
      <c r="N98" s="94" t="s">
        <v>240</v>
      </c>
      <c r="O98" s="95" t="s">
        <v>246</v>
      </c>
      <c r="P98" s="94" t="s">
        <v>240</v>
      </c>
      <c r="Q98" s="96">
        <v>2.1</v>
      </c>
      <c r="R98" s="97"/>
      <c r="S98" s="887"/>
      <c r="T98" s="889"/>
      <c r="U98" s="887"/>
      <c r="V98" s="891"/>
      <c r="W98" s="893"/>
      <c r="X98" s="873"/>
      <c r="Y98" s="893"/>
      <c r="Z98" s="895"/>
      <c r="AA98" s="55" t="s">
        <v>240</v>
      </c>
      <c r="AB98" s="90">
        <v>9600</v>
      </c>
      <c r="AC98" s="887"/>
      <c r="AD98" s="98">
        <v>90</v>
      </c>
      <c r="AE98" s="99" t="s">
        <v>241</v>
      </c>
      <c r="AF98" s="93" t="s">
        <v>242</v>
      </c>
      <c r="AG98" s="100" t="s">
        <v>240</v>
      </c>
      <c r="AH98" s="101" t="s">
        <v>246</v>
      </c>
      <c r="AI98" s="100" t="s">
        <v>240</v>
      </c>
      <c r="AJ98" s="102">
        <v>2.6</v>
      </c>
      <c r="AK98" s="103"/>
      <c r="AL98" s="70"/>
      <c r="AM98" s="104"/>
      <c r="AN98" s="77"/>
      <c r="AO98" s="105"/>
      <c r="AP98" s="106"/>
      <c r="AR98" s="106"/>
      <c r="AT98" s="106"/>
      <c r="AV98" s="107" t="s">
        <v>240</v>
      </c>
      <c r="AW98" s="71">
        <v>67200</v>
      </c>
      <c r="AX98" s="77" t="s">
        <v>240</v>
      </c>
      <c r="AY98" s="72">
        <v>670</v>
      </c>
      <c r="AZ98" s="108" t="s">
        <v>241</v>
      </c>
      <c r="BA98" s="74" t="s">
        <v>242</v>
      </c>
      <c r="BB98" s="73" t="s">
        <v>240</v>
      </c>
      <c r="BC98" s="75" t="s">
        <v>246</v>
      </c>
      <c r="BD98" s="73" t="s">
        <v>240</v>
      </c>
      <c r="BE98" s="76">
        <v>2.2999999999999998</v>
      </c>
      <c r="BF98" s="107" t="s">
        <v>240</v>
      </c>
      <c r="BG98" s="156">
        <v>57600</v>
      </c>
      <c r="BH98" s="107" t="s">
        <v>250</v>
      </c>
      <c r="BI98" s="72">
        <v>570</v>
      </c>
      <c r="BJ98" s="108" t="s">
        <v>241</v>
      </c>
      <c r="BK98" s="74" t="s">
        <v>242</v>
      </c>
      <c r="BL98" s="108" t="s">
        <v>240</v>
      </c>
      <c r="BM98" s="75" t="s">
        <v>246</v>
      </c>
      <c r="BN98" s="108" t="s">
        <v>240</v>
      </c>
      <c r="BO98" s="76">
        <v>2.2000000000000002</v>
      </c>
      <c r="BP98" s="896"/>
      <c r="BQ98" s="898"/>
      <c r="BR98" s="887"/>
      <c r="BS98" s="900"/>
      <c r="BT98" s="873"/>
      <c r="BU98" s="873"/>
      <c r="BV98" s="871"/>
      <c r="BW98" s="875"/>
      <c r="BX98" s="871"/>
      <c r="BY98" s="902"/>
      <c r="BZ98" s="887"/>
      <c r="CA98" s="904"/>
      <c r="CB98" s="887"/>
      <c r="CC98" s="900"/>
      <c r="CD98" s="871"/>
      <c r="CE98" s="873"/>
      <c r="CF98" s="871"/>
      <c r="CG98" s="875"/>
      <c r="CH98" s="871"/>
      <c r="CI98" s="877"/>
      <c r="CJ98" s="881"/>
      <c r="CK98" s="887"/>
      <c r="CL98" s="889"/>
      <c r="CM98" s="887"/>
      <c r="CN98" s="900"/>
      <c r="CO98" s="873"/>
      <c r="CP98" s="873"/>
      <c r="CQ98" s="871"/>
      <c r="CR98" s="875"/>
      <c r="CS98" s="871"/>
      <c r="CT98" s="902"/>
      <c r="CU98" s="887"/>
      <c r="CV98" s="109" t="s">
        <v>254</v>
      </c>
      <c r="CW98" s="887"/>
      <c r="CX98" s="109" t="s">
        <v>255</v>
      </c>
      <c r="CY98" s="887"/>
      <c r="CZ98" s="110">
        <v>69.900000000000006</v>
      </c>
      <c r="DA98" s="887"/>
      <c r="DB98" s="109" t="s">
        <v>254</v>
      </c>
      <c r="DC98" s="887"/>
      <c r="DD98" s="109" t="s">
        <v>255</v>
      </c>
      <c r="DE98" s="887"/>
      <c r="DF98" s="110">
        <v>46.6</v>
      </c>
      <c r="DG98" s="905"/>
      <c r="DH98" s="907"/>
      <c r="DI98" s="905"/>
      <c r="DJ98" s="111" t="s">
        <v>256</v>
      </c>
      <c r="DK98" s="882"/>
      <c r="DL98" s="909"/>
      <c r="DM98" s="871"/>
      <c r="DN98" s="869"/>
      <c r="DO98" s="871"/>
      <c r="DP98" s="873"/>
      <c r="DQ98" s="871"/>
      <c r="DR98" s="875"/>
      <c r="DS98" s="871"/>
      <c r="DT98" s="877"/>
      <c r="DU98" s="879"/>
      <c r="DV98" s="881"/>
      <c r="DW98" s="882"/>
      <c r="DX98" s="922"/>
      <c r="DY98" s="887"/>
      <c r="DZ98" s="922"/>
      <c r="EA98" s="112"/>
      <c r="EB98" s="918"/>
    </row>
    <row r="99" spans="1:132" s="86" customFormat="1" ht="34.15" customHeight="1">
      <c r="A99" s="137" t="s">
        <v>377</v>
      </c>
      <c r="B99" s="920"/>
      <c r="C99" s="913" t="s">
        <v>257</v>
      </c>
      <c r="D99" s="915" t="s">
        <v>239</v>
      </c>
      <c r="E99" s="51" t="s">
        <v>42</v>
      </c>
      <c r="F99" s="52"/>
      <c r="G99" s="53">
        <v>99240</v>
      </c>
      <c r="H99" s="54">
        <v>108840</v>
      </c>
      <c r="I99" s="55" t="s">
        <v>240</v>
      </c>
      <c r="J99" s="56">
        <v>970</v>
      </c>
      <c r="K99" s="57">
        <v>1060</v>
      </c>
      <c r="L99" s="58" t="s">
        <v>241</v>
      </c>
      <c r="M99" s="59" t="s">
        <v>242</v>
      </c>
      <c r="N99" s="60" t="s">
        <v>240</v>
      </c>
      <c r="O99" s="61" t="s">
        <v>243</v>
      </c>
      <c r="P99" s="60" t="s">
        <v>240</v>
      </c>
      <c r="Q99" s="62">
        <v>2.1</v>
      </c>
      <c r="R99" s="63">
        <v>2.1</v>
      </c>
      <c r="S99" s="887" t="s">
        <v>240</v>
      </c>
      <c r="T99" s="888">
        <v>4370</v>
      </c>
      <c r="U99" s="887" t="s">
        <v>240</v>
      </c>
      <c r="V99" s="890">
        <v>40</v>
      </c>
      <c r="W99" s="892" t="s">
        <v>244</v>
      </c>
      <c r="X99" s="872" t="s">
        <v>242</v>
      </c>
      <c r="Y99" s="892" t="s">
        <v>240</v>
      </c>
      <c r="Z99" s="894" t="s">
        <v>245</v>
      </c>
      <c r="AA99" s="55" t="s">
        <v>240</v>
      </c>
      <c r="AB99" s="64">
        <v>9600</v>
      </c>
      <c r="AC99" s="887" t="s">
        <v>240</v>
      </c>
      <c r="AD99" s="65">
        <v>90</v>
      </c>
      <c r="AE99" s="66" t="s">
        <v>244</v>
      </c>
      <c r="AF99" s="59" t="s">
        <v>242</v>
      </c>
      <c r="AG99" s="67" t="s">
        <v>240</v>
      </c>
      <c r="AH99" s="61" t="s">
        <v>246</v>
      </c>
      <c r="AI99" s="67" t="s">
        <v>240</v>
      </c>
      <c r="AJ99" s="68">
        <v>2.6</v>
      </c>
      <c r="AK99" s="69" t="s">
        <v>247</v>
      </c>
      <c r="AL99" s="70" t="s">
        <v>248</v>
      </c>
      <c r="AM99" s="71">
        <v>3840</v>
      </c>
      <c r="AN99" s="70" t="s">
        <v>248</v>
      </c>
      <c r="AO99" s="72">
        <v>30</v>
      </c>
      <c r="AP99" s="73" t="s">
        <v>241</v>
      </c>
      <c r="AQ99" s="74" t="s">
        <v>242</v>
      </c>
      <c r="AR99" s="73" t="s">
        <v>240</v>
      </c>
      <c r="AS99" s="75" t="s">
        <v>246</v>
      </c>
      <c r="AT99" s="73" t="s">
        <v>240</v>
      </c>
      <c r="AU99" s="76">
        <v>3.9</v>
      </c>
      <c r="AV99" s="77"/>
      <c r="AW99" s="78"/>
      <c r="AX99" s="77"/>
      <c r="AY99" s="79"/>
      <c r="AZ99" s="80"/>
      <c r="BA99" s="80"/>
      <c r="BB99" s="81"/>
      <c r="BC99" s="80"/>
      <c r="BD99" s="81"/>
      <c r="BE99" s="80"/>
      <c r="BF99" s="77"/>
      <c r="BG99" s="78" t="s">
        <v>249</v>
      </c>
      <c r="BH99" s="77"/>
      <c r="BI99" s="82"/>
      <c r="BJ99" s="80"/>
      <c r="BK99" s="80"/>
      <c r="BL99" s="80"/>
      <c r="BM99" s="80"/>
      <c r="BN99" s="80"/>
      <c r="BO99" s="80"/>
      <c r="BP99" s="896" t="s">
        <v>240</v>
      </c>
      <c r="BQ99" s="897">
        <v>4980</v>
      </c>
      <c r="BR99" s="887" t="s">
        <v>250</v>
      </c>
      <c r="BS99" s="899">
        <v>40</v>
      </c>
      <c r="BT99" s="872" t="s">
        <v>241</v>
      </c>
      <c r="BU99" s="872" t="s">
        <v>242</v>
      </c>
      <c r="BV99" s="870" t="s">
        <v>240</v>
      </c>
      <c r="BW99" s="874" t="s">
        <v>246</v>
      </c>
      <c r="BX99" s="870" t="s">
        <v>240</v>
      </c>
      <c r="BY99" s="901">
        <v>10.199999999999999</v>
      </c>
      <c r="BZ99" s="887" t="s">
        <v>250</v>
      </c>
      <c r="CA99" s="903">
        <v>28800</v>
      </c>
      <c r="CB99" s="887" t="s">
        <v>250</v>
      </c>
      <c r="CC99" s="899">
        <v>280</v>
      </c>
      <c r="CD99" s="870" t="s">
        <v>241</v>
      </c>
      <c r="CE99" s="872" t="s">
        <v>242</v>
      </c>
      <c r="CF99" s="870" t="s">
        <v>240</v>
      </c>
      <c r="CG99" s="874" t="s">
        <v>246</v>
      </c>
      <c r="CH99" s="870" t="s">
        <v>240</v>
      </c>
      <c r="CI99" s="876">
        <v>2.2999999999999998</v>
      </c>
      <c r="CJ99" s="880" t="s">
        <v>251</v>
      </c>
      <c r="CK99" s="887" t="s">
        <v>250</v>
      </c>
      <c r="CL99" s="888">
        <v>3160</v>
      </c>
      <c r="CM99" s="887" t="s">
        <v>240</v>
      </c>
      <c r="CN99" s="899">
        <v>30</v>
      </c>
      <c r="CO99" s="872" t="s">
        <v>241</v>
      </c>
      <c r="CP99" s="872" t="s">
        <v>242</v>
      </c>
      <c r="CQ99" s="870" t="s">
        <v>240</v>
      </c>
      <c r="CR99" s="874" t="s">
        <v>246</v>
      </c>
      <c r="CS99" s="870" t="s">
        <v>240</v>
      </c>
      <c r="CT99" s="901">
        <v>13.6</v>
      </c>
      <c r="CU99" s="887" t="s">
        <v>250</v>
      </c>
      <c r="CV99" s="83">
        <v>2210</v>
      </c>
      <c r="CW99" s="887" t="s">
        <v>250</v>
      </c>
      <c r="CX99" s="84">
        <v>20</v>
      </c>
      <c r="CY99" s="887" t="s">
        <v>250</v>
      </c>
      <c r="CZ99" s="84">
        <v>20</v>
      </c>
      <c r="DA99" s="887" t="s">
        <v>250</v>
      </c>
      <c r="DB99" s="83">
        <v>390</v>
      </c>
      <c r="DC99" s="887" t="s">
        <v>250</v>
      </c>
      <c r="DD99" s="84">
        <v>3</v>
      </c>
      <c r="DE99" s="887" t="s">
        <v>250</v>
      </c>
      <c r="DF99" s="84">
        <v>3</v>
      </c>
      <c r="DG99" s="905" t="s">
        <v>248</v>
      </c>
      <c r="DH99" s="906">
        <v>20750</v>
      </c>
      <c r="DI99" s="905" t="s">
        <v>248</v>
      </c>
      <c r="DJ99" s="85">
        <v>255</v>
      </c>
      <c r="DK99" s="882" t="s">
        <v>252</v>
      </c>
      <c r="DL99" s="908">
        <v>28800</v>
      </c>
      <c r="DM99" s="870" t="s">
        <v>240</v>
      </c>
      <c r="DN99" s="868">
        <v>280</v>
      </c>
      <c r="DO99" s="870" t="s">
        <v>241</v>
      </c>
      <c r="DP99" s="872" t="s">
        <v>242</v>
      </c>
      <c r="DQ99" s="870" t="s">
        <v>240</v>
      </c>
      <c r="DR99" s="874" t="s">
        <v>246</v>
      </c>
      <c r="DS99" s="870" t="s">
        <v>240</v>
      </c>
      <c r="DT99" s="876">
        <v>2.2999999999999998</v>
      </c>
      <c r="DU99" s="878" t="s">
        <v>247</v>
      </c>
      <c r="DV99" s="880" t="s">
        <v>253</v>
      </c>
      <c r="DW99" s="882" t="s">
        <v>252</v>
      </c>
      <c r="DX99" s="922"/>
      <c r="DY99" s="887"/>
      <c r="DZ99" s="922"/>
      <c r="EA99" s="112"/>
      <c r="EB99" s="918"/>
    </row>
    <row r="100" spans="1:132" s="86" customFormat="1" ht="34.15" customHeight="1">
      <c r="A100" s="137" t="s">
        <v>378</v>
      </c>
      <c r="B100" s="920"/>
      <c r="C100" s="914"/>
      <c r="D100" s="916"/>
      <c r="E100" s="87" t="s">
        <v>43</v>
      </c>
      <c r="F100" s="52"/>
      <c r="G100" s="88">
        <v>108840</v>
      </c>
      <c r="H100" s="89"/>
      <c r="I100" s="55" t="s">
        <v>240</v>
      </c>
      <c r="J100" s="90">
        <v>1060</v>
      </c>
      <c r="K100" s="91"/>
      <c r="L100" s="92" t="s">
        <v>241</v>
      </c>
      <c r="M100" s="93" t="s">
        <v>242</v>
      </c>
      <c r="N100" s="94" t="s">
        <v>240</v>
      </c>
      <c r="O100" s="95" t="s">
        <v>246</v>
      </c>
      <c r="P100" s="94" t="s">
        <v>240</v>
      </c>
      <c r="Q100" s="96">
        <v>2.1</v>
      </c>
      <c r="R100" s="97"/>
      <c r="S100" s="887"/>
      <c r="T100" s="889"/>
      <c r="U100" s="887"/>
      <c r="V100" s="891"/>
      <c r="W100" s="893"/>
      <c r="X100" s="873"/>
      <c r="Y100" s="893"/>
      <c r="Z100" s="895"/>
      <c r="AA100" s="55" t="s">
        <v>240</v>
      </c>
      <c r="AB100" s="90">
        <v>9600</v>
      </c>
      <c r="AC100" s="887"/>
      <c r="AD100" s="98">
        <v>90</v>
      </c>
      <c r="AE100" s="99" t="s">
        <v>241</v>
      </c>
      <c r="AF100" s="93" t="s">
        <v>242</v>
      </c>
      <c r="AG100" s="100" t="s">
        <v>240</v>
      </c>
      <c r="AH100" s="101" t="s">
        <v>246</v>
      </c>
      <c r="AI100" s="100" t="s">
        <v>240</v>
      </c>
      <c r="AJ100" s="102">
        <v>2.6</v>
      </c>
      <c r="AK100" s="103"/>
      <c r="AL100" s="70"/>
      <c r="AM100" s="104"/>
      <c r="AN100" s="77"/>
      <c r="AO100" s="105"/>
      <c r="AP100" s="106"/>
      <c r="AR100" s="106"/>
      <c r="AT100" s="106"/>
      <c r="AV100" s="107" t="s">
        <v>240</v>
      </c>
      <c r="AW100" s="71">
        <v>67200</v>
      </c>
      <c r="AX100" s="77" t="s">
        <v>240</v>
      </c>
      <c r="AY100" s="72">
        <v>670</v>
      </c>
      <c r="AZ100" s="108" t="s">
        <v>241</v>
      </c>
      <c r="BA100" s="74" t="s">
        <v>242</v>
      </c>
      <c r="BB100" s="73" t="s">
        <v>240</v>
      </c>
      <c r="BC100" s="75" t="s">
        <v>246</v>
      </c>
      <c r="BD100" s="73" t="s">
        <v>240</v>
      </c>
      <c r="BE100" s="76">
        <v>2.2999999999999998</v>
      </c>
      <c r="BF100" s="107" t="s">
        <v>240</v>
      </c>
      <c r="BG100" s="156">
        <v>57600</v>
      </c>
      <c r="BH100" s="107" t="s">
        <v>250</v>
      </c>
      <c r="BI100" s="72">
        <v>570</v>
      </c>
      <c r="BJ100" s="108" t="s">
        <v>241</v>
      </c>
      <c r="BK100" s="74" t="s">
        <v>242</v>
      </c>
      <c r="BL100" s="108" t="s">
        <v>240</v>
      </c>
      <c r="BM100" s="75" t="s">
        <v>246</v>
      </c>
      <c r="BN100" s="108" t="s">
        <v>240</v>
      </c>
      <c r="BO100" s="76">
        <v>2.2000000000000002</v>
      </c>
      <c r="BP100" s="896"/>
      <c r="BQ100" s="898"/>
      <c r="BR100" s="887"/>
      <c r="BS100" s="900"/>
      <c r="BT100" s="873"/>
      <c r="BU100" s="873"/>
      <c r="BV100" s="871"/>
      <c r="BW100" s="875"/>
      <c r="BX100" s="871"/>
      <c r="BY100" s="902"/>
      <c r="BZ100" s="887"/>
      <c r="CA100" s="904"/>
      <c r="CB100" s="887"/>
      <c r="CC100" s="900"/>
      <c r="CD100" s="871"/>
      <c r="CE100" s="873"/>
      <c r="CF100" s="871"/>
      <c r="CG100" s="875"/>
      <c r="CH100" s="871"/>
      <c r="CI100" s="877"/>
      <c r="CJ100" s="881"/>
      <c r="CK100" s="887"/>
      <c r="CL100" s="889"/>
      <c r="CM100" s="887"/>
      <c r="CN100" s="900"/>
      <c r="CO100" s="873"/>
      <c r="CP100" s="873"/>
      <c r="CQ100" s="871"/>
      <c r="CR100" s="875"/>
      <c r="CS100" s="871"/>
      <c r="CT100" s="902"/>
      <c r="CU100" s="887"/>
      <c r="CV100" s="109" t="s">
        <v>254</v>
      </c>
      <c r="CW100" s="887"/>
      <c r="CX100" s="109" t="s">
        <v>255</v>
      </c>
      <c r="CY100" s="887"/>
      <c r="CZ100" s="110">
        <v>52.4</v>
      </c>
      <c r="DA100" s="887"/>
      <c r="DB100" s="109" t="s">
        <v>254</v>
      </c>
      <c r="DC100" s="887"/>
      <c r="DD100" s="109" t="s">
        <v>255</v>
      </c>
      <c r="DE100" s="887"/>
      <c r="DF100" s="110">
        <v>58.3</v>
      </c>
      <c r="DG100" s="905"/>
      <c r="DH100" s="907"/>
      <c r="DI100" s="905"/>
      <c r="DJ100" s="111" t="s">
        <v>256</v>
      </c>
      <c r="DK100" s="882"/>
      <c r="DL100" s="909"/>
      <c r="DM100" s="871"/>
      <c r="DN100" s="869"/>
      <c r="DO100" s="871"/>
      <c r="DP100" s="873"/>
      <c r="DQ100" s="871"/>
      <c r="DR100" s="875"/>
      <c r="DS100" s="871"/>
      <c r="DT100" s="877"/>
      <c r="DU100" s="879"/>
      <c r="DV100" s="881"/>
      <c r="DW100" s="882"/>
      <c r="DX100" s="922"/>
      <c r="DY100" s="887"/>
      <c r="DZ100" s="922"/>
      <c r="EA100" s="112"/>
      <c r="EB100" s="918"/>
    </row>
    <row r="101" spans="1:132" s="86" customFormat="1" ht="34.15" customHeight="1">
      <c r="A101" s="137" t="s">
        <v>379</v>
      </c>
      <c r="B101" s="920"/>
      <c r="C101" s="913" t="s">
        <v>258</v>
      </c>
      <c r="D101" s="915" t="s">
        <v>239</v>
      </c>
      <c r="E101" s="51" t="s">
        <v>42</v>
      </c>
      <c r="F101" s="52"/>
      <c r="G101" s="53">
        <v>80320</v>
      </c>
      <c r="H101" s="54">
        <v>89920</v>
      </c>
      <c r="I101" s="55" t="s">
        <v>240</v>
      </c>
      <c r="J101" s="56">
        <v>780</v>
      </c>
      <c r="K101" s="57">
        <v>870</v>
      </c>
      <c r="L101" s="58" t="s">
        <v>241</v>
      </c>
      <c r="M101" s="59" t="s">
        <v>242</v>
      </c>
      <c r="N101" s="60" t="s">
        <v>240</v>
      </c>
      <c r="O101" s="61" t="s">
        <v>243</v>
      </c>
      <c r="P101" s="60" t="s">
        <v>240</v>
      </c>
      <c r="Q101" s="62">
        <v>2.1</v>
      </c>
      <c r="R101" s="63">
        <v>2.1</v>
      </c>
      <c r="S101" s="887" t="s">
        <v>240</v>
      </c>
      <c r="T101" s="888">
        <v>3490</v>
      </c>
      <c r="U101" s="887" t="s">
        <v>240</v>
      </c>
      <c r="V101" s="890">
        <v>30</v>
      </c>
      <c r="W101" s="892" t="s">
        <v>244</v>
      </c>
      <c r="X101" s="872" t="s">
        <v>242</v>
      </c>
      <c r="Y101" s="892" t="s">
        <v>240</v>
      </c>
      <c r="Z101" s="894" t="s">
        <v>245</v>
      </c>
      <c r="AA101" s="55" t="s">
        <v>240</v>
      </c>
      <c r="AB101" s="64">
        <v>9600</v>
      </c>
      <c r="AC101" s="887" t="s">
        <v>240</v>
      </c>
      <c r="AD101" s="65">
        <v>90</v>
      </c>
      <c r="AE101" s="66" t="s">
        <v>244</v>
      </c>
      <c r="AF101" s="59" t="s">
        <v>242</v>
      </c>
      <c r="AG101" s="67" t="s">
        <v>240</v>
      </c>
      <c r="AH101" s="61" t="s">
        <v>246</v>
      </c>
      <c r="AI101" s="67" t="s">
        <v>240</v>
      </c>
      <c r="AJ101" s="68">
        <v>2.6</v>
      </c>
      <c r="AK101" s="69" t="s">
        <v>247</v>
      </c>
      <c r="AL101" s="70" t="s">
        <v>248</v>
      </c>
      <c r="AM101" s="71">
        <v>3840</v>
      </c>
      <c r="AN101" s="70" t="s">
        <v>248</v>
      </c>
      <c r="AO101" s="72">
        <v>30</v>
      </c>
      <c r="AP101" s="73" t="s">
        <v>241</v>
      </c>
      <c r="AQ101" s="74" t="s">
        <v>242</v>
      </c>
      <c r="AR101" s="73" t="s">
        <v>240</v>
      </c>
      <c r="AS101" s="75" t="s">
        <v>246</v>
      </c>
      <c r="AT101" s="73" t="s">
        <v>240</v>
      </c>
      <c r="AU101" s="76">
        <v>3.9</v>
      </c>
      <c r="AV101" s="77"/>
      <c r="AW101" s="78"/>
      <c r="AX101" s="77"/>
      <c r="AY101" s="79"/>
      <c r="AZ101" s="80"/>
      <c r="BA101" s="80"/>
      <c r="BB101" s="81"/>
      <c r="BC101" s="80"/>
      <c r="BD101" s="81"/>
      <c r="BE101" s="80"/>
      <c r="BF101" s="77"/>
      <c r="BG101" s="78" t="s">
        <v>249</v>
      </c>
      <c r="BH101" s="77"/>
      <c r="BI101" s="82"/>
      <c r="BJ101" s="80"/>
      <c r="BK101" s="80"/>
      <c r="BL101" s="80"/>
      <c r="BM101" s="80"/>
      <c r="BN101" s="80"/>
      <c r="BO101" s="80"/>
      <c r="BP101" s="896" t="s">
        <v>240</v>
      </c>
      <c r="BQ101" s="897">
        <v>3980</v>
      </c>
      <c r="BR101" s="887" t="s">
        <v>240</v>
      </c>
      <c r="BS101" s="899">
        <v>30</v>
      </c>
      <c r="BT101" s="872" t="s">
        <v>241</v>
      </c>
      <c r="BU101" s="872" t="s">
        <v>242</v>
      </c>
      <c r="BV101" s="870" t="s">
        <v>240</v>
      </c>
      <c r="BW101" s="874" t="s">
        <v>246</v>
      </c>
      <c r="BX101" s="870" t="s">
        <v>240</v>
      </c>
      <c r="BY101" s="901">
        <v>10.9</v>
      </c>
      <c r="BZ101" s="887" t="s">
        <v>250</v>
      </c>
      <c r="CA101" s="903">
        <v>23040</v>
      </c>
      <c r="CB101" s="887" t="s">
        <v>240</v>
      </c>
      <c r="CC101" s="899">
        <v>230</v>
      </c>
      <c r="CD101" s="870" t="s">
        <v>241</v>
      </c>
      <c r="CE101" s="872" t="s">
        <v>242</v>
      </c>
      <c r="CF101" s="870" t="s">
        <v>240</v>
      </c>
      <c r="CG101" s="874" t="s">
        <v>246</v>
      </c>
      <c r="CH101" s="870" t="s">
        <v>240</v>
      </c>
      <c r="CI101" s="876">
        <v>2.2000000000000002</v>
      </c>
      <c r="CJ101" s="880" t="s">
        <v>251</v>
      </c>
      <c r="CK101" s="887" t="s">
        <v>250</v>
      </c>
      <c r="CL101" s="888">
        <v>2690</v>
      </c>
      <c r="CM101" s="887" t="s">
        <v>240</v>
      </c>
      <c r="CN101" s="899">
        <v>20</v>
      </c>
      <c r="CO101" s="872" t="s">
        <v>241</v>
      </c>
      <c r="CP101" s="872" t="s">
        <v>242</v>
      </c>
      <c r="CQ101" s="870" t="s">
        <v>240</v>
      </c>
      <c r="CR101" s="874" t="s">
        <v>246</v>
      </c>
      <c r="CS101" s="870" t="s">
        <v>240</v>
      </c>
      <c r="CT101" s="901">
        <v>16.3</v>
      </c>
      <c r="CU101" s="887" t="s">
        <v>250</v>
      </c>
      <c r="CV101" s="83">
        <v>1770</v>
      </c>
      <c r="CW101" s="887" t="s">
        <v>250</v>
      </c>
      <c r="CX101" s="84">
        <v>10</v>
      </c>
      <c r="CY101" s="887" t="s">
        <v>250</v>
      </c>
      <c r="CZ101" s="84">
        <v>10</v>
      </c>
      <c r="DA101" s="887" t="s">
        <v>250</v>
      </c>
      <c r="DB101" s="83">
        <v>310</v>
      </c>
      <c r="DC101" s="887" t="s">
        <v>250</v>
      </c>
      <c r="DD101" s="84">
        <v>3</v>
      </c>
      <c r="DE101" s="887" t="s">
        <v>250</v>
      </c>
      <c r="DF101" s="84">
        <v>3</v>
      </c>
      <c r="DG101" s="905" t="s">
        <v>248</v>
      </c>
      <c r="DH101" s="906">
        <v>16800</v>
      </c>
      <c r="DI101" s="905" t="s">
        <v>248</v>
      </c>
      <c r="DJ101" s="85">
        <v>255</v>
      </c>
      <c r="DK101" s="882" t="s">
        <v>252</v>
      </c>
      <c r="DL101" s="908">
        <v>23040</v>
      </c>
      <c r="DM101" s="870" t="s">
        <v>240</v>
      </c>
      <c r="DN101" s="868">
        <v>230</v>
      </c>
      <c r="DO101" s="870" t="s">
        <v>241</v>
      </c>
      <c r="DP101" s="872" t="s">
        <v>242</v>
      </c>
      <c r="DQ101" s="870" t="s">
        <v>240</v>
      </c>
      <c r="DR101" s="874" t="s">
        <v>246</v>
      </c>
      <c r="DS101" s="870" t="s">
        <v>240</v>
      </c>
      <c r="DT101" s="876">
        <v>2.2000000000000002</v>
      </c>
      <c r="DU101" s="878" t="s">
        <v>247</v>
      </c>
      <c r="DV101" s="880" t="s">
        <v>253</v>
      </c>
      <c r="DW101" s="882" t="s">
        <v>252</v>
      </c>
      <c r="DX101" s="922"/>
      <c r="DY101" s="887"/>
      <c r="DZ101" s="922"/>
      <c r="EA101" s="112"/>
      <c r="EB101" s="918"/>
    </row>
    <row r="102" spans="1:132" s="86" customFormat="1" ht="34.15" customHeight="1">
      <c r="A102" s="137" t="s">
        <v>380</v>
      </c>
      <c r="B102" s="920"/>
      <c r="C102" s="914"/>
      <c r="D102" s="916"/>
      <c r="E102" s="87" t="s">
        <v>43</v>
      </c>
      <c r="F102" s="52"/>
      <c r="G102" s="88">
        <v>89920</v>
      </c>
      <c r="H102" s="89"/>
      <c r="I102" s="55" t="s">
        <v>240</v>
      </c>
      <c r="J102" s="90">
        <v>870</v>
      </c>
      <c r="K102" s="91"/>
      <c r="L102" s="92" t="s">
        <v>241</v>
      </c>
      <c r="M102" s="93" t="s">
        <v>242</v>
      </c>
      <c r="N102" s="94" t="s">
        <v>240</v>
      </c>
      <c r="O102" s="95" t="s">
        <v>246</v>
      </c>
      <c r="P102" s="94" t="s">
        <v>240</v>
      </c>
      <c r="Q102" s="96">
        <v>2.1</v>
      </c>
      <c r="R102" s="97"/>
      <c r="S102" s="887"/>
      <c r="T102" s="889"/>
      <c r="U102" s="887"/>
      <c r="V102" s="891"/>
      <c r="W102" s="893"/>
      <c r="X102" s="873"/>
      <c r="Y102" s="893"/>
      <c r="Z102" s="895"/>
      <c r="AA102" s="55" t="s">
        <v>240</v>
      </c>
      <c r="AB102" s="90">
        <v>9600</v>
      </c>
      <c r="AC102" s="887"/>
      <c r="AD102" s="98">
        <v>90</v>
      </c>
      <c r="AE102" s="99" t="s">
        <v>241</v>
      </c>
      <c r="AF102" s="93" t="s">
        <v>242</v>
      </c>
      <c r="AG102" s="100" t="s">
        <v>240</v>
      </c>
      <c r="AH102" s="101" t="s">
        <v>246</v>
      </c>
      <c r="AI102" s="100" t="s">
        <v>240</v>
      </c>
      <c r="AJ102" s="102">
        <v>2.6</v>
      </c>
      <c r="AK102" s="103"/>
      <c r="AL102" s="70"/>
      <c r="AM102" s="104"/>
      <c r="AN102" s="77"/>
      <c r="AO102" s="105"/>
      <c r="AP102" s="106"/>
      <c r="AR102" s="106"/>
      <c r="AT102" s="106"/>
      <c r="AV102" s="107" t="s">
        <v>240</v>
      </c>
      <c r="AW102" s="71">
        <v>67200</v>
      </c>
      <c r="AX102" s="77" t="s">
        <v>240</v>
      </c>
      <c r="AY102" s="72">
        <v>670</v>
      </c>
      <c r="AZ102" s="108" t="s">
        <v>241</v>
      </c>
      <c r="BA102" s="74" t="s">
        <v>242</v>
      </c>
      <c r="BB102" s="73" t="s">
        <v>240</v>
      </c>
      <c r="BC102" s="75" t="s">
        <v>246</v>
      </c>
      <c r="BD102" s="73" t="s">
        <v>240</v>
      </c>
      <c r="BE102" s="76">
        <v>2.2999999999999998</v>
      </c>
      <c r="BF102" s="107" t="s">
        <v>240</v>
      </c>
      <c r="BG102" s="156">
        <v>57600</v>
      </c>
      <c r="BH102" s="107" t="s">
        <v>250</v>
      </c>
      <c r="BI102" s="72">
        <v>570</v>
      </c>
      <c r="BJ102" s="108" t="s">
        <v>241</v>
      </c>
      <c r="BK102" s="74" t="s">
        <v>242</v>
      </c>
      <c r="BL102" s="108" t="s">
        <v>240</v>
      </c>
      <c r="BM102" s="75" t="s">
        <v>246</v>
      </c>
      <c r="BN102" s="108" t="s">
        <v>240</v>
      </c>
      <c r="BO102" s="76">
        <v>2.2000000000000002</v>
      </c>
      <c r="BP102" s="896"/>
      <c r="BQ102" s="898"/>
      <c r="BR102" s="887"/>
      <c r="BS102" s="900"/>
      <c r="BT102" s="873"/>
      <c r="BU102" s="873"/>
      <c r="BV102" s="871"/>
      <c r="BW102" s="875"/>
      <c r="BX102" s="871"/>
      <c r="BY102" s="902"/>
      <c r="BZ102" s="887"/>
      <c r="CA102" s="904"/>
      <c r="CB102" s="887"/>
      <c r="CC102" s="900"/>
      <c r="CD102" s="871"/>
      <c r="CE102" s="873"/>
      <c r="CF102" s="871"/>
      <c r="CG102" s="875"/>
      <c r="CH102" s="871"/>
      <c r="CI102" s="877"/>
      <c r="CJ102" s="881"/>
      <c r="CK102" s="887"/>
      <c r="CL102" s="889"/>
      <c r="CM102" s="887"/>
      <c r="CN102" s="900"/>
      <c r="CO102" s="873"/>
      <c r="CP102" s="873"/>
      <c r="CQ102" s="871"/>
      <c r="CR102" s="875"/>
      <c r="CS102" s="871"/>
      <c r="CT102" s="902"/>
      <c r="CU102" s="887"/>
      <c r="CV102" s="109" t="s">
        <v>280</v>
      </c>
      <c r="CW102" s="887"/>
      <c r="CX102" s="109" t="s">
        <v>255</v>
      </c>
      <c r="CY102" s="887"/>
      <c r="CZ102" s="110">
        <v>83.9</v>
      </c>
      <c r="DA102" s="887"/>
      <c r="DB102" s="109" t="s">
        <v>280</v>
      </c>
      <c r="DC102" s="887"/>
      <c r="DD102" s="109" t="s">
        <v>255</v>
      </c>
      <c r="DE102" s="887"/>
      <c r="DF102" s="110">
        <v>46.6</v>
      </c>
      <c r="DG102" s="905"/>
      <c r="DH102" s="907"/>
      <c r="DI102" s="905"/>
      <c r="DJ102" s="111" t="s">
        <v>256</v>
      </c>
      <c r="DK102" s="882"/>
      <c r="DL102" s="909"/>
      <c r="DM102" s="871"/>
      <c r="DN102" s="869"/>
      <c r="DO102" s="871"/>
      <c r="DP102" s="873"/>
      <c r="DQ102" s="871"/>
      <c r="DR102" s="875"/>
      <c r="DS102" s="871"/>
      <c r="DT102" s="877"/>
      <c r="DU102" s="879"/>
      <c r="DV102" s="881"/>
      <c r="DW102" s="882"/>
      <c r="DX102" s="922"/>
      <c r="DY102" s="887"/>
      <c r="DZ102" s="922"/>
      <c r="EA102" s="112"/>
      <c r="EB102" s="918"/>
    </row>
    <row r="103" spans="1:132" s="86" customFormat="1" ht="34.15" customHeight="1">
      <c r="A103" s="137" t="s">
        <v>381</v>
      </c>
      <c r="B103" s="920"/>
      <c r="C103" s="913" t="s">
        <v>259</v>
      </c>
      <c r="D103" s="915" t="s">
        <v>239</v>
      </c>
      <c r="E103" s="51" t="s">
        <v>42</v>
      </c>
      <c r="F103" s="52"/>
      <c r="G103" s="53">
        <v>67710</v>
      </c>
      <c r="H103" s="54">
        <v>77310</v>
      </c>
      <c r="I103" s="55" t="s">
        <v>240</v>
      </c>
      <c r="J103" s="56">
        <v>650</v>
      </c>
      <c r="K103" s="57">
        <v>750</v>
      </c>
      <c r="L103" s="58" t="s">
        <v>241</v>
      </c>
      <c r="M103" s="59" t="s">
        <v>242</v>
      </c>
      <c r="N103" s="60" t="s">
        <v>240</v>
      </c>
      <c r="O103" s="61" t="s">
        <v>243</v>
      </c>
      <c r="P103" s="60" t="s">
        <v>240</v>
      </c>
      <c r="Q103" s="62">
        <v>2.1</v>
      </c>
      <c r="R103" s="63">
        <v>2.1</v>
      </c>
      <c r="S103" s="887" t="s">
        <v>240</v>
      </c>
      <c r="T103" s="888">
        <v>2910</v>
      </c>
      <c r="U103" s="887" t="s">
        <v>240</v>
      </c>
      <c r="V103" s="890">
        <v>20</v>
      </c>
      <c r="W103" s="892" t="s">
        <v>244</v>
      </c>
      <c r="X103" s="872" t="s">
        <v>242</v>
      </c>
      <c r="Y103" s="892" t="s">
        <v>240</v>
      </c>
      <c r="Z103" s="894" t="s">
        <v>245</v>
      </c>
      <c r="AA103" s="55" t="s">
        <v>240</v>
      </c>
      <c r="AB103" s="64">
        <v>9600</v>
      </c>
      <c r="AC103" s="887" t="s">
        <v>240</v>
      </c>
      <c r="AD103" s="65">
        <v>90</v>
      </c>
      <c r="AE103" s="66" t="s">
        <v>244</v>
      </c>
      <c r="AF103" s="59" t="s">
        <v>242</v>
      </c>
      <c r="AG103" s="67" t="s">
        <v>240</v>
      </c>
      <c r="AH103" s="61" t="s">
        <v>246</v>
      </c>
      <c r="AI103" s="67" t="s">
        <v>240</v>
      </c>
      <c r="AJ103" s="68">
        <v>2.6</v>
      </c>
      <c r="AK103" s="69" t="s">
        <v>247</v>
      </c>
      <c r="AL103" s="70" t="s">
        <v>248</v>
      </c>
      <c r="AM103" s="71">
        <v>3840</v>
      </c>
      <c r="AN103" s="70" t="s">
        <v>248</v>
      </c>
      <c r="AO103" s="72">
        <v>30</v>
      </c>
      <c r="AP103" s="73" t="s">
        <v>241</v>
      </c>
      <c r="AQ103" s="74" t="s">
        <v>242</v>
      </c>
      <c r="AR103" s="73" t="s">
        <v>240</v>
      </c>
      <c r="AS103" s="75" t="s">
        <v>246</v>
      </c>
      <c r="AT103" s="73" t="s">
        <v>240</v>
      </c>
      <c r="AU103" s="76">
        <v>3.9</v>
      </c>
      <c r="AV103" s="77"/>
      <c r="AW103" s="78"/>
      <c r="AX103" s="77"/>
      <c r="AY103" s="79"/>
      <c r="AZ103" s="80"/>
      <c r="BA103" s="80"/>
      <c r="BB103" s="81"/>
      <c r="BC103" s="80"/>
      <c r="BD103" s="81"/>
      <c r="BE103" s="80"/>
      <c r="BF103" s="77"/>
      <c r="BG103" s="78" t="s">
        <v>249</v>
      </c>
      <c r="BH103" s="77"/>
      <c r="BI103" s="82"/>
      <c r="BJ103" s="80"/>
      <c r="BK103" s="80"/>
      <c r="BL103" s="80"/>
      <c r="BM103" s="80"/>
      <c r="BN103" s="80"/>
      <c r="BO103" s="80"/>
      <c r="BP103" s="896" t="s">
        <v>240</v>
      </c>
      <c r="BQ103" s="897">
        <v>3320</v>
      </c>
      <c r="BR103" s="887" t="s">
        <v>250</v>
      </c>
      <c r="BS103" s="899">
        <v>30</v>
      </c>
      <c r="BT103" s="872" t="s">
        <v>241</v>
      </c>
      <c r="BU103" s="872" t="s">
        <v>242</v>
      </c>
      <c r="BV103" s="870" t="s">
        <v>240</v>
      </c>
      <c r="BW103" s="874" t="s">
        <v>246</v>
      </c>
      <c r="BX103" s="870" t="s">
        <v>240</v>
      </c>
      <c r="BY103" s="901">
        <v>9.1</v>
      </c>
      <c r="BZ103" s="887" t="s">
        <v>250</v>
      </c>
      <c r="CA103" s="903">
        <v>19200</v>
      </c>
      <c r="CB103" s="887" t="s">
        <v>250</v>
      </c>
      <c r="CC103" s="899">
        <v>190</v>
      </c>
      <c r="CD103" s="870" t="s">
        <v>241</v>
      </c>
      <c r="CE103" s="872" t="s">
        <v>242</v>
      </c>
      <c r="CF103" s="870" t="s">
        <v>240</v>
      </c>
      <c r="CG103" s="874" t="s">
        <v>246</v>
      </c>
      <c r="CH103" s="870" t="s">
        <v>240</v>
      </c>
      <c r="CI103" s="876">
        <v>2.2000000000000002</v>
      </c>
      <c r="CJ103" s="880" t="s">
        <v>251</v>
      </c>
      <c r="CK103" s="887" t="s">
        <v>250</v>
      </c>
      <c r="CL103" s="888">
        <v>2380</v>
      </c>
      <c r="CM103" s="887" t="s">
        <v>240</v>
      </c>
      <c r="CN103" s="899">
        <v>20</v>
      </c>
      <c r="CO103" s="872" t="s">
        <v>241</v>
      </c>
      <c r="CP103" s="872" t="s">
        <v>242</v>
      </c>
      <c r="CQ103" s="870" t="s">
        <v>240</v>
      </c>
      <c r="CR103" s="874" t="s">
        <v>246</v>
      </c>
      <c r="CS103" s="870" t="s">
        <v>240</v>
      </c>
      <c r="CT103" s="901">
        <v>13.6</v>
      </c>
      <c r="CU103" s="887" t="s">
        <v>250</v>
      </c>
      <c r="CV103" s="83">
        <v>1470</v>
      </c>
      <c r="CW103" s="887" t="s">
        <v>250</v>
      </c>
      <c r="CX103" s="84">
        <v>10</v>
      </c>
      <c r="CY103" s="887" t="s">
        <v>250</v>
      </c>
      <c r="CZ103" s="84">
        <v>10</v>
      </c>
      <c r="DA103" s="887" t="s">
        <v>250</v>
      </c>
      <c r="DB103" s="83">
        <v>260</v>
      </c>
      <c r="DC103" s="887" t="s">
        <v>250</v>
      </c>
      <c r="DD103" s="84">
        <v>2</v>
      </c>
      <c r="DE103" s="887" t="s">
        <v>250</v>
      </c>
      <c r="DF103" s="84">
        <v>2</v>
      </c>
      <c r="DG103" s="905" t="s">
        <v>248</v>
      </c>
      <c r="DH103" s="906">
        <v>14160</v>
      </c>
      <c r="DI103" s="905" t="s">
        <v>248</v>
      </c>
      <c r="DJ103" s="85">
        <v>255</v>
      </c>
      <c r="DK103" s="882" t="s">
        <v>252</v>
      </c>
      <c r="DL103" s="908">
        <v>19200</v>
      </c>
      <c r="DM103" s="870" t="s">
        <v>240</v>
      </c>
      <c r="DN103" s="868">
        <v>190</v>
      </c>
      <c r="DO103" s="870" t="s">
        <v>241</v>
      </c>
      <c r="DP103" s="872" t="s">
        <v>242</v>
      </c>
      <c r="DQ103" s="870" t="s">
        <v>240</v>
      </c>
      <c r="DR103" s="874" t="s">
        <v>246</v>
      </c>
      <c r="DS103" s="870" t="s">
        <v>240</v>
      </c>
      <c r="DT103" s="876">
        <v>2.2000000000000002</v>
      </c>
      <c r="DU103" s="878" t="s">
        <v>247</v>
      </c>
      <c r="DV103" s="880" t="s">
        <v>253</v>
      </c>
      <c r="DW103" s="882" t="s">
        <v>252</v>
      </c>
      <c r="DX103" s="922"/>
      <c r="DY103" s="887"/>
      <c r="DZ103" s="922"/>
      <c r="EA103" s="112"/>
      <c r="EB103" s="918"/>
    </row>
    <row r="104" spans="1:132" s="86" customFormat="1" ht="34.15" customHeight="1">
      <c r="A104" s="137" t="s">
        <v>382</v>
      </c>
      <c r="B104" s="920"/>
      <c r="C104" s="914"/>
      <c r="D104" s="916"/>
      <c r="E104" s="87" t="s">
        <v>43</v>
      </c>
      <c r="F104" s="52"/>
      <c r="G104" s="88">
        <v>77310</v>
      </c>
      <c r="H104" s="89"/>
      <c r="I104" s="55" t="s">
        <v>240</v>
      </c>
      <c r="J104" s="90">
        <v>750</v>
      </c>
      <c r="K104" s="91"/>
      <c r="L104" s="92" t="s">
        <v>241</v>
      </c>
      <c r="M104" s="93" t="s">
        <v>242</v>
      </c>
      <c r="N104" s="94" t="s">
        <v>240</v>
      </c>
      <c r="O104" s="95" t="s">
        <v>246</v>
      </c>
      <c r="P104" s="94" t="s">
        <v>240</v>
      </c>
      <c r="Q104" s="96">
        <v>2.1</v>
      </c>
      <c r="R104" s="97"/>
      <c r="S104" s="887"/>
      <c r="T104" s="889"/>
      <c r="U104" s="887"/>
      <c r="V104" s="891"/>
      <c r="W104" s="893"/>
      <c r="X104" s="873"/>
      <c r="Y104" s="893"/>
      <c r="Z104" s="895"/>
      <c r="AA104" s="55" t="s">
        <v>240</v>
      </c>
      <c r="AB104" s="90">
        <v>9600</v>
      </c>
      <c r="AC104" s="887"/>
      <c r="AD104" s="98">
        <v>90</v>
      </c>
      <c r="AE104" s="99" t="s">
        <v>241</v>
      </c>
      <c r="AF104" s="93" t="s">
        <v>242</v>
      </c>
      <c r="AG104" s="100" t="s">
        <v>240</v>
      </c>
      <c r="AH104" s="101" t="s">
        <v>246</v>
      </c>
      <c r="AI104" s="100" t="s">
        <v>240</v>
      </c>
      <c r="AJ104" s="102">
        <v>2.6</v>
      </c>
      <c r="AK104" s="103"/>
      <c r="AL104" s="70"/>
      <c r="AM104" s="104"/>
      <c r="AN104" s="77"/>
      <c r="AO104" s="105"/>
      <c r="AP104" s="106"/>
      <c r="AR104" s="106"/>
      <c r="AT104" s="106"/>
      <c r="AV104" s="107" t="s">
        <v>240</v>
      </c>
      <c r="AW104" s="71">
        <v>67200</v>
      </c>
      <c r="AX104" s="77" t="s">
        <v>240</v>
      </c>
      <c r="AY104" s="72">
        <v>670</v>
      </c>
      <c r="AZ104" s="108" t="s">
        <v>241</v>
      </c>
      <c r="BA104" s="74" t="s">
        <v>242</v>
      </c>
      <c r="BB104" s="73" t="s">
        <v>240</v>
      </c>
      <c r="BC104" s="75" t="s">
        <v>246</v>
      </c>
      <c r="BD104" s="73" t="s">
        <v>240</v>
      </c>
      <c r="BE104" s="76">
        <v>2.2999999999999998</v>
      </c>
      <c r="BF104" s="107" t="s">
        <v>240</v>
      </c>
      <c r="BG104" s="156">
        <v>57600</v>
      </c>
      <c r="BH104" s="107" t="s">
        <v>250</v>
      </c>
      <c r="BI104" s="72">
        <v>570</v>
      </c>
      <c r="BJ104" s="108" t="s">
        <v>241</v>
      </c>
      <c r="BK104" s="74" t="s">
        <v>242</v>
      </c>
      <c r="BL104" s="108" t="s">
        <v>240</v>
      </c>
      <c r="BM104" s="75" t="s">
        <v>246</v>
      </c>
      <c r="BN104" s="108" t="s">
        <v>240</v>
      </c>
      <c r="BO104" s="76">
        <v>2.2000000000000002</v>
      </c>
      <c r="BP104" s="896"/>
      <c r="BQ104" s="898"/>
      <c r="BR104" s="887"/>
      <c r="BS104" s="900"/>
      <c r="BT104" s="873"/>
      <c r="BU104" s="873"/>
      <c r="BV104" s="871"/>
      <c r="BW104" s="875"/>
      <c r="BX104" s="871"/>
      <c r="BY104" s="902"/>
      <c r="BZ104" s="887"/>
      <c r="CA104" s="904"/>
      <c r="CB104" s="887"/>
      <c r="CC104" s="900"/>
      <c r="CD104" s="871"/>
      <c r="CE104" s="873"/>
      <c r="CF104" s="871"/>
      <c r="CG104" s="875"/>
      <c r="CH104" s="871"/>
      <c r="CI104" s="877"/>
      <c r="CJ104" s="881"/>
      <c r="CK104" s="887"/>
      <c r="CL104" s="889"/>
      <c r="CM104" s="887"/>
      <c r="CN104" s="900"/>
      <c r="CO104" s="873"/>
      <c r="CP104" s="873"/>
      <c r="CQ104" s="871"/>
      <c r="CR104" s="875"/>
      <c r="CS104" s="871"/>
      <c r="CT104" s="902"/>
      <c r="CU104" s="887"/>
      <c r="CV104" s="109" t="s">
        <v>254</v>
      </c>
      <c r="CW104" s="887"/>
      <c r="CX104" s="109" t="s">
        <v>255</v>
      </c>
      <c r="CY104" s="887"/>
      <c r="CZ104" s="110">
        <v>69.900000000000006</v>
      </c>
      <c r="DA104" s="887"/>
      <c r="DB104" s="109" t="s">
        <v>254</v>
      </c>
      <c r="DC104" s="887"/>
      <c r="DD104" s="109" t="s">
        <v>255</v>
      </c>
      <c r="DE104" s="887"/>
      <c r="DF104" s="110">
        <v>58.3</v>
      </c>
      <c r="DG104" s="905"/>
      <c r="DH104" s="907"/>
      <c r="DI104" s="905"/>
      <c r="DJ104" s="111" t="s">
        <v>256</v>
      </c>
      <c r="DK104" s="882"/>
      <c r="DL104" s="909"/>
      <c r="DM104" s="871"/>
      <c r="DN104" s="869"/>
      <c r="DO104" s="871"/>
      <c r="DP104" s="873"/>
      <c r="DQ104" s="871"/>
      <c r="DR104" s="875"/>
      <c r="DS104" s="871"/>
      <c r="DT104" s="877"/>
      <c r="DU104" s="879"/>
      <c r="DV104" s="881"/>
      <c r="DW104" s="882"/>
      <c r="DX104" s="922"/>
      <c r="DY104" s="887"/>
      <c r="DZ104" s="922"/>
      <c r="EA104" s="112"/>
      <c r="EB104" s="918"/>
    </row>
    <row r="105" spans="1:132" s="86" customFormat="1" ht="34.15" customHeight="1">
      <c r="A105" s="137" t="s">
        <v>383</v>
      </c>
      <c r="B105" s="920"/>
      <c r="C105" s="913" t="s">
        <v>260</v>
      </c>
      <c r="D105" s="915" t="s">
        <v>239</v>
      </c>
      <c r="E105" s="51" t="s">
        <v>42</v>
      </c>
      <c r="F105" s="52"/>
      <c r="G105" s="53">
        <v>75110</v>
      </c>
      <c r="H105" s="54">
        <v>84710</v>
      </c>
      <c r="I105" s="55" t="s">
        <v>240</v>
      </c>
      <c r="J105" s="56">
        <v>730</v>
      </c>
      <c r="K105" s="57">
        <v>820</v>
      </c>
      <c r="L105" s="58" t="s">
        <v>241</v>
      </c>
      <c r="M105" s="59" t="s">
        <v>242</v>
      </c>
      <c r="N105" s="60" t="s">
        <v>240</v>
      </c>
      <c r="O105" s="61" t="s">
        <v>243</v>
      </c>
      <c r="P105" s="60" t="s">
        <v>240</v>
      </c>
      <c r="Q105" s="62">
        <v>1.6</v>
      </c>
      <c r="R105" s="63">
        <v>1.7</v>
      </c>
      <c r="S105" s="887" t="s">
        <v>240</v>
      </c>
      <c r="T105" s="888">
        <v>2490</v>
      </c>
      <c r="U105" s="887" t="s">
        <v>240</v>
      </c>
      <c r="V105" s="890">
        <v>20</v>
      </c>
      <c r="W105" s="892" t="s">
        <v>244</v>
      </c>
      <c r="X105" s="872" t="s">
        <v>242</v>
      </c>
      <c r="Y105" s="892" t="s">
        <v>240</v>
      </c>
      <c r="Z105" s="894" t="s">
        <v>245</v>
      </c>
      <c r="AA105" s="55" t="s">
        <v>240</v>
      </c>
      <c r="AB105" s="64">
        <v>9600</v>
      </c>
      <c r="AC105" s="887" t="s">
        <v>240</v>
      </c>
      <c r="AD105" s="65">
        <v>90</v>
      </c>
      <c r="AE105" s="66" t="s">
        <v>244</v>
      </c>
      <c r="AF105" s="59" t="s">
        <v>242</v>
      </c>
      <c r="AG105" s="67" t="s">
        <v>240</v>
      </c>
      <c r="AH105" s="61" t="s">
        <v>246</v>
      </c>
      <c r="AI105" s="67" t="s">
        <v>240</v>
      </c>
      <c r="AJ105" s="68">
        <v>2.6</v>
      </c>
      <c r="AK105" s="69" t="s">
        <v>247</v>
      </c>
      <c r="AL105" s="70" t="s">
        <v>248</v>
      </c>
      <c r="AM105" s="71">
        <v>3840</v>
      </c>
      <c r="AN105" s="70" t="s">
        <v>248</v>
      </c>
      <c r="AO105" s="72">
        <v>30</v>
      </c>
      <c r="AP105" s="73" t="s">
        <v>241</v>
      </c>
      <c r="AQ105" s="74" t="s">
        <v>242</v>
      </c>
      <c r="AR105" s="73" t="s">
        <v>240</v>
      </c>
      <c r="AS105" s="75" t="s">
        <v>246</v>
      </c>
      <c r="AT105" s="73" t="s">
        <v>240</v>
      </c>
      <c r="AU105" s="76">
        <v>3.9</v>
      </c>
      <c r="AV105" s="77"/>
      <c r="AW105" s="78"/>
      <c r="AX105" s="77"/>
      <c r="AY105" s="79"/>
      <c r="AZ105" s="80"/>
      <c r="BA105" s="80"/>
      <c r="BB105" s="81"/>
      <c r="BC105" s="80"/>
      <c r="BD105" s="81"/>
      <c r="BE105" s="80"/>
      <c r="BF105" s="77"/>
      <c r="BG105" s="78" t="s">
        <v>249</v>
      </c>
      <c r="BH105" s="77"/>
      <c r="BI105" s="82"/>
      <c r="BJ105" s="80"/>
      <c r="BK105" s="80"/>
      <c r="BL105" s="80"/>
      <c r="BM105" s="80"/>
      <c r="BN105" s="80"/>
      <c r="BO105" s="80"/>
      <c r="BP105" s="896" t="s">
        <v>240</v>
      </c>
      <c r="BQ105" s="897">
        <v>2850</v>
      </c>
      <c r="BR105" s="887" t="s">
        <v>240</v>
      </c>
      <c r="BS105" s="899">
        <v>20</v>
      </c>
      <c r="BT105" s="872" t="s">
        <v>241</v>
      </c>
      <c r="BU105" s="872" t="s">
        <v>242</v>
      </c>
      <c r="BV105" s="870" t="s">
        <v>240</v>
      </c>
      <c r="BW105" s="874" t="s">
        <v>246</v>
      </c>
      <c r="BX105" s="870" t="s">
        <v>240</v>
      </c>
      <c r="BY105" s="901">
        <v>11.7</v>
      </c>
      <c r="BZ105" s="887" t="s">
        <v>250</v>
      </c>
      <c r="CA105" s="903">
        <v>16450</v>
      </c>
      <c r="CB105" s="887" t="s">
        <v>240</v>
      </c>
      <c r="CC105" s="899">
        <v>160</v>
      </c>
      <c r="CD105" s="870" t="s">
        <v>241</v>
      </c>
      <c r="CE105" s="872" t="s">
        <v>242</v>
      </c>
      <c r="CF105" s="870" t="s">
        <v>240</v>
      </c>
      <c r="CG105" s="874" t="s">
        <v>246</v>
      </c>
      <c r="CH105" s="870" t="s">
        <v>240</v>
      </c>
      <c r="CI105" s="876">
        <v>2.2999999999999998</v>
      </c>
      <c r="CJ105" s="880" t="s">
        <v>251</v>
      </c>
      <c r="CK105" s="887" t="s">
        <v>250</v>
      </c>
      <c r="CL105" s="888">
        <v>2160</v>
      </c>
      <c r="CM105" s="887" t="s">
        <v>240</v>
      </c>
      <c r="CN105" s="899">
        <v>20</v>
      </c>
      <c r="CO105" s="872" t="s">
        <v>241</v>
      </c>
      <c r="CP105" s="872" t="s">
        <v>242</v>
      </c>
      <c r="CQ105" s="870" t="s">
        <v>240</v>
      </c>
      <c r="CR105" s="874" t="s">
        <v>246</v>
      </c>
      <c r="CS105" s="870" t="s">
        <v>240</v>
      </c>
      <c r="CT105" s="901">
        <v>11.7</v>
      </c>
      <c r="CU105" s="887" t="s">
        <v>250</v>
      </c>
      <c r="CV105" s="83">
        <v>1260</v>
      </c>
      <c r="CW105" s="887" t="s">
        <v>250</v>
      </c>
      <c r="CX105" s="84">
        <v>10</v>
      </c>
      <c r="CY105" s="887" t="s">
        <v>250</v>
      </c>
      <c r="CZ105" s="84">
        <v>10</v>
      </c>
      <c r="DA105" s="887" t="s">
        <v>250</v>
      </c>
      <c r="DB105" s="83">
        <v>220</v>
      </c>
      <c r="DC105" s="887" t="s">
        <v>250</v>
      </c>
      <c r="DD105" s="84">
        <v>2</v>
      </c>
      <c r="DE105" s="887" t="s">
        <v>250</v>
      </c>
      <c r="DF105" s="84">
        <v>2</v>
      </c>
      <c r="DG105" s="905" t="s">
        <v>248</v>
      </c>
      <c r="DH105" s="906">
        <v>12280</v>
      </c>
      <c r="DI105" s="905" t="s">
        <v>248</v>
      </c>
      <c r="DJ105" s="85">
        <v>255</v>
      </c>
      <c r="DK105" s="882" t="s">
        <v>252</v>
      </c>
      <c r="DL105" s="908">
        <v>16450</v>
      </c>
      <c r="DM105" s="870" t="s">
        <v>240</v>
      </c>
      <c r="DN105" s="868">
        <v>160</v>
      </c>
      <c r="DO105" s="870" t="s">
        <v>241</v>
      </c>
      <c r="DP105" s="872" t="s">
        <v>242</v>
      </c>
      <c r="DQ105" s="870" t="s">
        <v>240</v>
      </c>
      <c r="DR105" s="874" t="s">
        <v>246</v>
      </c>
      <c r="DS105" s="870" t="s">
        <v>240</v>
      </c>
      <c r="DT105" s="876">
        <v>2.2999999999999998</v>
      </c>
      <c r="DU105" s="878" t="s">
        <v>247</v>
      </c>
      <c r="DV105" s="880" t="s">
        <v>253</v>
      </c>
      <c r="DW105" s="882" t="s">
        <v>252</v>
      </c>
      <c r="DX105" s="922"/>
      <c r="DY105" s="887"/>
      <c r="DZ105" s="922"/>
      <c r="EA105" s="112"/>
      <c r="EB105" s="918"/>
    </row>
    <row r="106" spans="1:132" s="86" customFormat="1" ht="34.15" customHeight="1">
      <c r="A106" s="137" t="s">
        <v>384</v>
      </c>
      <c r="B106" s="920"/>
      <c r="C106" s="914"/>
      <c r="D106" s="916"/>
      <c r="E106" s="87" t="s">
        <v>43</v>
      </c>
      <c r="F106" s="52"/>
      <c r="G106" s="88">
        <v>84710</v>
      </c>
      <c r="H106" s="89"/>
      <c r="I106" s="55" t="s">
        <v>240</v>
      </c>
      <c r="J106" s="90">
        <v>820</v>
      </c>
      <c r="K106" s="91"/>
      <c r="L106" s="92" t="s">
        <v>241</v>
      </c>
      <c r="M106" s="93" t="s">
        <v>242</v>
      </c>
      <c r="N106" s="94" t="s">
        <v>240</v>
      </c>
      <c r="O106" s="95" t="s">
        <v>246</v>
      </c>
      <c r="P106" s="94" t="s">
        <v>240</v>
      </c>
      <c r="Q106" s="96">
        <v>1.7</v>
      </c>
      <c r="R106" s="97"/>
      <c r="S106" s="887"/>
      <c r="T106" s="889"/>
      <c r="U106" s="887"/>
      <c r="V106" s="891"/>
      <c r="W106" s="893"/>
      <c r="X106" s="873"/>
      <c r="Y106" s="893"/>
      <c r="Z106" s="895"/>
      <c r="AA106" s="55" t="s">
        <v>240</v>
      </c>
      <c r="AB106" s="90">
        <v>9600</v>
      </c>
      <c r="AC106" s="887"/>
      <c r="AD106" s="98">
        <v>90</v>
      </c>
      <c r="AE106" s="99" t="s">
        <v>241</v>
      </c>
      <c r="AF106" s="93" t="s">
        <v>242</v>
      </c>
      <c r="AG106" s="100" t="s">
        <v>240</v>
      </c>
      <c r="AH106" s="101" t="s">
        <v>246</v>
      </c>
      <c r="AI106" s="100" t="s">
        <v>240</v>
      </c>
      <c r="AJ106" s="102">
        <v>2.6</v>
      </c>
      <c r="AK106" s="103"/>
      <c r="AL106" s="70"/>
      <c r="AM106" s="104"/>
      <c r="AN106" s="77"/>
      <c r="AO106" s="105"/>
      <c r="AP106" s="106"/>
      <c r="AR106" s="106"/>
      <c r="AT106" s="106"/>
      <c r="AV106" s="107" t="s">
        <v>240</v>
      </c>
      <c r="AW106" s="71">
        <v>67200</v>
      </c>
      <c r="AX106" s="77" t="s">
        <v>240</v>
      </c>
      <c r="AY106" s="72">
        <v>670</v>
      </c>
      <c r="AZ106" s="108" t="s">
        <v>241</v>
      </c>
      <c r="BA106" s="74" t="s">
        <v>242</v>
      </c>
      <c r="BB106" s="73" t="s">
        <v>240</v>
      </c>
      <c r="BC106" s="75" t="s">
        <v>246</v>
      </c>
      <c r="BD106" s="73" t="s">
        <v>240</v>
      </c>
      <c r="BE106" s="76">
        <v>2.2999999999999998</v>
      </c>
      <c r="BF106" s="107" t="s">
        <v>240</v>
      </c>
      <c r="BG106" s="156">
        <v>57600</v>
      </c>
      <c r="BH106" s="107" t="s">
        <v>250</v>
      </c>
      <c r="BI106" s="72">
        <v>570</v>
      </c>
      <c r="BJ106" s="108" t="s">
        <v>241</v>
      </c>
      <c r="BK106" s="74" t="s">
        <v>242</v>
      </c>
      <c r="BL106" s="108" t="s">
        <v>240</v>
      </c>
      <c r="BM106" s="75" t="s">
        <v>246</v>
      </c>
      <c r="BN106" s="108" t="s">
        <v>240</v>
      </c>
      <c r="BO106" s="76">
        <v>2.2000000000000002</v>
      </c>
      <c r="BP106" s="896"/>
      <c r="BQ106" s="898"/>
      <c r="BR106" s="887"/>
      <c r="BS106" s="900"/>
      <c r="BT106" s="873"/>
      <c r="BU106" s="873"/>
      <c r="BV106" s="871"/>
      <c r="BW106" s="875"/>
      <c r="BX106" s="871"/>
      <c r="BY106" s="902"/>
      <c r="BZ106" s="887"/>
      <c r="CA106" s="904"/>
      <c r="CB106" s="887"/>
      <c r="CC106" s="900"/>
      <c r="CD106" s="871"/>
      <c r="CE106" s="873"/>
      <c r="CF106" s="871"/>
      <c r="CG106" s="875"/>
      <c r="CH106" s="871"/>
      <c r="CI106" s="877"/>
      <c r="CJ106" s="881"/>
      <c r="CK106" s="887"/>
      <c r="CL106" s="889"/>
      <c r="CM106" s="887"/>
      <c r="CN106" s="900"/>
      <c r="CO106" s="873"/>
      <c r="CP106" s="873"/>
      <c r="CQ106" s="871"/>
      <c r="CR106" s="875"/>
      <c r="CS106" s="871"/>
      <c r="CT106" s="902"/>
      <c r="CU106" s="887"/>
      <c r="CV106" s="109" t="s">
        <v>280</v>
      </c>
      <c r="CW106" s="887"/>
      <c r="CX106" s="109" t="s">
        <v>255</v>
      </c>
      <c r="CY106" s="887"/>
      <c r="CZ106" s="110">
        <v>59.9</v>
      </c>
      <c r="DA106" s="887"/>
      <c r="DB106" s="109" t="s">
        <v>280</v>
      </c>
      <c r="DC106" s="887"/>
      <c r="DD106" s="109" t="s">
        <v>255</v>
      </c>
      <c r="DE106" s="887"/>
      <c r="DF106" s="110">
        <v>49.9</v>
      </c>
      <c r="DG106" s="905"/>
      <c r="DH106" s="907"/>
      <c r="DI106" s="905"/>
      <c r="DJ106" s="111" t="s">
        <v>256</v>
      </c>
      <c r="DK106" s="882"/>
      <c r="DL106" s="909"/>
      <c r="DM106" s="871"/>
      <c r="DN106" s="869"/>
      <c r="DO106" s="871"/>
      <c r="DP106" s="873"/>
      <c r="DQ106" s="871"/>
      <c r="DR106" s="875"/>
      <c r="DS106" s="871"/>
      <c r="DT106" s="877"/>
      <c r="DU106" s="879"/>
      <c r="DV106" s="881"/>
      <c r="DW106" s="882"/>
      <c r="DX106" s="922"/>
      <c r="DY106" s="887"/>
      <c r="DZ106" s="922"/>
      <c r="EA106" s="112"/>
      <c r="EB106" s="918"/>
    </row>
    <row r="107" spans="1:132" s="86" customFormat="1" ht="34.15" customHeight="1">
      <c r="A107" s="137" t="s">
        <v>385</v>
      </c>
      <c r="B107" s="920"/>
      <c r="C107" s="913" t="s">
        <v>261</v>
      </c>
      <c r="D107" s="915" t="s">
        <v>239</v>
      </c>
      <c r="E107" s="51" t="s">
        <v>42</v>
      </c>
      <c r="F107" s="52"/>
      <c r="G107" s="53">
        <v>66420</v>
      </c>
      <c r="H107" s="54">
        <v>76020</v>
      </c>
      <c r="I107" s="55" t="s">
        <v>240</v>
      </c>
      <c r="J107" s="56">
        <v>640</v>
      </c>
      <c r="K107" s="57">
        <v>730</v>
      </c>
      <c r="L107" s="58" t="s">
        <v>241</v>
      </c>
      <c r="M107" s="59" t="s">
        <v>242</v>
      </c>
      <c r="N107" s="60" t="s">
        <v>240</v>
      </c>
      <c r="O107" s="61" t="s">
        <v>243</v>
      </c>
      <c r="P107" s="60" t="s">
        <v>240</v>
      </c>
      <c r="Q107" s="62">
        <v>2.1</v>
      </c>
      <c r="R107" s="63">
        <v>2.2000000000000002</v>
      </c>
      <c r="S107" s="887" t="s">
        <v>240</v>
      </c>
      <c r="T107" s="888">
        <v>2180</v>
      </c>
      <c r="U107" s="887" t="s">
        <v>240</v>
      </c>
      <c r="V107" s="890">
        <v>20</v>
      </c>
      <c r="W107" s="892" t="s">
        <v>244</v>
      </c>
      <c r="X107" s="872" t="s">
        <v>242</v>
      </c>
      <c r="Y107" s="892" t="s">
        <v>240</v>
      </c>
      <c r="Z107" s="894" t="s">
        <v>245</v>
      </c>
      <c r="AA107" s="55" t="s">
        <v>240</v>
      </c>
      <c r="AB107" s="64">
        <v>9600</v>
      </c>
      <c r="AC107" s="887" t="s">
        <v>240</v>
      </c>
      <c r="AD107" s="65">
        <v>90</v>
      </c>
      <c r="AE107" s="66" t="s">
        <v>244</v>
      </c>
      <c r="AF107" s="59" t="s">
        <v>242</v>
      </c>
      <c r="AG107" s="67" t="s">
        <v>240</v>
      </c>
      <c r="AH107" s="61" t="s">
        <v>246</v>
      </c>
      <c r="AI107" s="67" t="s">
        <v>240</v>
      </c>
      <c r="AJ107" s="68">
        <v>2.6</v>
      </c>
      <c r="AK107" s="69" t="s">
        <v>247</v>
      </c>
      <c r="AL107" s="70" t="s">
        <v>248</v>
      </c>
      <c r="AM107" s="71">
        <v>3840</v>
      </c>
      <c r="AN107" s="70" t="s">
        <v>248</v>
      </c>
      <c r="AO107" s="72">
        <v>30</v>
      </c>
      <c r="AP107" s="73" t="s">
        <v>241</v>
      </c>
      <c r="AQ107" s="74" t="s">
        <v>242</v>
      </c>
      <c r="AR107" s="73" t="s">
        <v>240</v>
      </c>
      <c r="AS107" s="75" t="s">
        <v>246</v>
      </c>
      <c r="AT107" s="73" t="s">
        <v>240</v>
      </c>
      <c r="AU107" s="76">
        <v>3.9</v>
      </c>
      <c r="AV107" s="77"/>
      <c r="AW107" s="78"/>
      <c r="AX107" s="77"/>
      <c r="AY107" s="79"/>
      <c r="AZ107" s="80"/>
      <c r="BA107" s="80"/>
      <c r="BB107" s="81"/>
      <c r="BC107" s="80"/>
      <c r="BD107" s="81"/>
      <c r="BE107" s="80"/>
      <c r="BF107" s="77"/>
      <c r="BG107" s="78" t="s">
        <v>249</v>
      </c>
      <c r="BH107" s="77"/>
      <c r="BI107" s="82"/>
      <c r="BJ107" s="80"/>
      <c r="BK107" s="80"/>
      <c r="BL107" s="80"/>
      <c r="BM107" s="80"/>
      <c r="BN107" s="80"/>
      <c r="BO107" s="80"/>
      <c r="BP107" s="896" t="s">
        <v>240</v>
      </c>
      <c r="BQ107" s="897" t="s">
        <v>262</v>
      </c>
      <c r="BR107" s="887" t="s">
        <v>240</v>
      </c>
      <c r="BS107" s="899"/>
      <c r="BT107" s="872"/>
      <c r="BU107" s="872"/>
      <c r="BV107" s="870"/>
      <c r="BW107" s="874"/>
      <c r="BX107" s="870"/>
      <c r="BY107" s="911" t="s">
        <v>178</v>
      </c>
      <c r="BZ107" s="887" t="s">
        <v>250</v>
      </c>
      <c r="CA107" s="903">
        <v>14400</v>
      </c>
      <c r="CB107" s="887" t="s">
        <v>250</v>
      </c>
      <c r="CC107" s="899">
        <v>140</v>
      </c>
      <c r="CD107" s="870" t="s">
        <v>241</v>
      </c>
      <c r="CE107" s="872" t="s">
        <v>242</v>
      </c>
      <c r="CF107" s="870" t="s">
        <v>240</v>
      </c>
      <c r="CG107" s="874" t="s">
        <v>246</v>
      </c>
      <c r="CH107" s="870" t="s">
        <v>240</v>
      </c>
      <c r="CI107" s="876">
        <v>2.2999999999999998</v>
      </c>
      <c r="CJ107" s="880" t="s">
        <v>251</v>
      </c>
      <c r="CK107" s="887" t="s">
        <v>250</v>
      </c>
      <c r="CL107" s="888">
        <v>2000</v>
      </c>
      <c r="CM107" s="887" t="s">
        <v>240</v>
      </c>
      <c r="CN107" s="899">
        <v>20</v>
      </c>
      <c r="CO107" s="872" t="s">
        <v>241</v>
      </c>
      <c r="CP107" s="872" t="s">
        <v>242</v>
      </c>
      <c r="CQ107" s="870" t="s">
        <v>240</v>
      </c>
      <c r="CR107" s="874" t="s">
        <v>246</v>
      </c>
      <c r="CS107" s="870" t="s">
        <v>240</v>
      </c>
      <c r="CT107" s="901">
        <v>10.199999999999999</v>
      </c>
      <c r="CU107" s="887" t="s">
        <v>250</v>
      </c>
      <c r="CV107" s="83">
        <v>1100</v>
      </c>
      <c r="CW107" s="887" t="s">
        <v>250</v>
      </c>
      <c r="CX107" s="84">
        <v>10</v>
      </c>
      <c r="CY107" s="887" t="s">
        <v>250</v>
      </c>
      <c r="CZ107" s="84">
        <v>10</v>
      </c>
      <c r="DA107" s="887" t="s">
        <v>250</v>
      </c>
      <c r="DB107" s="83">
        <v>190</v>
      </c>
      <c r="DC107" s="887" t="s">
        <v>250</v>
      </c>
      <c r="DD107" s="84">
        <v>1</v>
      </c>
      <c r="DE107" s="887" t="s">
        <v>250</v>
      </c>
      <c r="DF107" s="84">
        <v>1</v>
      </c>
      <c r="DG107" s="905" t="s">
        <v>248</v>
      </c>
      <c r="DH107" s="906">
        <v>10870</v>
      </c>
      <c r="DI107" s="905" t="s">
        <v>248</v>
      </c>
      <c r="DJ107" s="85">
        <v>255</v>
      </c>
      <c r="DK107" s="882" t="s">
        <v>252</v>
      </c>
      <c r="DL107" s="908">
        <v>14400</v>
      </c>
      <c r="DM107" s="870" t="s">
        <v>240</v>
      </c>
      <c r="DN107" s="868">
        <v>140</v>
      </c>
      <c r="DO107" s="870" t="s">
        <v>241</v>
      </c>
      <c r="DP107" s="872" t="s">
        <v>242</v>
      </c>
      <c r="DQ107" s="870" t="s">
        <v>240</v>
      </c>
      <c r="DR107" s="874" t="s">
        <v>246</v>
      </c>
      <c r="DS107" s="870" t="s">
        <v>240</v>
      </c>
      <c r="DT107" s="876">
        <v>2.2999999999999998</v>
      </c>
      <c r="DU107" s="878" t="s">
        <v>247</v>
      </c>
      <c r="DV107" s="880" t="s">
        <v>253</v>
      </c>
      <c r="DW107" s="882" t="s">
        <v>252</v>
      </c>
      <c r="DX107" s="922"/>
      <c r="DY107" s="887"/>
      <c r="DZ107" s="922"/>
      <c r="EA107" s="112"/>
      <c r="EB107" s="918"/>
    </row>
    <row r="108" spans="1:132" s="86" customFormat="1" ht="34.15" customHeight="1">
      <c r="A108" s="137" t="s">
        <v>386</v>
      </c>
      <c r="B108" s="920"/>
      <c r="C108" s="914"/>
      <c r="D108" s="916"/>
      <c r="E108" s="87" t="s">
        <v>43</v>
      </c>
      <c r="F108" s="52"/>
      <c r="G108" s="88">
        <v>76020</v>
      </c>
      <c r="H108" s="89"/>
      <c r="I108" s="55" t="s">
        <v>240</v>
      </c>
      <c r="J108" s="90">
        <v>730</v>
      </c>
      <c r="K108" s="91"/>
      <c r="L108" s="92" t="s">
        <v>241</v>
      </c>
      <c r="M108" s="93" t="s">
        <v>242</v>
      </c>
      <c r="N108" s="94" t="s">
        <v>240</v>
      </c>
      <c r="O108" s="95" t="s">
        <v>246</v>
      </c>
      <c r="P108" s="94" t="s">
        <v>240</v>
      </c>
      <c r="Q108" s="96">
        <v>2.2000000000000002</v>
      </c>
      <c r="R108" s="97"/>
      <c r="S108" s="887"/>
      <c r="T108" s="889"/>
      <c r="U108" s="887"/>
      <c r="V108" s="891"/>
      <c r="W108" s="893"/>
      <c r="X108" s="873"/>
      <c r="Y108" s="893"/>
      <c r="Z108" s="895"/>
      <c r="AA108" s="55" t="s">
        <v>240</v>
      </c>
      <c r="AB108" s="90">
        <v>9600</v>
      </c>
      <c r="AC108" s="887"/>
      <c r="AD108" s="98">
        <v>90</v>
      </c>
      <c r="AE108" s="99" t="s">
        <v>241</v>
      </c>
      <c r="AF108" s="93" t="s">
        <v>242</v>
      </c>
      <c r="AG108" s="100" t="s">
        <v>240</v>
      </c>
      <c r="AH108" s="101" t="s">
        <v>246</v>
      </c>
      <c r="AI108" s="100" t="s">
        <v>240</v>
      </c>
      <c r="AJ108" s="102">
        <v>2.6</v>
      </c>
      <c r="AK108" s="103"/>
      <c r="AL108" s="70"/>
      <c r="AM108" s="104"/>
      <c r="AN108" s="77"/>
      <c r="AO108" s="105"/>
      <c r="AP108" s="106"/>
      <c r="AR108" s="106"/>
      <c r="AT108" s="106"/>
      <c r="AV108" s="107" t="s">
        <v>240</v>
      </c>
      <c r="AW108" s="71">
        <v>67200</v>
      </c>
      <c r="AX108" s="77" t="s">
        <v>240</v>
      </c>
      <c r="AY108" s="72">
        <v>670</v>
      </c>
      <c r="AZ108" s="108" t="s">
        <v>241</v>
      </c>
      <c r="BA108" s="74" t="s">
        <v>242</v>
      </c>
      <c r="BB108" s="73" t="s">
        <v>240</v>
      </c>
      <c r="BC108" s="75" t="s">
        <v>246</v>
      </c>
      <c r="BD108" s="73" t="s">
        <v>240</v>
      </c>
      <c r="BE108" s="76">
        <v>2.2999999999999998</v>
      </c>
      <c r="BF108" s="107" t="s">
        <v>240</v>
      </c>
      <c r="BG108" s="156">
        <v>57600</v>
      </c>
      <c r="BH108" s="107" t="s">
        <v>250</v>
      </c>
      <c r="BI108" s="72">
        <v>570</v>
      </c>
      <c r="BJ108" s="108" t="s">
        <v>241</v>
      </c>
      <c r="BK108" s="74" t="s">
        <v>242</v>
      </c>
      <c r="BL108" s="108" t="s">
        <v>240</v>
      </c>
      <c r="BM108" s="75" t="s">
        <v>246</v>
      </c>
      <c r="BN108" s="108" t="s">
        <v>240</v>
      </c>
      <c r="BO108" s="76">
        <v>2.2000000000000002</v>
      </c>
      <c r="BP108" s="896"/>
      <c r="BQ108" s="898"/>
      <c r="BR108" s="887"/>
      <c r="BS108" s="900"/>
      <c r="BT108" s="873"/>
      <c r="BU108" s="873"/>
      <c r="BV108" s="871"/>
      <c r="BW108" s="875"/>
      <c r="BX108" s="871"/>
      <c r="BY108" s="912"/>
      <c r="BZ108" s="887"/>
      <c r="CA108" s="904"/>
      <c r="CB108" s="887"/>
      <c r="CC108" s="900"/>
      <c r="CD108" s="871"/>
      <c r="CE108" s="873"/>
      <c r="CF108" s="871"/>
      <c r="CG108" s="875"/>
      <c r="CH108" s="871"/>
      <c r="CI108" s="877"/>
      <c r="CJ108" s="881"/>
      <c r="CK108" s="887"/>
      <c r="CL108" s="889"/>
      <c r="CM108" s="887"/>
      <c r="CN108" s="900"/>
      <c r="CO108" s="873"/>
      <c r="CP108" s="873"/>
      <c r="CQ108" s="871"/>
      <c r="CR108" s="875"/>
      <c r="CS108" s="871"/>
      <c r="CT108" s="902"/>
      <c r="CU108" s="887"/>
      <c r="CV108" s="109" t="s">
        <v>254</v>
      </c>
      <c r="CW108" s="887"/>
      <c r="CX108" s="109" t="s">
        <v>255</v>
      </c>
      <c r="CY108" s="887"/>
      <c r="CZ108" s="110">
        <v>52.4</v>
      </c>
      <c r="DA108" s="887"/>
      <c r="DB108" s="109" t="s">
        <v>254</v>
      </c>
      <c r="DC108" s="887"/>
      <c r="DD108" s="109" t="s">
        <v>255</v>
      </c>
      <c r="DE108" s="887"/>
      <c r="DF108" s="110">
        <v>87.4</v>
      </c>
      <c r="DG108" s="905"/>
      <c r="DH108" s="907"/>
      <c r="DI108" s="905"/>
      <c r="DJ108" s="111" t="s">
        <v>256</v>
      </c>
      <c r="DK108" s="882"/>
      <c r="DL108" s="909"/>
      <c r="DM108" s="871"/>
      <c r="DN108" s="869"/>
      <c r="DO108" s="871"/>
      <c r="DP108" s="873"/>
      <c r="DQ108" s="871"/>
      <c r="DR108" s="875"/>
      <c r="DS108" s="871"/>
      <c r="DT108" s="877"/>
      <c r="DU108" s="879"/>
      <c r="DV108" s="881"/>
      <c r="DW108" s="882"/>
      <c r="DX108" s="922"/>
      <c r="DY108" s="887"/>
      <c r="DZ108" s="922"/>
      <c r="EA108" s="112"/>
      <c r="EB108" s="918"/>
    </row>
    <row r="109" spans="1:132" s="86" customFormat="1" ht="34.15" customHeight="1">
      <c r="A109" s="137" t="s">
        <v>387</v>
      </c>
      <c r="B109" s="920"/>
      <c r="C109" s="913" t="s">
        <v>263</v>
      </c>
      <c r="D109" s="915" t="s">
        <v>239</v>
      </c>
      <c r="E109" s="51" t="s">
        <v>42</v>
      </c>
      <c r="F109" s="52"/>
      <c r="G109" s="53">
        <v>59560</v>
      </c>
      <c r="H109" s="54">
        <v>69160</v>
      </c>
      <c r="I109" s="55" t="s">
        <v>240</v>
      </c>
      <c r="J109" s="56">
        <v>570</v>
      </c>
      <c r="K109" s="57">
        <v>670</v>
      </c>
      <c r="L109" s="58" t="s">
        <v>241</v>
      </c>
      <c r="M109" s="59" t="s">
        <v>242</v>
      </c>
      <c r="N109" s="60" t="s">
        <v>240</v>
      </c>
      <c r="O109" s="61" t="s">
        <v>243</v>
      </c>
      <c r="P109" s="60" t="s">
        <v>240</v>
      </c>
      <c r="Q109" s="62">
        <v>2.1</v>
      </c>
      <c r="R109" s="63">
        <v>2.1</v>
      </c>
      <c r="S109" s="887" t="s">
        <v>240</v>
      </c>
      <c r="T109" s="888">
        <v>1940</v>
      </c>
      <c r="U109" s="887" t="s">
        <v>240</v>
      </c>
      <c r="V109" s="890">
        <v>10</v>
      </c>
      <c r="W109" s="892" t="s">
        <v>244</v>
      </c>
      <c r="X109" s="872" t="s">
        <v>242</v>
      </c>
      <c r="Y109" s="892" t="s">
        <v>240</v>
      </c>
      <c r="Z109" s="894" t="s">
        <v>245</v>
      </c>
      <c r="AA109" s="55" t="s">
        <v>240</v>
      </c>
      <c r="AB109" s="64">
        <v>9600</v>
      </c>
      <c r="AC109" s="887" t="s">
        <v>240</v>
      </c>
      <c r="AD109" s="65">
        <v>90</v>
      </c>
      <c r="AE109" s="66" t="s">
        <v>244</v>
      </c>
      <c r="AF109" s="59" t="s">
        <v>242</v>
      </c>
      <c r="AG109" s="67" t="s">
        <v>240</v>
      </c>
      <c r="AH109" s="61" t="s">
        <v>246</v>
      </c>
      <c r="AI109" s="67" t="s">
        <v>240</v>
      </c>
      <c r="AJ109" s="68">
        <v>2.6</v>
      </c>
      <c r="AK109" s="69" t="s">
        <v>247</v>
      </c>
      <c r="AL109" s="70" t="s">
        <v>248</v>
      </c>
      <c r="AM109" s="71">
        <v>3840</v>
      </c>
      <c r="AN109" s="70" t="s">
        <v>248</v>
      </c>
      <c r="AO109" s="72">
        <v>30</v>
      </c>
      <c r="AP109" s="73" t="s">
        <v>241</v>
      </c>
      <c r="AQ109" s="74" t="s">
        <v>242</v>
      </c>
      <c r="AR109" s="73" t="s">
        <v>240</v>
      </c>
      <c r="AS109" s="75" t="s">
        <v>246</v>
      </c>
      <c r="AT109" s="73" t="s">
        <v>240</v>
      </c>
      <c r="AU109" s="76">
        <v>3.9</v>
      </c>
      <c r="AV109" s="77"/>
      <c r="AW109" s="78"/>
      <c r="AX109" s="77"/>
      <c r="AY109" s="79"/>
      <c r="AZ109" s="80"/>
      <c r="BA109" s="80"/>
      <c r="BB109" s="81"/>
      <c r="BC109" s="80"/>
      <c r="BD109" s="81"/>
      <c r="BE109" s="80"/>
      <c r="BF109" s="77"/>
      <c r="BG109" s="78" t="s">
        <v>249</v>
      </c>
      <c r="BH109" s="77"/>
      <c r="BI109" s="82"/>
      <c r="BJ109" s="80"/>
      <c r="BK109" s="80"/>
      <c r="BL109" s="80"/>
      <c r="BM109" s="80"/>
      <c r="BN109" s="80"/>
      <c r="BO109" s="80"/>
      <c r="BP109" s="896" t="s">
        <v>240</v>
      </c>
      <c r="BQ109" s="897" t="s">
        <v>262</v>
      </c>
      <c r="BR109" s="887" t="s">
        <v>240</v>
      </c>
      <c r="BS109" s="899"/>
      <c r="BT109" s="872"/>
      <c r="BU109" s="872"/>
      <c r="BV109" s="870"/>
      <c r="BW109" s="874"/>
      <c r="BX109" s="870"/>
      <c r="BY109" s="911" t="s">
        <v>178</v>
      </c>
      <c r="BZ109" s="887" t="s">
        <v>250</v>
      </c>
      <c r="CA109" s="903">
        <v>12800</v>
      </c>
      <c r="CB109" s="887" t="s">
        <v>240</v>
      </c>
      <c r="CC109" s="899">
        <v>120</v>
      </c>
      <c r="CD109" s="870" t="s">
        <v>241</v>
      </c>
      <c r="CE109" s="872" t="s">
        <v>242</v>
      </c>
      <c r="CF109" s="870" t="s">
        <v>240</v>
      </c>
      <c r="CG109" s="874" t="s">
        <v>246</v>
      </c>
      <c r="CH109" s="870" t="s">
        <v>240</v>
      </c>
      <c r="CI109" s="876">
        <v>2.4</v>
      </c>
      <c r="CJ109" s="880" t="s">
        <v>251</v>
      </c>
      <c r="CK109" s="887" t="s">
        <v>250</v>
      </c>
      <c r="CL109" s="888">
        <v>1870</v>
      </c>
      <c r="CM109" s="887" t="s">
        <v>240</v>
      </c>
      <c r="CN109" s="899">
        <v>10</v>
      </c>
      <c r="CO109" s="872" t="s">
        <v>241</v>
      </c>
      <c r="CP109" s="872" t="s">
        <v>242</v>
      </c>
      <c r="CQ109" s="870" t="s">
        <v>240</v>
      </c>
      <c r="CR109" s="874" t="s">
        <v>246</v>
      </c>
      <c r="CS109" s="870" t="s">
        <v>240</v>
      </c>
      <c r="CT109" s="901">
        <v>18.100000000000001</v>
      </c>
      <c r="CU109" s="887" t="s">
        <v>250</v>
      </c>
      <c r="CV109" s="83">
        <v>980</v>
      </c>
      <c r="CW109" s="887" t="s">
        <v>250</v>
      </c>
      <c r="CX109" s="84">
        <v>9</v>
      </c>
      <c r="CY109" s="887" t="s">
        <v>250</v>
      </c>
      <c r="CZ109" s="84">
        <v>9</v>
      </c>
      <c r="DA109" s="887" t="s">
        <v>250</v>
      </c>
      <c r="DB109" s="83">
        <v>170</v>
      </c>
      <c r="DC109" s="887" t="s">
        <v>250</v>
      </c>
      <c r="DD109" s="84">
        <v>1</v>
      </c>
      <c r="DE109" s="887" t="s">
        <v>250</v>
      </c>
      <c r="DF109" s="84">
        <v>1</v>
      </c>
      <c r="DG109" s="905" t="s">
        <v>248</v>
      </c>
      <c r="DH109" s="906">
        <v>9770</v>
      </c>
      <c r="DI109" s="905" t="s">
        <v>248</v>
      </c>
      <c r="DJ109" s="85">
        <v>255</v>
      </c>
      <c r="DK109" s="882" t="s">
        <v>252</v>
      </c>
      <c r="DL109" s="908">
        <v>12800</v>
      </c>
      <c r="DM109" s="870" t="s">
        <v>240</v>
      </c>
      <c r="DN109" s="868">
        <v>120</v>
      </c>
      <c r="DO109" s="870" t="s">
        <v>241</v>
      </c>
      <c r="DP109" s="872" t="s">
        <v>242</v>
      </c>
      <c r="DQ109" s="870" t="s">
        <v>240</v>
      </c>
      <c r="DR109" s="874" t="s">
        <v>246</v>
      </c>
      <c r="DS109" s="870" t="s">
        <v>240</v>
      </c>
      <c r="DT109" s="876">
        <v>2.4</v>
      </c>
      <c r="DU109" s="878" t="s">
        <v>247</v>
      </c>
      <c r="DV109" s="880" t="s">
        <v>253</v>
      </c>
      <c r="DW109" s="882" t="s">
        <v>252</v>
      </c>
      <c r="DX109" s="922"/>
      <c r="DY109" s="887"/>
      <c r="DZ109" s="922"/>
      <c r="EA109" s="112"/>
      <c r="EB109" s="918"/>
    </row>
    <row r="110" spans="1:132" s="86" customFormat="1" ht="34.15" customHeight="1">
      <c r="A110" s="137" t="s">
        <v>388</v>
      </c>
      <c r="B110" s="920"/>
      <c r="C110" s="914"/>
      <c r="D110" s="916"/>
      <c r="E110" s="87" t="s">
        <v>43</v>
      </c>
      <c r="F110" s="52"/>
      <c r="G110" s="88">
        <v>69160</v>
      </c>
      <c r="H110" s="89"/>
      <c r="I110" s="55" t="s">
        <v>240</v>
      </c>
      <c r="J110" s="90">
        <v>670</v>
      </c>
      <c r="K110" s="91"/>
      <c r="L110" s="92" t="s">
        <v>241</v>
      </c>
      <c r="M110" s="93" t="s">
        <v>242</v>
      </c>
      <c r="N110" s="94" t="s">
        <v>240</v>
      </c>
      <c r="O110" s="95" t="s">
        <v>246</v>
      </c>
      <c r="P110" s="94" t="s">
        <v>240</v>
      </c>
      <c r="Q110" s="96">
        <v>2.1</v>
      </c>
      <c r="R110" s="97"/>
      <c r="S110" s="887"/>
      <c r="T110" s="889"/>
      <c r="U110" s="887"/>
      <c r="V110" s="891"/>
      <c r="W110" s="893"/>
      <c r="X110" s="873"/>
      <c r="Y110" s="893"/>
      <c r="Z110" s="895"/>
      <c r="AA110" s="55" t="s">
        <v>240</v>
      </c>
      <c r="AB110" s="90">
        <v>9600</v>
      </c>
      <c r="AC110" s="887"/>
      <c r="AD110" s="98">
        <v>90</v>
      </c>
      <c r="AE110" s="99" t="s">
        <v>241</v>
      </c>
      <c r="AF110" s="93" t="s">
        <v>242</v>
      </c>
      <c r="AG110" s="100" t="s">
        <v>240</v>
      </c>
      <c r="AH110" s="101" t="s">
        <v>246</v>
      </c>
      <c r="AI110" s="100" t="s">
        <v>240</v>
      </c>
      <c r="AJ110" s="102">
        <v>2.6</v>
      </c>
      <c r="AK110" s="103"/>
      <c r="AL110" s="70"/>
      <c r="AM110" s="104"/>
      <c r="AN110" s="77"/>
      <c r="AO110" s="105"/>
      <c r="AP110" s="106"/>
      <c r="AR110" s="106"/>
      <c r="AT110" s="106"/>
      <c r="AV110" s="107" t="s">
        <v>240</v>
      </c>
      <c r="AW110" s="71">
        <v>67200</v>
      </c>
      <c r="AX110" s="77" t="s">
        <v>240</v>
      </c>
      <c r="AY110" s="72">
        <v>670</v>
      </c>
      <c r="AZ110" s="108" t="s">
        <v>241</v>
      </c>
      <c r="BA110" s="74" t="s">
        <v>242</v>
      </c>
      <c r="BB110" s="73" t="s">
        <v>240</v>
      </c>
      <c r="BC110" s="75" t="s">
        <v>246</v>
      </c>
      <c r="BD110" s="73" t="s">
        <v>240</v>
      </c>
      <c r="BE110" s="76">
        <v>2.2999999999999998</v>
      </c>
      <c r="BF110" s="107" t="s">
        <v>240</v>
      </c>
      <c r="BG110" s="156">
        <v>57600</v>
      </c>
      <c r="BH110" s="107" t="s">
        <v>250</v>
      </c>
      <c r="BI110" s="72">
        <v>570</v>
      </c>
      <c r="BJ110" s="108" t="s">
        <v>241</v>
      </c>
      <c r="BK110" s="74" t="s">
        <v>242</v>
      </c>
      <c r="BL110" s="108" t="s">
        <v>240</v>
      </c>
      <c r="BM110" s="75" t="s">
        <v>246</v>
      </c>
      <c r="BN110" s="108" t="s">
        <v>240</v>
      </c>
      <c r="BO110" s="76">
        <v>2.2000000000000002</v>
      </c>
      <c r="BP110" s="896"/>
      <c r="BQ110" s="898"/>
      <c r="BR110" s="887"/>
      <c r="BS110" s="900"/>
      <c r="BT110" s="873"/>
      <c r="BU110" s="873"/>
      <c r="BV110" s="871"/>
      <c r="BW110" s="875"/>
      <c r="BX110" s="871"/>
      <c r="BY110" s="912"/>
      <c r="BZ110" s="887"/>
      <c r="CA110" s="904"/>
      <c r="CB110" s="887"/>
      <c r="CC110" s="900"/>
      <c r="CD110" s="871"/>
      <c r="CE110" s="873"/>
      <c r="CF110" s="871"/>
      <c r="CG110" s="875"/>
      <c r="CH110" s="871"/>
      <c r="CI110" s="877"/>
      <c r="CJ110" s="881"/>
      <c r="CK110" s="887"/>
      <c r="CL110" s="889"/>
      <c r="CM110" s="887"/>
      <c r="CN110" s="900"/>
      <c r="CO110" s="873"/>
      <c r="CP110" s="873"/>
      <c r="CQ110" s="871"/>
      <c r="CR110" s="875"/>
      <c r="CS110" s="871"/>
      <c r="CT110" s="902"/>
      <c r="CU110" s="887"/>
      <c r="CV110" s="109" t="s">
        <v>280</v>
      </c>
      <c r="CW110" s="887"/>
      <c r="CX110" s="109" t="s">
        <v>255</v>
      </c>
      <c r="CY110" s="887"/>
      <c r="CZ110" s="110">
        <v>51.8</v>
      </c>
      <c r="DA110" s="887"/>
      <c r="DB110" s="109" t="s">
        <v>280</v>
      </c>
      <c r="DC110" s="887"/>
      <c r="DD110" s="109" t="s">
        <v>255</v>
      </c>
      <c r="DE110" s="887"/>
      <c r="DF110" s="110">
        <v>77.7</v>
      </c>
      <c r="DG110" s="905"/>
      <c r="DH110" s="907"/>
      <c r="DI110" s="905"/>
      <c r="DJ110" s="111" t="s">
        <v>256</v>
      </c>
      <c r="DK110" s="882"/>
      <c r="DL110" s="909"/>
      <c r="DM110" s="871"/>
      <c r="DN110" s="869"/>
      <c r="DO110" s="871"/>
      <c r="DP110" s="873"/>
      <c r="DQ110" s="871"/>
      <c r="DR110" s="875"/>
      <c r="DS110" s="871"/>
      <c r="DT110" s="877"/>
      <c r="DU110" s="879"/>
      <c r="DV110" s="881"/>
      <c r="DW110" s="882"/>
      <c r="DX110" s="922"/>
      <c r="DY110" s="887"/>
      <c r="DZ110" s="922"/>
      <c r="EA110" s="112"/>
      <c r="EB110" s="918"/>
    </row>
    <row r="111" spans="1:132" s="86" customFormat="1" ht="34.15" customHeight="1">
      <c r="A111" s="137" t="s">
        <v>389</v>
      </c>
      <c r="B111" s="920"/>
      <c r="C111" s="913" t="s">
        <v>264</v>
      </c>
      <c r="D111" s="915" t="s">
        <v>239</v>
      </c>
      <c r="E111" s="51" t="s">
        <v>42</v>
      </c>
      <c r="F111" s="52"/>
      <c r="G111" s="53">
        <v>57860</v>
      </c>
      <c r="H111" s="54">
        <v>67460</v>
      </c>
      <c r="I111" s="55" t="s">
        <v>240</v>
      </c>
      <c r="J111" s="56">
        <v>550</v>
      </c>
      <c r="K111" s="57">
        <v>650</v>
      </c>
      <c r="L111" s="58" t="s">
        <v>241</v>
      </c>
      <c r="M111" s="59" t="s">
        <v>242</v>
      </c>
      <c r="N111" s="60" t="s">
        <v>240</v>
      </c>
      <c r="O111" s="61" t="s">
        <v>243</v>
      </c>
      <c r="P111" s="60" t="s">
        <v>240</v>
      </c>
      <c r="Q111" s="62">
        <v>2.1</v>
      </c>
      <c r="R111" s="63">
        <v>2.1</v>
      </c>
      <c r="S111" s="887" t="s">
        <v>240</v>
      </c>
      <c r="T111" s="888">
        <v>1740</v>
      </c>
      <c r="U111" s="887" t="s">
        <v>240</v>
      </c>
      <c r="V111" s="890">
        <v>10</v>
      </c>
      <c r="W111" s="892" t="s">
        <v>244</v>
      </c>
      <c r="X111" s="872" t="s">
        <v>242</v>
      </c>
      <c r="Y111" s="892" t="s">
        <v>240</v>
      </c>
      <c r="Z111" s="894" t="s">
        <v>245</v>
      </c>
      <c r="AA111" s="55" t="s">
        <v>240</v>
      </c>
      <c r="AB111" s="64">
        <v>9600</v>
      </c>
      <c r="AC111" s="887" t="s">
        <v>240</v>
      </c>
      <c r="AD111" s="65">
        <v>90</v>
      </c>
      <c r="AE111" s="66" t="s">
        <v>244</v>
      </c>
      <c r="AF111" s="59" t="s">
        <v>242</v>
      </c>
      <c r="AG111" s="67" t="s">
        <v>240</v>
      </c>
      <c r="AH111" s="61" t="s">
        <v>246</v>
      </c>
      <c r="AI111" s="67" t="s">
        <v>240</v>
      </c>
      <c r="AJ111" s="68">
        <v>2.6</v>
      </c>
      <c r="AK111" s="69" t="s">
        <v>247</v>
      </c>
      <c r="AL111" s="70" t="s">
        <v>248</v>
      </c>
      <c r="AM111" s="71">
        <v>3840</v>
      </c>
      <c r="AN111" s="70" t="s">
        <v>248</v>
      </c>
      <c r="AO111" s="72">
        <v>30</v>
      </c>
      <c r="AP111" s="73" t="s">
        <v>241</v>
      </c>
      <c r="AQ111" s="74" t="s">
        <v>242</v>
      </c>
      <c r="AR111" s="73" t="s">
        <v>240</v>
      </c>
      <c r="AS111" s="75" t="s">
        <v>246</v>
      </c>
      <c r="AT111" s="73" t="s">
        <v>240</v>
      </c>
      <c r="AU111" s="76">
        <v>3.9</v>
      </c>
      <c r="AV111" s="77"/>
      <c r="AW111" s="78"/>
      <c r="AX111" s="77"/>
      <c r="AY111" s="79"/>
      <c r="AZ111" s="80"/>
      <c r="BA111" s="80"/>
      <c r="BB111" s="81"/>
      <c r="BC111" s="80"/>
      <c r="BD111" s="81"/>
      <c r="BE111" s="80"/>
      <c r="BF111" s="77"/>
      <c r="BG111" s="78" t="s">
        <v>249</v>
      </c>
      <c r="BH111" s="77"/>
      <c r="BI111" s="82"/>
      <c r="BJ111" s="80"/>
      <c r="BK111" s="80"/>
      <c r="BL111" s="80"/>
      <c r="BM111" s="80"/>
      <c r="BN111" s="80"/>
      <c r="BO111" s="80"/>
      <c r="BP111" s="896" t="s">
        <v>240</v>
      </c>
      <c r="BQ111" s="897" t="s">
        <v>262</v>
      </c>
      <c r="BR111" s="887" t="s">
        <v>240</v>
      </c>
      <c r="BS111" s="899"/>
      <c r="BT111" s="872"/>
      <c r="BU111" s="872"/>
      <c r="BV111" s="870"/>
      <c r="BW111" s="874"/>
      <c r="BX111" s="870"/>
      <c r="BY111" s="911" t="s">
        <v>178</v>
      </c>
      <c r="BZ111" s="887" t="s">
        <v>250</v>
      </c>
      <c r="CA111" s="903">
        <v>11520</v>
      </c>
      <c r="CB111" s="887" t="s">
        <v>250</v>
      </c>
      <c r="CC111" s="899">
        <v>110</v>
      </c>
      <c r="CD111" s="870" t="s">
        <v>241</v>
      </c>
      <c r="CE111" s="872" t="s">
        <v>242</v>
      </c>
      <c r="CF111" s="870" t="s">
        <v>240</v>
      </c>
      <c r="CG111" s="874" t="s">
        <v>246</v>
      </c>
      <c r="CH111" s="870" t="s">
        <v>240</v>
      </c>
      <c r="CI111" s="876">
        <v>2.2999999999999998</v>
      </c>
      <c r="CJ111" s="880" t="s">
        <v>251</v>
      </c>
      <c r="CK111" s="887" t="s">
        <v>250</v>
      </c>
      <c r="CL111" s="888">
        <v>1680</v>
      </c>
      <c r="CM111" s="887" t="s">
        <v>240</v>
      </c>
      <c r="CN111" s="899">
        <v>10</v>
      </c>
      <c r="CO111" s="872" t="s">
        <v>241</v>
      </c>
      <c r="CP111" s="872" t="s">
        <v>242</v>
      </c>
      <c r="CQ111" s="870" t="s">
        <v>240</v>
      </c>
      <c r="CR111" s="874" t="s">
        <v>246</v>
      </c>
      <c r="CS111" s="870" t="s">
        <v>240</v>
      </c>
      <c r="CT111" s="901">
        <v>16.3</v>
      </c>
      <c r="CU111" s="887" t="s">
        <v>250</v>
      </c>
      <c r="CV111" s="83">
        <v>880</v>
      </c>
      <c r="CW111" s="887" t="s">
        <v>250</v>
      </c>
      <c r="CX111" s="84">
        <v>8</v>
      </c>
      <c r="CY111" s="887" t="s">
        <v>250</v>
      </c>
      <c r="CZ111" s="84">
        <v>8</v>
      </c>
      <c r="DA111" s="887" t="s">
        <v>250</v>
      </c>
      <c r="DB111" s="83">
        <v>150</v>
      </c>
      <c r="DC111" s="887" t="s">
        <v>250</v>
      </c>
      <c r="DD111" s="84">
        <v>1</v>
      </c>
      <c r="DE111" s="887" t="s">
        <v>250</v>
      </c>
      <c r="DF111" s="84">
        <v>1</v>
      </c>
      <c r="DG111" s="905" t="s">
        <v>248</v>
      </c>
      <c r="DH111" s="906">
        <v>8860</v>
      </c>
      <c r="DI111" s="905" t="s">
        <v>248</v>
      </c>
      <c r="DJ111" s="85">
        <v>255</v>
      </c>
      <c r="DK111" s="882" t="s">
        <v>252</v>
      </c>
      <c r="DL111" s="908">
        <v>11520</v>
      </c>
      <c r="DM111" s="870" t="s">
        <v>240</v>
      </c>
      <c r="DN111" s="868">
        <v>110</v>
      </c>
      <c r="DO111" s="870" t="s">
        <v>241</v>
      </c>
      <c r="DP111" s="872" t="s">
        <v>242</v>
      </c>
      <c r="DQ111" s="870" t="s">
        <v>240</v>
      </c>
      <c r="DR111" s="874" t="s">
        <v>246</v>
      </c>
      <c r="DS111" s="870" t="s">
        <v>240</v>
      </c>
      <c r="DT111" s="876">
        <v>2.2999999999999998</v>
      </c>
      <c r="DU111" s="878" t="s">
        <v>247</v>
      </c>
      <c r="DV111" s="880" t="s">
        <v>253</v>
      </c>
      <c r="DW111" s="882" t="s">
        <v>252</v>
      </c>
      <c r="DX111" s="922"/>
      <c r="DY111" s="887"/>
      <c r="DZ111" s="922"/>
      <c r="EA111" s="112"/>
      <c r="EB111" s="918"/>
    </row>
    <row r="112" spans="1:132" s="86" customFormat="1" ht="34.15" customHeight="1">
      <c r="A112" s="137" t="s">
        <v>390</v>
      </c>
      <c r="B112" s="920"/>
      <c r="C112" s="914"/>
      <c r="D112" s="916"/>
      <c r="E112" s="87" t="s">
        <v>43</v>
      </c>
      <c r="F112" s="52"/>
      <c r="G112" s="88">
        <v>67460</v>
      </c>
      <c r="H112" s="89"/>
      <c r="I112" s="55" t="s">
        <v>240</v>
      </c>
      <c r="J112" s="90">
        <v>650</v>
      </c>
      <c r="K112" s="91"/>
      <c r="L112" s="92" t="s">
        <v>241</v>
      </c>
      <c r="M112" s="93" t="s">
        <v>242</v>
      </c>
      <c r="N112" s="94" t="s">
        <v>240</v>
      </c>
      <c r="O112" s="95" t="s">
        <v>246</v>
      </c>
      <c r="P112" s="94" t="s">
        <v>240</v>
      </c>
      <c r="Q112" s="96">
        <v>2.1</v>
      </c>
      <c r="R112" s="97"/>
      <c r="S112" s="887"/>
      <c r="T112" s="889"/>
      <c r="U112" s="887"/>
      <c r="V112" s="891"/>
      <c r="W112" s="893"/>
      <c r="X112" s="873"/>
      <c r="Y112" s="893"/>
      <c r="Z112" s="895"/>
      <c r="AA112" s="55" t="s">
        <v>240</v>
      </c>
      <c r="AB112" s="90">
        <v>9600</v>
      </c>
      <c r="AC112" s="887"/>
      <c r="AD112" s="98">
        <v>90</v>
      </c>
      <c r="AE112" s="99" t="s">
        <v>241</v>
      </c>
      <c r="AF112" s="93" t="s">
        <v>242</v>
      </c>
      <c r="AG112" s="100" t="s">
        <v>240</v>
      </c>
      <c r="AH112" s="101" t="s">
        <v>246</v>
      </c>
      <c r="AI112" s="100" t="s">
        <v>240</v>
      </c>
      <c r="AJ112" s="102">
        <v>2.6</v>
      </c>
      <c r="AK112" s="103"/>
      <c r="AL112" s="70"/>
      <c r="AM112" s="104"/>
      <c r="AN112" s="77"/>
      <c r="AO112" s="105"/>
      <c r="AP112" s="106"/>
      <c r="AR112" s="106"/>
      <c r="AT112" s="106"/>
      <c r="AV112" s="107" t="s">
        <v>240</v>
      </c>
      <c r="AW112" s="71">
        <v>67200</v>
      </c>
      <c r="AX112" s="77" t="s">
        <v>240</v>
      </c>
      <c r="AY112" s="72">
        <v>670</v>
      </c>
      <c r="AZ112" s="108" t="s">
        <v>241</v>
      </c>
      <c r="BA112" s="74" t="s">
        <v>242</v>
      </c>
      <c r="BB112" s="73" t="s">
        <v>240</v>
      </c>
      <c r="BC112" s="75" t="s">
        <v>246</v>
      </c>
      <c r="BD112" s="73" t="s">
        <v>240</v>
      </c>
      <c r="BE112" s="76">
        <v>2.2999999999999998</v>
      </c>
      <c r="BF112" s="107" t="s">
        <v>240</v>
      </c>
      <c r="BG112" s="156">
        <v>57600</v>
      </c>
      <c r="BH112" s="107" t="s">
        <v>250</v>
      </c>
      <c r="BI112" s="72">
        <v>570</v>
      </c>
      <c r="BJ112" s="108" t="s">
        <v>241</v>
      </c>
      <c r="BK112" s="74" t="s">
        <v>242</v>
      </c>
      <c r="BL112" s="108" t="s">
        <v>240</v>
      </c>
      <c r="BM112" s="75" t="s">
        <v>246</v>
      </c>
      <c r="BN112" s="108" t="s">
        <v>240</v>
      </c>
      <c r="BO112" s="76">
        <v>2.2000000000000002</v>
      </c>
      <c r="BP112" s="896"/>
      <c r="BQ112" s="898"/>
      <c r="BR112" s="887"/>
      <c r="BS112" s="900"/>
      <c r="BT112" s="873"/>
      <c r="BU112" s="873"/>
      <c r="BV112" s="871"/>
      <c r="BW112" s="875"/>
      <c r="BX112" s="871"/>
      <c r="BY112" s="912"/>
      <c r="BZ112" s="887"/>
      <c r="CA112" s="904"/>
      <c r="CB112" s="887"/>
      <c r="CC112" s="900"/>
      <c r="CD112" s="871"/>
      <c r="CE112" s="873"/>
      <c r="CF112" s="871"/>
      <c r="CG112" s="875"/>
      <c r="CH112" s="871"/>
      <c r="CI112" s="877"/>
      <c r="CJ112" s="881"/>
      <c r="CK112" s="887"/>
      <c r="CL112" s="889"/>
      <c r="CM112" s="887"/>
      <c r="CN112" s="900"/>
      <c r="CO112" s="873"/>
      <c r="CP112" s="873"/>
      <c r="CQ112" s="871"/>
      <c r="CR112" s="875"/>
      <c r="CS112" s="871"/>
      <c r="CT112" s="902"/>
      <c r="CU112" s="887"/>
      <c r="CV112" s="109" t="s">
        <v>254</v>
      </c>
      <c r="CW112" s="887"/>
      <c r="CX112" s="109" t="s">
        <v>255</v>
      </c>
      <c r="CY112" s="887"/>
      <c r="CZ112" s="110">
        <v>52.4</v>
      </c>
      <c r="DA112" s="887"/>
      <c r="DB112" s="109" t="s">
        <v>254</v>
      </c>
      <c r="DC112" s="887"/>
      <c r="DD112" s="109" t="s">
        <v>255</v>
      </c>
      <c r="DE112" s="887"/>
      <c r="DF112" s="110">
        <v>69.900000000000006</v>
      </c>
      <c r="DG112" s="905"/>
      <c r="DH112" s="907"/>
      <c r="DI112" s="905"/>
      <c r="DJ112" s="111" t="s">
        <v>256</v>
      </c>
      <c r="DK112" s="882"/>
      <c r="DL112" s="909"/>
      <c r="DM112" s="871"/>
      <c r="DN112" s="869"/>
      <c r="DO112" s="871"/>
      <c r="DP112" s="873"/>
      <c r="DQ112" s="871"/>
      <c r="DR112" s="875"/>
      <c r="DS112" s="871"/>
      <c r="DT112" s="877"/>
      <c r="DU112" s="879"/>
      <c r="DV112" s="881"/>
      <c r="DW112" s="882"/>
      <c r="DX112" s="922"/>
      <c r="DY112" s="887"/>
      <c r="DZ112" s="922"/>
      <c r="EA112" s="112"/>
      <c r="EB112" s="918"/>
    </row>
    <row r="113" spans="1:132" s="86" customFormat="1" ht="34.15" customHeight="1">
      <c r="A113" s="137" t="s">
        <v>391</v>
      </c>
      <c r="B113" s="920"/>
      <c r="C113" s="913" t="s">
        <v>265</v>
      </c>
      <c r="D113" s="915" t="s">
        <v>239</v>
      </c>
      <c r="E113" s="51" t="s">
        <v>42</v>
      </c>
      <c r="F113" s="52"/>
      <c r="G113" s="53">
        <v>56570</v>
      </c>
      <c r="H113" s="54">
        <v>66170</v>
      </c>
      <c r="I113" s="55" t="s">
        <v>240</v>
      </c>
      <c r="J113" s="56">
        <v>540</v>
      </c>
      <c r="K113" s="57">
        <v>640</v>
      </c>
      <c r="L113" s="58" t="s">
        <v>241</v>
      </c>
      <c r="M113" s="59" t="s">
        <v>242</v>
      </c>
      <c r="N113" s="60" t="s">
        <v>240</v>
      </c>
      <c r="O113" s="61" t="s">
        <v>243</v>
      </c>
      <c r="P113" s="60" t="s">
        <v>240</v>
      </c>
      <c r="Q113" s="62">
        <v>2.1</v>
      </c>
      <c r="R113" s="63">
        <v>2.1</v>
      </c>
      <c r="S113" s="887" t="s">
        <v>240</v>
      </c>
      <c r="T113" s="888">
        <v>1590</v>
      </c>
      <c r="U113" s="887" t="s">
        <v>240</v>
      </c>
      <c r="V113" s="890">
        <v>10</v>
      </c>
      <c r="W113" s="892" t="s">
        <v>244</v>
      </c>
      <c r="X113" s="872" t="s">
        <v>242</v>
      </c>
      <c r="Y113" s="892" t="s">
        <v>240</v>
      </c>
      <c r="Z113" s="894" t="s">
        <v>245</v>
      </c>
      <c r="AA113" s="55" t="s">
        <v>240</v>
      </c>
      <c r="AB113" s="64">
        <v>9600</v>
      </c>
      <c r="AC113" s="887" t="s">
        <v>240</v>
      </c>
      <c r="AD113" s="65">
        <v>90</v>
      </c>
      <c r="AE113" s="66" t="s">
        <v>244</v>
      </c>
      <c r="AF113" s="59" t="s">
        <v>242</v>
      </c>
      <c r="AG113" s="67" t="s">
        <v>240</v>
      </c>
      <c r="AH113" s="61" t="s">
        <v>246</v>
      </c>
      <c r="AI113" s="67" t="s">
        <v>240</v>
      </c>
      <c r="AJ113" s="68">
        <v>2.6</v>
      </c>
      <c r="AK113" s="69" t="s">
        <v>247</v>
      </c>
      <c r="AL113" s="70" t="s">
        <v>248</v>
      </c>
      <c r="AM113" s="71">
        <v>3840</v>
      </c>
      <c r="AN113" s="70" t="s">
        <v>248</v>
      </c>
      <c r="AO113" s="72">
        <v>30</v>
      </c>
      <c r="AP113" s="73" t="s">
        <v>241</v>
      </c>
      <c r="AQ113" s="74" t="s">
        <v>242</v>
      </c>
      <c r="AR113" s="73" t="s">
        <v>240</v>
      </c>
      <c r="AS113" s="75" t="s">
        <v>246</v>
      </c>
      <c r="AT113" s="73" t="s">
        <v>240</v>
      </c>
      <c r="AU113" s="76">
        <v>3.9</v>
      </c>
      <c r="AV113" s="77"/>
      <c r="AW113" s="78"/>
      <c r="AX113" s="77"/>
      <c r="AY113" s="79"/>
      <c r="AZ113" s="80"/>
      <c r="BA113" s="80"/>
      <c r="BB113" s="81"/>
      <c r="BC113" s="80"/>
      <c r="BD113" s="81"/>
      <c r="BE113" s="80"/>
      <c r="BF113" s="77"/>
      <c r="BG113" s="78" t="s">
        <v>249</v>
      </c>
      <c r="BH113" s="77"/>
      <c r="BI113" s="82"/>
      <c r="BJ113" s="80"/>
      <c r="BK113" s="80"/>
      <c r="BL113" s="80"/>
      <c r="BM113" s="80"/>
      <c r="BN113" s="80"/>
      <c r="BO113" s="80"/>
      <c r="BP113" s="896" t="s">
        <v>240</v>
      </c>
      <c r="BQ113" s="897" t="s">
        <v>262</v>
      </c>
      <c r="BR113" s="887" t="s">
        <v>240</v>
      </c>
      <c r="BS113" s="899"/>
      <c r="BT113" s="872"/>
      <c r="BU113" s="872"/>
      <c r="BV113" s="870"/>
      <c r="BW113" s="874"/>
      <c r="BX113" s="870"/>
      <c r="BY113" s="911" t="s">
        <v>178</v>
      </c>
      <c r="BZ113" s="887" t="s">
        <v>250</v>
      </c>
      <c r="CA113" s="903">
        <v>10470</v>
      </c>
      <c r="CB113" s="887" t="s">
        <v>250</v>
      </c>
      <c r="CC113" s="899">
        <v>100</v>
      </c>
      <c r="CD113" s="870" t="s">
        <v>241</v>
      </c>
      <c r="CE113" s="872" t="s">
        <v>242</v>
      </c>
      <c r="CF113" s="870" t="s">
        <v>240</v>
      </c>
      <c r="CG113" s="874" t="s">
        <v>246</v>
      </c>
      <c r="CH113" s="870" t="s">
        <v>240</v>
      </c>
      <c r="CI113" s="876">
        <v>2.2999999999999998</v>
      </c>
      <c r="CJ113" s="880" t="s">
        <v>251</v>
      </c>
      <c r="CK113" s="887" t="s">
        <v>250</v>
      </c>
      <c r="CL113" s="888">
        <v>1530</v>
      </c>
      <c r="CM113" s="887" t="s">
        <v>240</v>
      </c>
      <c r="CN113" s="899">
        <v>10</v>
      </c>
      <c r="CO113" s="872" t="s">
        <v>241</v>
      </c>
      <c r="CP113" s="872" t="s">
        <v>242</v>
      </c>
      <c r="CQ113" s="870" t="s">
        <v>240</v>
      </c>
      <c r="CR113" s="874" t="s">
        <v>246</v>
      </c>
      <c r="CS113" s="870" t="s">
        <v>240</v>
      </c>
      <c r="CT113" s="901">
        <v>14.8</v>
      </c>
      <c r="CU113" s="887" t="s">
        <v>250</v>
      </c>
      <c r="CV113" s="83">
        <v>800</v>
      </c>
      <c r="CW113" s="887" t="s">
        <v>250</v>
      </c>
      <c r="CX113" s="84">
        <v>8</v>
      </c>
      <c r="CY113" s="887" t="s">
        <v>250</v>
      </c>
      <c r="CZ113" s="84">
        <v>8</v>
      </c>
      <c r="DA113" s="887" t="s">
        <v>250</v>
      </c>
      <c r="DB113" s="83">
        <v>140</v>
      </c>
      <c r="DC113" s="887" t="s">
        <v>250</v>
      </c>
      <c r="DD113" s="84">
        <v>1</v>
      </c>
      <c r="DE113" s="887" t="s">
        <v>250</v>
      </c>
      <c r="DF113" s="84">
        <v>1</v>
      </c>
      <c r="DG113" s="905" t="s">
        <v>248</v>
      </c>
      <c r="DH113" s="906">
        <v>8120</v>
      </c>
      <c r="DI113" s="905" t="s">
        <v>248</v>
      </c>
      <c r="DJ113" s="85">
        <v>255</v>
      </c>
      <c r="DK113" s="882" t="s">
        <v>252</v>
      </c>
      <c r="DL113" s="908">
        <v>10470</v>
      </c>
      <c r="DM113" s="870" t="s">
        <v>240</v>
      </c>
      <c r="DN113" s="868">
        <v>100</v>
      </c>
      <c r="DO113" s="870" t="s">
        <v>241</v>
      </c>
      <c r="DP113" s="872" t="s">
        <v>242</v>
      </c>
      <c r="DQ113" s="870" t="s">
        <v>240</v>
      </c>
      <c r="DR113" s="874" t="s">
        <v>246</v>
      </c>
      <c r="DS113" s="870" t="s">
        <v>240</v>
      </c>
      <c r="DT113" s="876">
        <v>2.2999999999999998</v>
      </c>
      <c r="DU113" s="878" t="s">
        <v>247</v>
      </c>
      <c r="DV113" s="880" t="s">
        <v>253</v>
      </c>
      <c r="DW113" s="882" t="s">
        <v>252</v>
      </c>
      <c r="DX113" s="922"/>
      <c r="DY113" s="887"/>
      <c r="DZ113" s="922"/>
      <c r="EA113" s="112"/>
      <c r="EB113" s="918"/>
    </row>
    <row r="114" spans="1:132" s="86" customFormat="1" ht="34.15" customHeight="1">
      <c r="A114" s="137" t="s">
        <v>392</v>
      </c>
      <c r="B114" s="920"/>
      <c r="C114" s="914"/>
      <c r="D114" s="916"/>
      <c r="E114" s="87" t="s">
        <v>43</v>
      </c>
      <c r="F114" s="52"/>
      <c r="G114" s="88">
        <v>66170</v>
      </c>
      <c r="H114" s="89"/>
      <c r="I114" s="55" t="s">
        <v>240</v>
      </c>
      <c r="J114" s="90">
        <v>640</v>
      </c>
      <c r="K114" s="91"/>
      <c r="L114" s="92" t="s">
        <v>241</v>
      </c>
      <c r="M114" s="93" t="s">
        <v>242</v>
      </c>
      <c r="N114" s="94" t="s">
        <v>240</v>
      </c>
      <c r="O114" s="95" t="s">
        <v>246</v>
      </c>
      <c r="P114" s="94" t="s">
        <v>240</v>
      </c>
      <c r="Q114" s="96">
        <v>2.1</v>
      </c>
      <c r="R114" s="97"/>
      <c r="S114" s="887"/>
      <c r="T114" s="889"/>
      <c r="U114" s="887"/>
      <c r="V114" s="891"/>
      <c r="W114" s="893"/>
      <c r="X114" s="873"/>
      <c r="Y114" s="893"/>
      <c r="Z114" s="895"/>
      <c r="AA114" s="55" t="s">
        <v>240</v>
      </c>
      <c r="AB114" s="90">
        <v>9600</v>
      </c>
      <c r="AC114" s="887"/>
      <c r="AD114" s="98">
        <v>90</v>
      </c>
      <c r="AE114" s="99" t="s">
        <v>241</v>
      </c>
      <c r="AF114" s="93" t="s">
        <v>242</v>
      </c>
      <c r="AG114" s="100" t="s">
        <v>240</v>
      </c>
      <c r="AH114" s="101" t="s">
        <v>246</v>
      </c>
      <c r="AI114" s="100" t="s">
        <v>240</v>
      </c>
      <c r="AJ114" s="102">
        <v>2.6</v>
      </c>
      <c r="AK114" s="103"/>
      <c r="AL114" s="70"/>
      <c r="AM114" s="104"/>
      <c r="AN114" s="77"/>
      <c r="AO114" s="105"/>
      <c r="AP114" s="106"/>
      <c r="AR114" s="106"/>
      <c r="AT114" s="106"/>
      <c r="AV114" s="107" t="s">
        <v>240</v>
      </c>
      <c r="AW114" s="71">
        <v>67200</v>
      </c>
      <c r="AX114" s="77" t="s">
        <v>240</v>
      </c>
      <c r="AY114" s="72">
        <v>670</v>
      </c>
      <c r="AZ114" s="108" t="s">
        <v>241</v>
      </c>
      <c r="BA114" s="74" t="s">
        <v>242</v>
      </c>
      <c r="BB114" s="73" t="s">
        <v>240</v>
      </c>
      <c r="BC114" s="75" t="s">
        <v>246</v>
      </c>
      <c r="BD114" s="73" t="s">
        <v>240</v>
      </c>
      <c r="BE114" s="76">
        <v>2.2999999999999998</v>
      </c>
      <c r="BF114" s="107" t="s">
        <v>240</v>
      </c>
      <c r="BG114" s="156">
        <v>57600</v>
      </c>
      <c r="BH114" s="107" t="s">
        <v>250</v>
      </c>
      <c r="BI114" s="72">
        <v>570</v>
      </c>
      <c r="BJ114" s="108" t="s">
        <v>241</v>
      </c>
      <c r="BK114" s="74" t="s">
        <v>242</v>
      </c>
      <c r="BL114" s="108" t="s">
        <v>240</v>
      </c>
      <c r="BM114" s="75" t="s">
        <v>246</v>
      </c>
      <c r="BN114" s="108" t="s">
        <v>240</v>
      </c>
      <c r="BO114" s="76">
        <v>2.2000000000000002</v>
      </c>
      <c r="BP114" s="896"/>
      <c r="BQ114" s="898"/>
      <c r="BR114" s="887"/>
      <c r="BS114" s="900"/>
      <c r="BT114" s="873"/>
      <c r="BU114" s="873"/>
      <c r="BV114" s="871"/>
      <c r="BW114" s="875"/>
      <c r="BX114" s="871"/>
      <c r="BY114" s="912"/>
      <c r="BZ114" s="887"/>
      <c r="CA114" s="904"/>
      <c r="CB114" s="887"/>
      <c r="CC114" s="900"/>
      <c r="CD114" s="871"/>
      <c r="CE114" s="873"/>
      <c r="CF114" s="871"/>
      <c r="CG114" s="875"/>
      <c r="CH114" s="871"/>
      <c r="CI114" s="877"/>
      <c r="CJ114" s="881"/>
      <c r="CK114" s="887"/>
      <c r="CL114" s="889"/>
      <c r="CM114" s="887"/>
      <c r="CN114" s="900"/>
      <c r="CO114" s="873"/>
      <c r="CP114" s="873"/>
      <c r="CQ114" s="871"/>
      <c r="CR114" s="875"/>
      <c r="CS114" s="871"/>
      <c r="CT114" s="902"/>
      <c r="CU114" s="887"/>
      <c r="CV114" s="109" t="s">
        <v>254</v>
      </c>
      <c r="CW114" s="887"/>
      <c r="CX114" s="109" t="s">
        <v>255</v>
      </c>
      <c r="CY114" s="887"/>
      <c r="CZ114" s="110">
        <v>47.7</v>
      </c>
      <c r="DA114" s="887"/>
      <c r="DB114" s="109" t="s">
        <v>254</v>
      </c>
      <c r="DC114" s="887"/>
      <c r="DD114" s="109" t="s">
        <v>255</v>
      </c>
      <c r="DE114" s="887"/>
      <c r="DF114" s="110">
        <v>63.5</v>
      </c>
      <c r="DG114" s="905"/>
      <c r="DH114" s="907"/>
      <c r="DI114" s="905"/>
      <c r="DJ114" s="111" t="s">
        <v>256</v>
      </c>
      <c r="DK114" s="882"/>
      <c r="DL114" s="909"/>
      <c r="DM114" s="871"/>
      <c r="DN114" s="869"/>
      <c r="DO114" s="871"/>
      <c r="DP114" s="873"/>
      <c r="DQ114" s="871"/>
      <c r="DR114" s="875"/>
      <c r="DS114" s="871"/>
      <c r="DT114" s="877"/>
      <c r="DU114" s="879"/>
      <c r="DV114" s="881"/>
      <c r="DW114" s="882"/>
      <c r="DX114" s="922"/>
      <c r="DY114" s="887"/>
      <c r="DZ114" s="922"/>
      <c r="EA114" s="112"/>
      <c r="EB114" s="918"/>
    </row>
    <row r="115" spans="1:132" s="86" customFormat="1" ht="34.15" customHeight="1">
      <c r="A115" s="137" t="s">
        <v>393</v>
      </c>
      <c r="B115" s="920"/>
      <c r="C115" s="913" t="s">
        <v>266</v>
      </c>
      <c r="D115" s="915" t="s">
        <v>239</v>
      </c>
      <c r="E115" s="51" t="s">
        <v>42</v>
      </c>
      <c r="F115" s="52"/>
      <c r="G115" s="53">
        <v>55410</v>
      </c>
      <c r="H115" s="54">
        <v>65010</v>
      </c>
      <c r="I115" s="55" t="s">
        <v>240</v>
      </c>
      <c r="J115" s="56">
        <v>530</v>
      </c>
      <c r="K115" s="57">
        <v>620</v>
      </c>
      <c r="L115" s="58" t="s">
        <v>241</v>
      </c>
      <c r="M115" s="59" t="s">
        <v>242</v>
      </c>
      <c r="N115" s="60" t="s">
        <v>240</v>
      </c>
      <c r="O115" s="61" t="s">
        <v>243</v>
      </c>
      <c r="P115" s="60" t="s">
        <v>240</v>
      </c>
      <c r="Q115" s="62">
        <v>2.1</v>
      </c>
      <c r="R115" s="63">
        <v>2.2000000000000002</v>
      </c>
      <c r="S115" s="887" t="s">
        <v>240</v>
      </c>
      <c r="T115" s="888">
        <v>1450</v>
      </c>
      <c r="U115" s="887" t="s">
        <v>240</v>
      </c>
      <c r="V115" s="890">
        <v>10</v>
      </c>
      <c r="W115" s="892" t="s">
        <v>244</v>
      </c>
      <c r="X115" s="872" t="s">
        <v>242</v>
      </c>
      <c r="Y115" s="892" t="s">
        <v>240</v>
      </c>
      <c r="Z115" s="894" t="s">
        <v>245</v>
      </c>
      <c r="AA115" s="55" t="s">
        <v>240</v>
      </c>
      <c r="AB115" s="64">
        <v>9600</v>
      </c>
      <c r="AC115" s="887" t="s">
        <v>240</v>
      </c>
      <c r="AD115" s="65">
        <v>90</v>
      </c>
      <c r="AE115" s="66" t="s">
        <v>244</v>
      </c>
      <c r="AF115" s="59" t="s">
        <v>242</v>
      </c>
      <c r="AG115" s="67" t="s">
        <v>240</v>
      </c>
      <c r="AH115" s="61" t="s">
        <v>246</v>
      </c>
      <c r="AI115" s="67" t="s">
        <v>240</v>
      </c>
      <c r="AJ115" s="68">
        <v>2.6</v>
      </c>
      <c r="AK115" s="69" t="s">
        <v>247</v>
      </c>
      <c r="AL115" s="70" t="s">
        <v>248</v>
      </c>
      <c r="AM115" s="71">
        <v>3840</v>
      </c>
      <c r="AN115" s="70" t="s">
        <v>248</v>
      </c>
      <c r="AO115" s="72">
        <v>30</v>
      </c>
      <c r="AP115" s="73" t="s">
        <v>241</v>
      </c>
      <c r="AQ115" s="74" t="s">
        <v>242</v>
      </c>
      <c r="AR115" s="73" t="s">
        <v>240</v>
      </c>
      <c r="AS115" s="75" t="s">
        <v>246</v>
      </c>
      <c r="AT115" s="73" t="s">
        <v>240</v>
      </c>
      <c r="AU115" s="76">
        <v>3.9</v>
      </c>
      <c r="AV115" s="77"/>
      <c r="AW115" s="78"/>
      <c r="AX115" s="77"/>
      <c r="AY115" s="79"/>
      <c r="AZ115" s="80"/>
      <c r="BA115" s="80"/>
      <c r="BB115" s="81"/>
      <c r="BC115" s="80"/>
      <c r="BD115" s="81"/>
      <c r="BE115" s="80"/>
      <c r="BF115" s="77"/>
      <c r="BG115" s="78" t="s">
        <v>249</v>
      </c>
      <c r="BH115" s="77"/>
      <c r="BI115" s="82"/>
      <c r="BJ115" s="80"/>
      <c r="BK115" s="80"/>
      <c r="BL115" s="80"/>
      <c r="BM115" s="80"/>
      <c r="BN115" s="80"/>
      <c r="BO115" s="80"/>
      <c r="BP115" s="896" t="s">
        <v>240</v>
      </c>
      <c r="BQ115" s="897" t="s">
        <v>178</v>
      </c>
      <c r="BR115" s="887" t="s">
        <v>240</v>
      </c>
      <c r="BS115" s="899"/>
      <c r="BT115" s="872"/>
      <c r="BU115" s="872"/>
      <c r="BV115" s="870"/>
      <c r="BW115" s="874"/>
      <c r="BX115" s="870"/>
      <c r="BY115" s="911" t="s">
        <v>178</v>
      </c>
      <c r="BZ115" s="887" t="s">
        <v>250</v>
      </c>
      <c r="CA115" s="903">
        <v>9600</v>
      </c>
      <c r="CB115" s="887" t="s">
        <v>240</v>
      </c>
      <c r="CC115" s="899">
        <v>90</v>
      </c>
      <c r="CD115" s="870" t="s">
        <v>241</v>
      </c>
      <c r="CE115" s="872" t="s">
        <v>242</v>
      </c>
      <c r="CF115" s="870" t="s">
        <v>240</v>
      </c>
      <c r="CG115" s="874" t="s">
        <v>246</v>
      </c>
      <c r="CH115" s="870" t="s">
        <v>240</v>
      </c>
      <c r="CI115" s="876">
        <v>2.4</v>
      </c>
      <c r="CJ115" s="880" t="s">
        <v>251</v>
      </c>
      <c r="CK115" s="887" t="s">
        <v>250</v>
      </c>
      <c r="CL115" s="888">
        <v>1400</v>
      </c>
      <c r="CM115" s="887" t="s">
        <v>240</v>
      </c>
      <c r="CN115" s="899">
        <v>10</v>
      </c>
      <c r="CO115" s="872" t="s">
        <v>241</v>
      </c>
      <c r="CP115" s="872" t="s">
        <v>242</v>
      </c>
      <c r="CQ115" s="870" t="s">
        <v>240</v>
      </c>
      <c r="CR115" s="874" t="s">
        <v>246</v>
      </c>
      <c r="CS115" s="870" t="s">
        <v>240</v>
      </c>
      <c r="CT115" s="901">
        <v>13.6</v>
      </c>
      <c r="CU115" s="887" t="s">
        <v>250</v>
      </c>
      <c r="CV115" s="83">
        <v>730</v>
      </c>
      <c r="CW115" s="887" t="s">
        <v>250</v>
      </c>
      <c r="CX115" s="84">
        <v>7</v>
      </c>
      <c r="CY115" s="887" t="s">
        <v>250</v>
      </c>
      <c r="CZ115" s="84">
        <v>7</v>
      </c>
      <c r="DA115" s="887" t="s">
        <v>250</v>
      </c>
      <c r="DB115" s="83">
        <v>130</v>
      </c>
      <c r="DC115" s="887" t="s">
        <v>250</v>
      </c>
      <c r="DD115" s="84">
        <v>1</v>
      </c>
      <c r="DE115" s="887" t="s">
        <v>250</v>
      </c>
      <c r="DF115" s="84">
        <v>1</v>
      </c>
      <c r="DG115" s="905" t="s">
        <v>248</v>
      </c>
      <c r="DH115" s="906">
        <v>7500</v>
      </c>
      <c r="DI115" s="905" t="s">
        <v>248</v>
      </c>
      <c r="DJ115" s="85">
        <v>255</v>
      </c>
      <c r="DK115" s="882" t="s">
        <v>252</v>
      </c>
      <c r="DL115" s="908">
        <v>9600</v>
      </c>
      <c r="DM115" s="870" t="s">
        <v>240</v>
      </c>
      <c r="DN115" s="868">
        <v>90</v>
      </c>
      <c r="DO115" s="870" t="s">
        <v>241</v>
      </c>
      <c r="DP115" s="872" t="s">
        <v>242</v>
      </c>
      <c r="DQ115" s="870" t="s">
        <v>240</v>
      </c>
      <c r="DR115" s="874" t="s">
        <v>246</v>
      </c>
      <c r="DS115" s="870" t="s">
        <v>240</v>
      </c>
      <c r="DT115" s="876">
        <v>2.4</v>
      </c>
      <c r="DU115" s="878" t="s">
        <v>247</v>
      </c>
      <c r="DV115" s="880" t="s">
        <v>253</v>
      </c>
      <c r="DW115" s="882" t="s">
        <v>252</v>
      </c>
      <c r="DX115" s="922"/>
      <c r="DY115" s="887"/>
      <c r="DZ115" s="922"/>
      <c r="EA115" s="112"/>
      <c r="EB115" s="918"/>
    </row>
    <row r="116" spans="1:132" s="86" customFormat="1" ht="34.15" customHeight="1">
      <c r="A116" s="137" t="s">
        <v>394</v>
      </c>
      <c r="B116" s="920"/>
      <c r="C116" s="914"/>
      <c r="D116" s="916"/>
      <c r="E116" s="87" t="s">
        <v>43</v>
      </c>
      <c r="F116" s="52"/>
      <c r="G116" s="88">
        <v>65010</v>
      </c>
      <c r="H116" s="89"/>
      <c r="I116" s="55" t="s">
        <v>240</v>
      </c>
      <c r="J116" s="90">
        <v>620</v>
      </c>
      <c r="K116" s="91"/>
      <c r="L116" s="92" t="s">
        <v>241</v>
      </c>
      <c r="M116" s="93" t="s">
        <v>242</v>
      </c>
      <c r="N116" s="94" t="s">
        <v>240</v>
      </c>
      <c r="O116" s="95" t="s">
        <v>246</v>
      </c>
      <c r="P116" s="94" t="s">
        <v>240</v>
      </c>
      <c r="Q116" s="96">
        <v>2.2000000000000002</v>
      </c>
      <c r="R116" s="97"/>
      <c r="S116" s="887"/>
      <c r="T116" s="889"/>
      <c r="U116" s="887"/>
      <c r="V116" s="891"/>
      <c r="W116" s="893"/>
      <c r="X116" s="873"/>
      <c r="Y116" s="893"/>
      <c r="Z116" s="895"/>
      <c r="AA116" s="55" t="s">
        <v>240</v>
      </c>
      <c r="AB116" s="90">
        <v>9600</v>
      </c>
      <c r="AC116" s="887"/>
      <c r="AD116" s="98">
        <v>90</v>
      </c>
      <c r="AE116" s="99" t="s">
        <v>241</v>
      </c>
      <c r="AF116" s="93" t="s">
        <v>242</v>
      </c>
      <c r="AG116" s="100" t="s">
        <v>240</v>
      </c>
      <c r="AH116" s="101" t="s">
        <v>246</v>
      </c>
      <c r="AI116" s="100" t="s">
        <v>240</v>
      </c>
      <c r="AJ116" s="102">
        <v>2.6</v>
      </c>
      <c r="AK116" s="103"/>
      <c r="AL116" s="70"/>
      <c r="AM116" s="104"/>
      <c r="AN116" s="77"/>
      <c r="AO116" s="105"/>
      <c r="AP116" s="106"/>
      <c r="AR116" s="106"/>
      <c r="AT116" s="106"/>
      <c r="AV116" s="107" t="s">
        <v>240</v>
      </c>
      <c r="AW116" s="71">
        <v>67200</v>
      </c>
      <c r="AX116" s="77" t="s">
        <v>240</v>
      </c>
      <c r="AY116" s="72">
        <v>670</v>
      </c>
      <c r="AZ116" s="108" t="s">
        <v>241</v>
      </c>
      <c r="BA116" s="74" t="s">
        <v>242</v>
      </c>
      <c r="BB116" s="73" t="s">
        <v>240</v>
      </c>
      <c r="BC116" s="75" t="s">
        <v>246</v>
      </c>
      <c r="BD116" s="73" t="s">
        <v>240</v>
      </c>
      <c r="BE116" s="76">
        <v>2.2999999999999998</v>
      </c>
      <c r="BF116" s="107" t="s">
        <v>240</v>
      </c>
      <c r="BG116" s="156">
        <v>57600</v>
      </c>
      <c r="BH116" s="107" t="s">
        <v>250</v>
      </c>
      <c r="BI116" s="72">
        <v>570</v>
      </c>
      <c r="BJ116" s="108" t="s">
        <v>241</v>
      </c>
      <c r="BK116" s="74" t="s">
        <v>242</v>
      </c>
      <c r="BL116" s="108" t="s">
        <v>240</v>
      </c>
      <c r="BM116" s="75" t="s">
        <v>246</v>
      </c>
      <c r="BN116" s="108" t="s">
        <v>240</v>
      </c>
      <c r="BO116" s="76">
        <v>2.2000000000000002</v>
      </c>
      <c r="BP116" s="896"/>
      <c r="BQ116" s="898"/>
      <c r="BR116" s="887"/>
      <c r="BS116" s="900"/>
      <c r="BT116" s="873"/>
      <c r="BU116" s="873"/>
      <c r="BV116" s="871"/>
      <c r="BW116" s="875"/>
      <c r="BX116" s="871"/>
      <c r="BY116" s="912"/>
      <c r="BZ116" s="887"/>
      <c r="CA116" s="904"/>
      <c r="CB116" s="887"/>
      <c r="CC116" s="900"/>
      <c r="CD116" s="871"/>
      <c r="CE116" s="873"/>
      <c r="CF116" s="871"/>
      <c r="CG116" s="875"/>
      <c r="CH116" s="871"/>
      <c r="CI116" s="877"/>
      <c r="CJ116" s="881"/>
      <c r="CK116" s="887"/>
      <c r="CL116" s="889"/>
      <c r="CM116" s="887"/>
      <c r="CN116" s="900"/>
      <c r="CO116" s="873"/>
      <c r="CP116" s="873"/>
      <c r="CQ116" s="871"/>
      <c r="CR116" s="875"/>
      <c r="CS116" s="871"/>
      <c r="CT116" s="902"/>
      <c r="CU116" s="887"/>
      <c r="CV116" s="109" t="s">
        <v>280</v>
      </c>
      <c r="CW116" s="887"/>
      <c r="CX116" s="109" t="s">
        <v>255</v>
      </c>
      <c r="CY116" s="887"/>
      <c r="CZ116" s="110">
        <v>49.9</v>
      </c>
      <c r="DA116" s="887"/>
      <c r="DB116" s="109" t="s">
        <v>280</v>
      </c>
      <c r="DC116" s="887"/>
      <c r="DD116" s="109" t="s">
        <v>255</v>
      </c>
      <c r="DE116" s="887"/>
      <c r="DF116" s="110">
        <v>58.3</v>
      </c>
      <c r="DG116" s="905"/>
      <c r="DH116" s="907"/>
      <c r="DI116" s="905"/>
      <c r="DJ116" s="111" t="s">
        <v>256</v>
      </c>
      <c r="DK116" s="882"/>
      <c r="DL116" s="909"/>
      <c r="DM116" s="871"/>
      <c r="DN116" s="869"/>
      <c r="DO116" s="871"/>
      <c r="DP116" s="873"/>
      <c r="DQ116" s="871"/>
      <c r="DR116" s="875"/>
      <c r="DS116" s="871"/>
      <c r="DT116" s="877"/>
      <c r="DU116" s="879"/>
      <c r="DV116" s="881"/>
      <c r="DW116" s="882"/>
      <c r="DX116" s="922"/>
      <c r="DY116" s="887"/>
      <c r="DZ116" s="922"/>
      <c r="EA116" s="112"/>
      <c r="EB116" s="918"/>
    </row>
    <row r="117" spans="1:132" s="86" customFormat="1" ht="34.15" customHeight="1">
      <c r="A117" s="137" t="s">
        <v>395</v>
      </c>
      <c r="B117" s="920"/>
      <c r="C117" s="883" t="s">
        <v>267</v>
      </c>
      <c r="D117" s="885" t="s">
        <v>239</v>
      </c>
      <c r="E117" s="113" t="s">
        <v>42</v>
      </c>
      <c r="F117" s="52"/>
      <c r="G117" s="53">
        <v>49130</v>
      </c>
      <c r="H117" s="54">
        <v>58730</v>
      </c>
      <c r="I117" s="55" t="s">
        <v>240</v>
      </c>
      <c r="J117" s="56">
        <v>470</v>
      </c>
      <c r="K117" s="57">
        <v>560</v>
      </c>
      <c r="L117" s="58" t="s">
        <v>241</v>
      </c>
      <c r="M117" s="59" t="s">
        <v>242</v>
      </c>
      <c r="N117" s="60" t="s">
        <v>240</v>
      </c>
      <c r="O117" s="61" t="s">
        <v>243</v>
      </c>
      <c r="P117" s="60" t="s">
        <v>240</v>
      </c>
      <c r="Q117" s="62">
        <v>2.1</v>
      </c>
      <c r="R117" s="63">
        <v>2.1</v>
      </c>
      <c r="S117" s="887" t="s">
        <v>240</v>
      </c>
      <c r="T117" s="888">
        <v>1160</v>
      </c>
      <c r="U117" s="887" t="s">
        <v>240</v>
      </c>
      <c r="V117" s="890">
        <v>10</v>
      </c>
      <c r="W117" s="892" t="s">
        <v>244</v>
      </c>
      <c r="X117" s="872" t="s">
        <v>242</v>
      </c>
      <c r="Y117" s="892" t="s">
        <v>240</v>
      </c>
      <c r="Z117" s="894" t="s">
        <v>245</v>
      </c>
      <c r="AA117" s="55" t="s">
        <v>240</v>
      </c>
      <c r="AB117" s="64">
        <v>9600</v>
      </c>
      <c r="AC117" s="887" t="s">
        <v>240</v>
      </c>
      <c r="AD117" s="65">
        <v>90</v>
      </c>
      <c r="AE117" s="66" t="s">
        <v>244</v>
      </c>
      <c r="AF117" s="59" t="s">
        <v>242</v>
      </c>
      <c r="AG117" s="67" t="s">
        <v>240</v>
      </c>
      <c r="AH117" s="61" t="s">
        <v>246</v>
      </c>
      <c r="AI117" s="67" t="s">
        <v>240</v>
      </c>
      <c r="AJ117" s="68">
        <v>2.6</v>
      </c>
      <c r="AK117" s="69" t="s">
        <v>247</v>
      </c>
      <c r="AL117" s="70" t="s">
        <v>248</v>
      </c>
      <c r="AM117" s="71">
        <v>3840</v>
      </c>
      <c r="AN117" s="70" t="s">
        <v>248</v>
      </c>
      <c r="AO117" s="72">
        <v>30</v>
      </c>
      <c r="AP117" s="73" t="s">
        <v>241</v>
      </c>
      <c r="AQ117" s="74" t="s">
        <v>242</v>
      </c>
      <c r="AR117" s="73" t="s">
        <v>240</v>
      </c>
      <c r="AS117" s="75" t="s">
        <v>246</v>
      </c>
      <c r="AT117" s="73" t="s">
        <v>240</v>
      </c>
      <c r="AU117" s="76">
        <v>3.9</v>
      </c>
      <c r="AV117" s="77"/>
      <c r="AW117" s="78"/>
      <c r="AX117" s="77"/>
      <c r="AY117" s="79"/>
      <c r="AZ117" s="80"/>
      <c r="BA117" s="80"/>
      <c r="BB117" s="81"/>
      <c r="BC117" s="80"/>
      <c r="BD117" s="81"/>
      <c r="BE117" s="80"/>
      <c r="BF117" s="77"/>
      <c r="BG117" s="78" t="s">
        <v>249</v>
      </c>
      <c r="BH117" s="77"/>
      <c r="BI117" s="82"/>
      <c r="BJ117" s="80"/>
      <c r="BK117" s="80"/>
      <c r="BL117" s="80"/>
      <c r="BM117" s="80"/>
      <c r="BN117" s="80"/>
      <c r="BO117" s="80"/>
      <c r="BP117" s="896" t="s">
        <v>240</v>
      </c>
      <c r="BQ117" s="897" t="s">
        <v>178</v>
      </c>
      <c r="BR117" s="887" t="s">
        <v>240</v>
      </c>
      <c r="BS117" s="899"/>
      <c r="BT117" s="872"/>
      <c r="BU117" s="872"/>
      <c r="BV117" s="870"/>
      <c r="BW117" s="874"/>
      <c r="BX117" s="870"/>
      <c r="BY117" s="911" t="s">
        <v>178</v>
      </c>
      <c r="BZ117" s="887" t="s">
        <v>250</v>
      </c>
      <c r="CA117" s="903">
        <v>7680</v>
      </c>
      <c r="CB117" s="887" t="s">
        <v>240</v>
      </c>
      <c r="CC117" s="899">
        <v>70</v>
      </c>
      <c r="CD117" s="870" t="s">
        <v>241</v>
      </c>
      <c r="CE117" s="872" t="s">
        <v>242</v>
      </c>
      <c r="CF117" s="870" t="s">
        <v>240</v>
      </c>
      <c r="CG117" s="874" t="s">
        <v>246</v>
      </c>
      <c r="CH117" s="870" t="s">
        <v>240</v>
      </c>
      <c r="CI117" s="876">
        <v>2.4</v>
      </c>
      <c r="CJ117" s="880" t="s">
        <v>251</v>
      </c>
      <c r="CK117" s="887" t="s">
        <v>250</v>
      </c>
      <c r="CL117" s="888">
        <v>1120</v>
      </c>
      <c r="CM117" s="887" t="s">
        <v>240</v>
      </c>
      <c r="CN117" s="899">
        <v>10</v>
      </c>
      <c r="CO117" s="872" t="s">
        <v>241</v>
      </c>
      <c r="CP117" s="872" t="s">
        <v>242</v>
      </c>
      <c r="CQ117" s="870" t="s">
        <v>240</v>
      </c>
      <c r="CR117" s="874" t="s">
        <v>246</v>
      </c>
      <c r="CS117" s="870" t="s">
        <v>240</v>
      </c>
      <c r="CT117" s="901">
        <v>10.9</v>
      </c>
      <c r="CU117" s="887" t="s">
        <v>250</v>
      </c>
      <c r="CV117" s="83">
        <v>620</v>
      </c>
      <c r="CW117" s="887" t="s">
        <v>250</v>
      </c>
      <c r="CX117" s="84">
        <v>6</v>
      </c>
      <c r="CY117" s="887" t="s">
        <v>250</v>
      </c>
      <c r="CZ117" s="84">
        <v>6</v>
      </c>
      <c r="DA117" s="887" t="s">
        <v>250</v>
      </c>
      <c r="DB117" s="83">
        <v>110</v>
      </c>
      <c r="DC117" s="887" t="s">
        <v>250</v>
      </c>
      <c r="DD117" s="84">
        <v>1</v>
      </c>
      <c r="DE117" s="887" t="s">
        <v>250</v>
      </c>
      <c r="DF117" s="84">
        <v>1</v>
      </c>
      <c r="DG117" s="905" t="s">
        <v>248</v>
      </c>
      <c r="DH117" s="906">
        <v>6130</v>
      </c>
      <c r="DI117" s="905" t="s">
        <v>248</v>
      </c>
      <c r="DJ117" s="85">
        <v>255</v>
      </c>
      <c r="DK117" s="882" t="s">
        <v>252</v>
      </c>
      <c r="DL117" s="908">
        <v>7680</v>
      </c>
      <c r="DM117" s="870" t="s">
        <v>240</v>
      </c>
      <c r="DN117" s="868">
        <v>70</v>
      </c>
      <c r="DO117" s="870" t="s">
        <v>241</v>
      </c>
      <c r="DP117" s="872" t="s">
        <v>242</v>
      </c>
      <c r="DQ117" s="870" t="s">
        <v>240</v>
      </c>
      <c r="DR117" s="874" t="s">
        <v>246</v>
      </c>
      <c r="DS117" s="870" t="s">
        <v>240</v>
      </c>
      <c r="DT117" s="876">
        <v>2.4</v>
      </c>
      <c r="DU117" s="878" t="s">
        <v>247</v>
      </c>
      <c r="DV117" s="880" t="s">
        <v>253</v>
      </c>
      <c r="DW117" s="882" t="s">
        <v>252</v>
      </c>
      <c r="DX117" s="922"/>
      <c r="DY117" s="887"/>
      <c r="DZ117" s="922"/>
      <c r="EA117" s="112"/>
      <c r="EB117" s="918"/>
    </row>
    <row r="118" spans="1:132" s="86" customFormat="1" ht="34.15" customHeight="1">
      <c r="A118" s="137" t="s">
        <v>396</v>
      </c>
      <c r="B118" s="920"/>
      <c r="C118" s="884"/>
      <c r="D118" s="910"/>
      <c r="E118" s="114" t="s">
        <v>43</v>
      </c>
      <c r="F118" s="52"/>
      <c r="G118" s="88">
        <v>58730</v>
      </c>
      <c r="H118" s="89"/>
      <c r="I118" s="55" t="s">
        <v>240</v>
      </c>
      <c r="J118" s="90">
        <v>560</v>
      </c>
      <c r="K118" s="91"/>
      <c r="L118" s="92" t="s">
        <v>241</v>
      </c>
      <c r="M118" s="93" t="s">
        <v>242</v>
      </c>
      <c r="N118" s="94" t="s">
        <v>240</v>
      </c>
      <c r="O118" s="95" t="s">
        <v>246</v>
      </c>
      <c r="P118" s="94" t="s">
        <v>240</v>
      </c>
      <c r="Q118" s="96">
        <v>2.1</v>
      </c>
      <c r="R118" s="97"/>
      <c r="S118" s="887"/>
      <c r="T118" s="889"/>
      <c r="U118" s="887"/>
      <c r="V118" s="891"/>
      <c r="W118" s="893"/>
      <c r="X118" s="873"/>
      <c r="Y118" s="893"/>
      <c r="Z118" s="895"/>
      <c r="AA118" s="55" t="s">
        <v>240</v>
      </c>
      <c r="AB118" s="90">
        <v>9600</v>
      </c>
      <c r="AC118" s="887"/>
      <c r="AD118" s="98">
        <v>90</v>
      </c>
      <c r="AE118" s="99" t="s">
        <v>241</v>
      </c>
      <c r="AF118" s="93" t="s">
        <v>242</v>
      </c>
      <c r="AG118" s="100" t="s">
        <v>240</v>
      </c>
      <c r="AH118" s="101" t="s">
        <v>246</v>
      </c>
      <c r="AI118" s="100" t="s">
        <v>240</v>
      </c>
      <c r="AJ118" s="102">
        <v>2.6</v>
      </c>
      <c r="AK118" s="103"/>
      <c r="AL118" s="70"/>
      <c r="AM118" s="104"/>
      <c r="AN118" s="77"/>
      <c r="AO118" s="105"/>
      <c r="AP118" s="106"/>
      <c r="AR118" s="106"/>
      <c r="AT118" s="106"/>
      <c r="AV118" s="107" t="s">
        <v>240</v>
      </c>
      <c r="AW118" s="71">
        <v>67200</v>
      </c>
      <c r="AX118" s="77" t="s">
        <v>240</v>
      </c>
      <c r="AY118" s="72">
        <v>670</v>
      </c>
      <c r="AZ118" s="108" t="s">
        <v>241</v>
      </c>
      <c r="BA118" s="74" t="s">
        <v>242</v>
      </c>
      <c r="BB118" s="73" t="s">
        <v>240</v>
      </c>
      <c r="BC118" s="75" t="s">
        <v>246</v>
      </c>
      <c r="BD118" s="73" t="s">
        <v>240</v>
      </c>
      <c r="BE118" s="76">
        <v>2.2999999999999998</v>
      </c>
      <c r="BF118" s="107" t="s">
        <v>240</v>
      </c>
      <c r="BG118" s="156">
        <v>57600</v>
      </c>
      <c r="BH118" s="107" t="s">
        <v>250</v>
      </c>
      <c r="BI118" s="72">
        <v>570</v>
      </c>
      <c r="BJ118" s="108" t="s">
        <v>241</v>
      </c>
      <c r="BK118" s="74" t="s">
        <v>242</v>
      </c>
      <c r="BL118" s="108" t="s">
        <v>240</v>
      </c>
      <c r="BM118" s="75" t="s">
        <v>246</v>
      </c>
      <c r="BN118" s="108" t="s">
        <v>240</v>
      </c>
      <c r="BO118" s="76">
        <v>2.2000000000000002</v>
      </c>
      <c r="BP118" s="896"/>
      <c r="BQ118" s="898"/>
      <c r="BR118" s="887"/>
      <c r="BS118" s="900"/>
      <c r="BT118" s="873"/>
      <c r="BU118" s="873"/>
      <c r="BV118" s="871"/>
      <c r="BW118" s="875"/>
      <c r="BX118" s="871"/>
      <c r="BY118" s="912"/>
      <c r="BZ118" s="887"/>
      <c r="CA118" s="904"/>
      <c r="CB118" s="887"/>
      <c r="CC118" s="900"/>
      <c r="CD118" s="871"/>
      <c r="CE118" s="873"/>
      <c r="CF118" s="871"/>
      <c r="CG118" s="875"/>
      <c r="CH118" s="871"/>
      <c r="CI118" s="877"/>
      <c r="CJ118" s="881"/>
      <c r="CK118" s="887"/>
      <c r="CL118" s="889"/>
      <c r="CM118" s="887"/>
      <c r="CN118" s="900"/>
      <c r="CO118" s="873"/>
      <c r="CP118" s="873"/>
      <c r="CQ118" s="871"/>
      <c r="CR118" s="875"/>
      <c r="CS118" s="871"/>
      <c r="CT118" s="902"/>
      <c r="CU118" s="887"/>
      <c r="CV118" s="109" t="s">
        <v>280</v>
      </c>
      <c r="CW118" s="887"/>
      <c r="CX118" s="109" t="s">
        <v>255</v>
      </c>
      <c r="CY118" s="887"/>
      <c r="CZ118" s="110">
        <v>46.6</v>
      </c>
      <c r="DA118" s="887"/>
      <c r="DB118" s="109" t="s">
        <v>280</v>
      </c>
      <c r="DC118" s="887"/>
      <c r="DD118" s="109" t="s">
        <v>255</v>
      </c>
      <c r="DE118" s="887"/>
      <c r="DF118" s="110">
        <v>46.6</v>
      </c>
      <c r="DG118" s="905"/>
      <c r="DH118" s="907"/>
      <c r="DI118" s="905"/>
      <c r="DJ118" s="111" t="s">
        <v>256</v>
      </c>
      <c r="DK118" s="882"/>
      <c r="DL118" s="909"/>
      <c r="DM118" s="871"/>
      <c r="DN118" s="869"/>
      <c r="DO118" s="871"/>
      <c r="DP118" s="873"/>
      <c r="DQ118" s="871"/>
      <c r="DR118" s="875"/>
      <c r="DS118" s="871"/>
      <c r="DT118" s="877"/>
      <c r="DU118" s="879"/>
      <c r="DV118" s="881"/>
      <c r="DW118" s="882"/>
      <c r="DX118" s="922"/>
      <c r="DY118" s="887"/>
      <c r="DZ118" s="922"/>
      <c r="EB118" s="918"/>
    </row>
    <row r="119" spans="1:132" s="116" customFormat="1" ht="34.15" customHeight="1">
      <c r="A119" s="138" t="s">
        <v>397</v>
      </c>
      <c r="B119" s="920"/>
      <c r="C119" s="883" t="s">
        <v>268</v>
      </c>
      <c r="D119" s="885" t="s">
        <v>239</v>
      </c>
      <c r="E119" s="113" t="s">
        <v>42</v>
      </c>
      <c r="F119" s="52"/>
      <c r="G119" s="53">
        <v>44910</v>
      </c>
      <c r="H119" s="54">
        <v>54510</v>
      </c>
      <c r="I119" s="55" t="s">
        <v>240</v>
      </c>
      <c r="J119" s="56">
        <v>420</v>
      </c>
      <c r="K119" s="57">
        <v>520</v>
      </c>
      <c r="L119" s="58" t="s">
        <v>241</v>
      </c>
      <c r="M119" s="59" t="s">
        <v>242</v>
      </c>
      <c r="N119" s="60" t="s">
        <v>240</v>
      </c>
      <c r="O119" s="61" t="s">
        <v>243</v>
      </c>
      <c r="P119" s="60" t="s">
        <v>240</v>
      </c>
      <c r="Q119" s="62">
        <v>2.1</v>
      </c>
      <c r="R119" s="63">
        <v>2.1</v>
      </c>
      <c r="S119" s="887" t="s">
        <v>240</v>
      </c>
      <c r="T119" s="888">
        <v>970</v>
      </c>
      <c r="U119" s="887" t="s">
        <v>240</v>
      </c>
      <c r="V119" s="890">
        <v>9</v>
      </c>
      <c r="W119" s="892" t="s">
        <v>244</v>
      </c>
      <c r="X119" s="872" t="s">
        <v>242</v>
      </c>
      <c r="Y119" s="892" t="s">
        <v>240</v>
      </c>
      <c r="Z119" s="894" t="s">
        <v>245</v>
      </c>
      <c r="AA119" s="55" t="s">
        <v>240</v>
      </c>
      <c r="AB119" s="64">
        <v>9600</v>
      </c>
      <c r="AC119" s="887" t="s">
        <v>240</v>
      </c>
      <c r="AD119" s="65">
        <v>90</v>
      </c>
      <c r="AE119" s="66" t="s">
        <v>244</v>
      </c>
      <c r="AF119" s="59" t="s">
        <v>242</v>
      </c>
      <c r="AG119" s="67" t="s">
        <v>240</v>
      </c>
      <c r="AH119" s="61" t="s">
        <v>246</v>
      </c>
      <c r="AI119" s="67" t="s">
        <v>240</v>
      </c>
      <c r="AJ119" s="68">
        <v>2.6</v>
      </c>
      <c r="AK119" s="69" t="s">
        <v>247</v>
      </c>
      <c r="AL119" s="70" t="s">
        <v>248</v>
      </c>
      <c r="AM119" s="71">
        <v>3840</v>
      </c>
      <c r="AN119" s="70" t="s">
        <v>248</v>
      </c>
      <c r="AO119" s="72">
        <v>30</v>
      </c>
      <c r="AP119" s="73" t="s">
        <v>241</v>
      </c>
      <c r="AQ119" s="74" t="s">
        <v>242</v>
      </c>
      <c r="AR119" s="73" t="s">
        <v>240</v>
      </c>
      <c r="AS119" s="75" t="s">
        <v>246</v>
      </c>
      <c r="AT119" s="73" t="s">
        <v>240</v>
      </c>
      <c r="AU119" s="76">
        <v>3.9</v>
      </c>
      <c r="AV119" s="77"/>
      <c r="AW119" s="78"/>
      <c r="AX119" s="77"/>
      <c r="AY119" s="79"/>
      <c r="AZ119" s="80"/>
      <c r="BA119" s="80"/>
      <c r="BB119" s="81"/>
      <c r="BC119" s="80"/>
      <c r="BD119" s="81"/>
      <c r="BE119" s="80"/>
      <c r="BF119" s="77"/>
      <c r="BG119" s="78" t="s">
        <v>249</v>
      </c>
      <c r="BH119" s="77"/>
      <c r="BI119" s="82"/>
      <c r="BJ119" s="80"/>
      <c r="BK119" s="80"/>
      <c r="BL119" s="80"/>
      <c r="BM119" s="80"/>
      <c r="BN119" s="80"/>
      <c r="BO119" s="80"/>
      <c r="BP119" s="896" t="s">
        <v>240</v>
      </c>
      <c r="BQ119" s="897" t="s">
        <v>178</v>
      </c>
      <c r="BR119" s="887" t="s">
        <v>240</v>
      </c>
      <c r="BS119" s="899"/>
      <c r="BT119" s="872"/>
      <c r="BU119" s="872"/>
      <c r="BV119" s="870"/>
      <c r="BW119" s="874"/>
      <c r="BX119" s="870"/>
      <c r="BY119" s="911" t="s">
        <v>178</v>
      </c>
      <c r="BZ119" s="887" t="s">
        <v>250</v>
      </c>
      <c r="CA119" s="903">
        <v>6400</v>
      </c>
      <c r="CB119" s="887" t="s">
        <v>240</v>
      </c>
      <c r="CC119" s="899">
        <v>60</v>
      </c>
      <c r="CD119" s="870" t="s">
        <v>241</v>
      </c>
      <c r="CE119" s="872" t="s">
        <v>242</v>
      </c>
      <c r="CF119" s="870" t="s">
        <v>240</v>
      </c>
      <c r="CG119" s="874" t="s">
        <v>246</v>
      </c>
      <c r="CH119" s="870" t="s">
        <v>240</v>
      </c>
      <c r="CI119" s="876">
        <v>2.4</v>
      </c>
      <c r="CJ119" s="880" t="s">
        <v>251</v>
      </c>
      <c r="CK119" s="887" t="s">
        <v>250</v>
      </c>
      <c r="CL119" s="888">
        <v>930</v>
      </c>
      <c r="CM119" s="887" t="s">
        <v>240</v>
      </c>
      <c r="CN119" s="899">
        <v>9</v>
      </c>
      <c r="CO119" s="872" t="s">
        <v>241</v>
      </c>
      <c r="CP119" s="872" t="s">
        <v>242</v>
      </c>
      <c r="CQ119" s="870" t="s">
        <v>240</v>
      </c>
      <c r="CR119" s="874" t="s">
        <v>246</v>
      </c>
      <c r="CS119" s="870" t="s">
        <v>240</v>
      </c>
      <c r="CT119" s="901">
        <v>10.1</v>
      </c>
      <c r="CU119" s="887" t="s">
        <v>250</v>
      </c>
      <c r="CV119" s="83">
        <v>540</v>
      </c>
      <c r="CW119" s="887" t="s">
        <v>250</v>
      </c>
      <c r="CX119" s="84">
        <v>5</v>
      </c>
      <c r="CY119" s="887" t="s">
        <v>250</v>
      </c>
      <c r="CZ119" s="84">
        <v>5</v>
      </c>
      <c r="DA119" s="887" t="s">
        <v>250</v>
      </c>
      <c r="DB119" s="83">
        <v>90</v>
      </c>
      <c r="DC119" s="887" t="s">
        <v>250</v>
      </c>
      <c r="DD119" s="84">
        <v>1</v>
      </c>
      <c r="DE119" s="887" t="s">
        <v>250</v>
      </c>
      <c r="DF119" s="84">
        <v>1</v>
      </c>
      <c r="DG119" s="905" t="s">
        <v>248</v>
      </c>
      <c r="DH119" s="906">
        <v>5220</v>
      </c>
      <c r="DI119" s="905" t="s">
        <v>248</v>
      </c>
      <c r="DJ119" s="85">
        <v>255</v>
      </c>
      <c r="DK119" s="882" t="s">
        <v>252</v>
      </c>
      <c r="DL119" s="908">
        <v>6400</v>
      </c>
      <c r="DM119" s="870" t="s">
        <v>240</v>
      </c>
      <c r="DN119" s="868">
        <v>60</v>
      </c>
      <c r="DO119" s="870" t="s">
        <v>241</v>
      </c>
      <c r="DP119" s="872" t="s">
        <v>242</v>
      </c>
      <c r="DQ119" s="870" t="s">
        <v>240</v>
      </c>
      <c r="DR119" s="874" t="s">
        <v>246</v>
      </c>
      <c r="DS119" s="870" t="s">
        <v>240</v>
      </c>
      <c r="DT119" s="876">
        <v>2.4</v>
      </c>
      <c r="DU119" s="878" t="s">
        <v>247</v>
      </c>
      <c r="DV119" s="880" t="s">
        <v>253</v>
      </c>
      <c r="DW119" s="882" t="s">
        <v>252</v>
      </c>
      <c r="DX119" s="922"/>
      <c r="DY119" s="887"/>
      <c r="DZ119" s="922"/>
      <c r="EA119" s="115"/>
      <c r="EB119" s="918"/>
    </row>
    <row r="120" spans="1:132" s="116" customFormat="1" ht="34.15" customHeight="1">
      <c r="A120" s="138" t="s">
        <v>398</v>
      </c>
      <c r="B120" s="920"/>
      <c r="C120" s="884"/>
      <c r="D120" s="910"/>
      <c r="E120" s="114" t="s">
        <v>43</v>
      </c>
      <c r="F120" s="52"/>
      <c r="G120" s="88">
        <v>54510</v>
      </c>
      <c r="H120" s="89"/>
      <c r="I120" s="55" t="s">
        <v>240</v>
      </c>
      <c r="J120" s="90">
        <v>520</v>
      </c>
      <c r="K120" s="91"/>
      <c r="L120" s="92" t="s">
        <v>241</v>
      </c>
      <c r="M120" s="93" t="s">
        <v>242</v>
      </c>
      <c r="N120" s="94" t="s">
        <v>240</v>
      </c>
      <c r="O120" s="95" t="s">
        <v>246</v>
      </c>
      <c r="P120" s="94" t="s">
        <v>240</v>
      </c>
      <c r="Q120" s="96">
        <v>2.1</v>
      </c>
      <c r="R120" s="97"/>
      <c r="S120" s="887"/>
      <c r="T120" s="889"/>
      <c r="U120" s="887"/>
      <c r="V120" s="891"/>
      <c r="W120" s="893"/>
      <c r="X120" s="873"/>
      <c r="Y120" s="893"/>
      <c r="Z120" s="895"/>
      <c r="AA120" s="55" t="s">
        <v>240</v>
      </c>
      <c r="AB120" s="90">
        <v>9600</v>
      </c>
      <c r="AC120" s="887"/>
      <c r="AD120" s="98">
        <v>90</v>
      </c>
      <c r="AE120" s="99" t="s">
        <v>241</v>
      </c>
      <c r="AF120" s="93" t="s">
        <v>242</v>
      </c>
      <c r="AG120" s="100" t="s">
        <v>240</v>
      </c>
      <c r="AH120" s="101" t="s">
        <v>246</v>
      </c>
      <c r="AI120" s="100" t="s">
        <v>240</v>
      </c>
      <c r="AJ120" s="102">
        <v>2.6</v>
      </c>
      <c r="AK120" s="103"/>
      <c r="AL120" s="70"/>
      <c r="AM120" s="104"/>
      <c r="AN120" s="77"/>
      <c r="AO120" s="105"/>
      <c r="AP120" s="106"/>
      <c r="AQ120" s="86"/>
      <c r="AR120" s="106"/>
      <c r="AS120" s="86"/>
      <c r="AT120" s="106"/>
      <c r="AU120" s="86"/>
      <c r="AV120" s="107" t="s">
        <v>240</v>
      </c>
      <c r="AW120" s="71">
        <v>67200</v>
      </c>
      <c r="AX120" s="77" t="s">
        <v>240</v>
      </c>
      <c r="AY120" s="72">
        <v>670</v>
      </c>
      <c r="AZ120" s="108" t="s">
        <v>241</v>
      </c>
      <c r="BA120" s="74" t="s">
        <v>242</v>
      </c>
      <c r="BB120" s="73" t="s">
        <v>240</v>
      </c>
      <c r="BC120" s="75" t="s">
        <v>246</v>
      </c>
      <c r="BD120" s="73" t="s">
        <v>240</v>
      </c>
      <c r="BE120" s="76">
        <v>2.2999999999999998</v>
      </c>
      <c r="BF120" s="107" t="s">
        <v>240</v>
      </c>
      <c r="BG120" s="156">
        <v>57600</v>
      </c>
      <c r="BH120" s="107" t="s">
        <v>250</v>
      </c>
      <c r="BI120" s="72">
        <v>570</v>
      </c>
      <c r="BJ120" s="108" t="s">
        <v>241</v>
      </c>
      <c r="BK120" s="74" t="s">
        <v>242</v>
      </c>
      <c r="BL120" s="108" t="s">
        <v>240</v>
      </c>
      <c r="BM120" s="75" t="s">
        <v>246</v>
      </c>
      <c r="BN120" s="108" t="s">
        <v>240</v>
      </c>
      <c r="BO120" s="76">
        <v>2.2000000000000002</v>
      </c>
      <c r="BP120" s="896"/>
      <c r="BQ120" s="898"/>
      <c r="BR120" s="887"/>
      <c r="BS120" s="900"/>
      <c r="BT120" s="873"/>
      <c r="BU120" s="873"/>
      <c r="BV120" s="871"/>
      <c r="BW120" s="875"/>
      <c r="BX120" s="871"/>
      <c r="BY120" s="912"/>
      <c r="BZ120" s="887"/>
      <c r="CA120" s="904"/>
      <c r="CB120" s="887"/>
      <c r="CC120" s="900"/>
      <c r="CD120" s="871"/>
      <c r="CE120" s="873"/>
      <c r="CF120" s="871"/>
      <c r="CG120" s="875"/>
      <c r="CH120" s="871"/>
      <c r="CI120" s="877"/>
      <c r="CJ120" s="881"/>
      <c r="CK120" s="887"/>
      <c r="CL120" s="889"/>
      <c r="CM120" s="887"/>
      <c r="CN120" s="900"/>
      <c r="CO120" s="873"/>
      <c r="CP120" s="873"/>
      <c r="CQ120" s="871"/>
      <c r="CR120" s="875"/>
      <c r="CS120" s="871"/>
      <c r="CT120" s="902"/>
      <c r="CU120" s="887"/>
      <c r="CV120" s="109" t="s">
        <v>280</v>
      </c>
      <c r="CW120" s="887"/>
      <c r="CX120" s="109" t="s">
        <v>255</v>
      </c>
      <c r="CY120" s="887"/>
      <c r="CZ120" s="110">
        <v>46.6</v>
      </c>
      <c r="DA120" s="887"/>
      <c r="DB120" s="109" t="s">
        <v>280</v>
      </c>
      <c r="DC120" s="887"/>
      <c r="DD120" s="109" t="s">
        <v>255</v>
      </c>
      <c r="DE120" s="887"/>
      <c r="DF120" s="110">
        <v>38.799999999999997</v>
      </c>
      <c r="DG120" s="905"/>
      <c r="DH120" s="907"/>
      <c r="DI120" s="905"/>
      <c r="DJ120" s="111" t="s">
        <v>256</v>
      </c>
      <c r="DK120" s="882"/>
      <c r="DL120" s="909"/>
      <c r="DM120" s="871"/>
      <c r="DN120" s="869"/>
      <c r="DO120" s="871"/>
      <c r="DP120" s="873"/>
      <c r="DQ120" s="871"/>
      <c r="DR120" s="875"/>
      <c r="DS120" s="871"/>
      <c r="DT120" s="877"/>
      <c r="DU120" s="879"/>
      <c r="DV120" s="881"/>
      <c r="DW120" s="882"/>
      <c r="DX120" s="922"/>
      <c r="DY120" s="887"/>
      <c r="DZ120" s="922"/>
      <c r="EA120" s="115"/>
      <c r="EB120" s="918"/>
    </row>
    <row r="121" spans="1:132" s="116" customFormat="1" ht="34.15" customHeight="1">
      <c r="A121" s="138" t="s">
        <v>399</v>
      </c>
      <c r="B121" s="920"/>
      <c r="C121" s="883" t="s">
        <v>269</v>
      </c>
      <c r="D121" s="885" t="s">
        <v>239</v>
      </c>
      <c r="E121" s="113" t="s">
        <v>42</v>
      </c>
      <c r="F121" s="52"/>
      <c r="G121" s="53">
        <v>41890</v>
      </c>
      <c r="H121" s="54">
        <v>51490</v>
      </c>
      <c r="I121" s="55" t="s">
        <v>240</v>
      </c>
      <c r="J121" s="56">
        <v>390</v>
      </c>
      <c r="K121" s="57">
        <v>490</v>
      </c>
      <c r="L121" s="58" t="s">
        <v>241</v>
      </c>
      <c r="M121" s="59" t="s">
        <v>242</v>
      </c>
      <c r="N121" s="60" t="s">
        <v>240</v>
      </c>
      <c r="O121" s="61" t="s">
        <v>243</v>
      </c>
      <c r="P121" s="60" t="s">
        <v>240</v>
      </c>
      <c r="Q121" s="62">
        <v>2.1</v>
      </c>
      <c r="R121" s="63">
        <v>2.1</v>
      </c>
      <c r="S121" s="887" t="s">
        <v>240</v>
      </c>
      <c r="T121" s="888">
        <v>830</v>
      </c>
      <c r="U121" s="887" t="s">
        <v>240</v>
      </c>
      <c r="V121" s="890">
        <v>8</v>
      </c>
      <c r="W121" s="892" t="s">
        <v>244</v>
      </c>
      <c r="X121" s="872" t="s">
        <v>242</v>
      </c>
      <c r="Y121" s="892" t="s">
        <v>240</v>
      </c>
      <c r="Z121" s="894" t="s">
        <v>245</v>
      </c>
      <c r="AA121" s="55" t="s">
        <v>240</v>
      </c>
      <c r="AB121" s="64">
        <v>9600</v>
      </c>
      <c r="AC121" s="887" t="s">
        <v>240</v>
      </c>
      <c r="AD121" s="65">
        <v>90</v>
      </c>
      <c r="AE121" s="66" t="s">
        <v>244</v>
      </c>
      <c r="AF121" s="59" t="s">
        <v>242</v>
      </c>
      <c r="AG121" s="67" t="s">
        <v>240</v>
      </c>
      <c r="AH121" s="61" t="s">
        <v>246</v>
      </c>
      <c r="AI121" s="67" t="s">
        <v>240</v>
      </c>
      <c r="AJ121" s="68">
        <v>2.6</v>
      </c>
      <c r="AK121" s="69" t="s">
        <v>247</v>
      </c>
      <c r="AL121" s="70" t="s">
        <v>248</v>
      </c>
      <c r="AM121" s="71">
        <v>3840</v>
      </c>
      <c r="AN121" s="70" t="s">
        <v>248</v>
      </c>
      <c r="AO121" s="72">
        <v>30</v>
      </c>
      <c r="AP121" s="73" t="s">
        <v>241</v>
      </c>
      <c r="AQ121" s="74" t="s">
        <v>242</v>
      </c>
      <c r="AR121" s="73" t="s">
        <v>240</v>
      </c>
      <c r="AS121" s="75" t="s">
        <v>246</v>
      </c>
      <c r="AT121" s="73" t="s">
        <v>240</v>
      </c>
      <c r="AU121" s="76">
        <v>3.9</v>
      </c>
      <c r="AV121" s="77"/>
      <c r="AW121" s="78"/>
      <c r="AX121" s="77"/>
      <c r="AY121" s="79"/>
      <c r="AZ121" s="80"/>
      <c r="BA121" s="80"/>
      <c r="BB121" s="81"/>
      <c r="BC121" s="80"/>
      <c r="BD121" s="81"/>
      <c r="BE121" s="80"/>
      <c r="BF121" s="77"/>
      <c r="BG121" s="78" t="s">
        <v>249</v>
      </c>
      <c r="BH121" s="77"/>
      <c r="BI121" s="82"/>
      <c r="BJ121" s="80"/>
      <c r="BK121" s="80"/>
      <c r="BL121" s="80"/>
      <c r="BM121" s="80"/>
      <c r="BN121" s="80"/>
      <c r="BO121" s="80"/>
      <c r="BP121" s="896" t="s">
        <v>240</v>
      </c>
      <c r="BQ121" s="897" t="s">
        <v>178</v>
      </c>
      <c r="BR121" s="887" t="s">
        <v>240</v>
      </c>
      <c r="BS121" s="899"/>
      <c r="BT121" s="872"/>
      <c r="BU121" s="872"/>
      <c r="BV121" s="870"/>
      <c r="BW121" s="874"/>
      <c r="BX121" s="870"/>
      <c r="BY121" s="911" t="s">
        <v>178</v>
      </c>
      <c r="BZ121" s="887" t="s">
        <v>250</v>
      </c>
      <c r="CA121" s="903">
        <v>5480</v>
      </c>
      <c r="CB121" s="887" t="s">
        <v>240</v>
      </c>
      <c r="CC121" s="899">
        <v>50</v>
      </c>
      <c r="CD121" s="870" t="s">
        <v>241</v>
      </c>
      <c r="CE121" s="872" t="s">
        <v>242</v>
      </c>
      <c r="CF121" s="870" t="s">
        <v>240</v>
      </c>
      <c r="CG121" s="874" t="s">
        <v>246</v>
      </c>
      <c r="CH121" s="870" t="s">
        <v>240</v>
      </c>
      <c r="CI121" s="876">
        <v>2.4</v>
      </c>
      <c r="CJ121" s="880" t="s">
        <v>251</v>
      </c>
      <c r="CK121" s="887" t="s">
        <v>250</v>
      </c>
      <c r="CL121" s="888">
        <v>800</v>
      </c>
      <c r="CM121" s="887" t="s">
        <v>240</v>
      </c>
      <c r="CN121" s="899">
        <v>8</v>
      </c>
      <c r="CO121" s="872" t="s">
        <v>241</v>
      </c>
      <c r="CP121" s="872" t="s">
        <v>242</v>
      </c>
      <c r="CQ121" s="870" t="s">
        <v>240</v>
      </c>
      <c r="CR121" s="874" t="s">
        <v>246</v>
      </c>
      <c r="CS121" s="870" t="s">
        <v>240</v>
      </c>
      <c r="CT121" s="901">
        <v>9.6999999999999993</v>
      </c>
      <c r="CU121" s="887" t="s">
        <v>250</v>
      </c>
      <c r="CV121" s="83">
        <v>480</v>
      </c>
      <c r="CW121" s="887" t="s">
        <v>250</v>
      </c>
      <c r="CX121" s="84">
        <v>4</v>
      </c>
      <c r="CY121" s="887" t="s">
        <v>250</v>
      </c>
      <c r="CZ121" s="84">
        <v>4</v>
      </c>
      <c r="DA121" s="887" t="s">
        <v>250</v>
      </c>
      <c r="DB121" s="83">
        <v>80</v>
      </c>
      <c r="DC121" s="887" t="s">
        <v>250</v>
      </c>
      <c r="DD121" s="84">
        <v>1</v>
      </c>
      <c r="DE121" s="887" t="s">
        <v>250</v>
      </c>
      <c r="DF121" s="84">
        <v>1</v>
      </c>
      <c r="DG121" s="905" t="s">
        <v>248</v>
      </c>
      <c r="DH121" s="906">
        <v>4660</v>
      </c>
      <c r="DI121" s="905" t="s">
        <v>248</v>
      </c>
      <c r="DJ121" s="85">
        <v>255</v>
      </c>
      <c r="DK121" s="882" t="s">
        <v>252</v>
      </c>
      <c r="DL121" s="908">
        <v>5480</v>
      </c>
      <c r="DM121" s="870" t="s">
        <v>240</v>
      </c>
      <c r="DN121" s="868">
        <v>50</v>
      </c>
      <c r="DO121" s="870" t="s">
        <v>241</v>
      </c>
      <c r="DP121" s="872" t="s">
        <v>242</v>
      </c>
      <c r="DQ121" s="870" t="s">
        <v>240</v>
      </c>
      <c r="DR121" s="874" t="s">
        <v>246</v>
      </c>
      <c r="DS121" s="870" t="s">
        <v>240</v>
      </c>
      <c r="DT121" s="876">
        <v>2.4</v>
      </c>
      <c r="DU121" s="878" t="s">
        <v>247</v>
      </c>
      <c r="DV121" s="880" t="s">
        <v>253</v>
      </c>
      <c r="DW121" s="882" t="s">
        <v>252</v>
      </c>
      <c r="DX121" s="922"/>
      <c r="DY121" s="887"/>
      <c r="DZ121" s="922"/>
      <c r="EA121" s="115"/>
      <c r="EB121" s="918"/>
    </row>
    <row r="122" spans="1:132" s="116" customFormat="1" ht="34.15" customHeight="1">
      <c r="A122" s="138" t="s">
        <v>400</v>
      </c>
      <c r="B122" s="920"/>
      <c r="C122" s="884"/>
      <c r="D122" s="910"/>
      <c r="E122" s="114" t="s">
        <v>43</v>
      </c>
      <c r="F122" s="52"/>
      <c r="G122" s="88">
        <v>51490</v>
      </c>
      <c r="H122" s="89"/>
      <c r="I122" s="55" t="s">
        <v>240</v>
      </c>
      <c r="J122" s="90">
        <v>490</v>
      </c>
      <c r="K122" s="91"/>
      <c r="L122" s="92" t="s">
        <v>241</v>
      </c>
      <c r="M122" s="93" t="s">
        <v>242</v>
      </c>
      <c r="N122" s="94" t="s">
        <v>240</v>
      </c>
      <c r="O122" s="95" t="s">
        <v>246</v>
      </c>
      <c r="P122" s="94" t="s">
        <v>240</v>
      </c>
      <c r="Q122" s="96">
        <v>2.1</v>
      </c>
      <c r="R122" s="97"/>
      <c r="S122" s="887"/>
      <c r="T122" s="889"/>
      <c r="U122" s="887"/>
      <c r="V122" s="891"/>
      <c r="W122" s="893"/>
      <c r="X122" s="873"/>
      <c r="Y122" s="893"/>
      <c r="Z122" s="895"/>
      <c r="AA122" s="55" t="s">
        <v>240</v>
      </c>
      <c r="AB122" s="90">
        <v>9600</v>
      </c>
      <c r="AC122" s="887"/>
      <c r="AD122" s="98">
        <v>90</v>
      </c>
      <c r="AE122" s="99" t="s">
        <v>241</v>
      </c>
      <c r="AF122" s="93" t="s">
        <v>242</v>
      </c>
      <c r="AG122" s="100" t="s">
        <v>240</v>
      </c>
      <c r="AH122" s="101" t="s">
        <v>246</v>
      </c>
      <c r="AI122" s="100" t="s">
        <v>240</v>
      </c>
      <c r="AJ122" s="102">
        <v>2.6</v>
      </c>
      <c r="AK122" s="103"/>
      <c r="AL122" s="70"/>
      <c r="AM122" s="104"/>
      <c r="AN122" s="77"/>
      <c r="AO122" s="105"/>
      <c r="AP122" s="106"/>
      <c r="AQ122" s="86"/>
      <c r="AR122" s="106"/>
      <c r="AS122" s="86"/>
      <c r="AT122" s="106"/>
      <c r="AU122" s="86"/>
      <c r="AV122" s="107" t="s">
        <v>240</v>
      </c>
      <c r="AW122" s="71">
        <v>67200</v>
      </c>
      <c r="AX122" s="77" t="s">
        <v>240</v>
      </c>
      <c r="AY122" s="72">
        <v>670</v>
      </c>
      <c r="AZ122" s="108" t="s">
        <v>241</v>
      </c>
      <c r="BA122" s="74" t="s">
        <v>242</v>
      </c>
      <c r="BB122" s="73" t="s">
        <v>240</v>
      </c>
      <c r="BC122" s="75" t="s">
        <v>246</v>
      </c>
      <c r="BD122" s="73" t="s">
        <v>240</v>
      </c>
      <c r="BE122" s="76">
        <v>2.2999999999999998</v>
      </c>
      <c r="BF122" s="107" t="s">
        <v>240</v>
      </c>
      <c r="BG122" s="156">
        <v>57600</v>
      </c>
      <c r="BH122" s="107" t="s">
        <v>250</v>
      </c>
      <c r="BI122" s="72">
        <v>570</v>
      </c>
      <c r="BJ122" s="108" t="s">
        <v>241</v>
      </c>
      <c r="BK122" s="74" t="s">
        <v>242</v>
      </c>
      <c r="BL122" s="108" t="s">
        <v>240</v>
      </c>
      <c r="BM122" s="75" t="s">
        <v>246</v>
      </c>
      <c r="BN122" s="108" t="s">
        <v>240</v>
      </c>
      <c r="BO122" s="76">
        <v>2.2000000000000002</v>
      </c>
      <c r="BP122" s="896"/>
      <c r="BQ122" s="898"/>
      <c r="BR122" s="887"/>
      <c r="BS122" s="900"/>
      <c r="BT122" s="873"/>
      <c r="BU122" s="873"/>
      <c r="BV122" s="871"/>
      <c r="BW122" s="875"/>
      <c r="BX122" s="871"/>
      <c r="BY122" s="912"/>
      <c r="BZ122" s="887"/>
      <c r="CA122" s="904"/>
      <c r="CB122" s="887"/>
      <c r="CC122" s="900"/>
      <c r="CD122" s="871"/>
      <c r="CE122" s="873"/>
      <c r="CF122" s="871"/>
      <c r="CG122" s="875"/>
      <c r="CH122" s="871"/>
      <c r="CI122" s="877"/>
      <c r="CJ122" s="881"/>
      <c r="CK122" s="887"/>
      <c r="CL122" s="889"/>
      <c r="CM122" s="887"/>
      <c r="CN122" s="900"/>
      <c r="CO122" s="873"/>
      <c r="CP122" s="873"/>
      <c r="CQ122" s="871"/>
      <c r="CR122" s="875"/>
      <c r="CS122" s="871"/>
      <c r="CT122" s="902"/>
      <c r="CU122" s="887"/>
      <c r="CV122" s="109" t="s">
        <v>280</v>
      </c>
      <c r="CW122" s="887"/>
      <c r="CX122" s="109" t="s">
        <v>255</v>
      </c>
      <c r="CY122" s="887"/>
      <c r="CZ122" s="110">
        <v>49.9</v>
      </c>
      <c r="DA122" s="887"/>
      <c r="DB122" s="109" t="s">
        <v>280</v>
      </c>
      <c r="DC122" s="887"/>
      <c r="DD122" s="109" t="s">
        <v>255</v>
      </c>
      <c r="DE122" s="887"/>
      <c r="DF122" s="110">
        <v>33.299999999999997</v>
      </c>
      <c r="DG122" s="905"/>
      <c r="DH122" s="907"/>
      <c r="DI122" s="905"/>
      <c r="DJ122" s="111" t="s">
        <v>256</v>
      </c>
      <c r="DK122" s="882"/>
      <c r="DL122" s="909"/>
      <c r="DM122" s="871"/>
      <c r="DN122" s="869"/>
      <c r="DO122" s="871"/>
      <c r="DP122" s="873"/>
      <c r="DQ122" s="871"/>
      <c r="DR122" s="875"/>
      <c r="DS122" s="871"/>
      <c r="DT122" s="877"/>
      <c r="DU122" s="879"/>
      <c r="DV122" s="881"/>
      <c r="DW122" s="882"/>
      <c r="DX122" s="922"/>
      <c r="DY122" s="887"/>
      <c r="DZ122" s="922"/>
      <c r="EA122" s="115"/>
      <c r="EB122" s="918"/>
    </row>
    <row r="123" spans="1:132" s="116" customFormat="1" ht="34.15" customHeight="1">
      <c r="A123" s="138" t="s">
        <v>401</v>
      </c>
      <c r="B123" s="920"/>
      <c r="C123" s="883" t="s">
        <v>270</v>
      </c>
      <c r="D123" s="885" t="s">
        <v>239</v>
      </c>
      <c r="E123" s="113" t="s">
        <v>42</v>
      </c>
      <c r="F123" s="52"/>
      <c r="G123" s="53">
        <v>39660</v>
      </c>
      <c r="H123" s="54">
        <v>49260</v>
      </c>
      <c r="I123" s="55" t="s">
        <v>240</v>
      </c>
      <c r="J123" s="56">
        <v>370</v>
      </c>
      <c r="K123" s="57">
        <v>470</v>
      </c>
      <c r="L123" s="58" t="s">
        <v>241</v>
      </c>
      <c r="M123" s="59" t="s">
        <v>242</v>
      </c>
      <c r="N123" s="60" t="s">
        <v>240</v>
      </c>
      <c r="O123" s="61" t="s">
        <v>243</v>
      </c>
      <c r="P123" s="60" t="s">
        <v>240</v>
      </c>
      <c r="Q123" s="62">
        <v>2.1</v>
      </c>
      <c r="R123" s="63">
        <v>2.1</v>
      </c>
      <c r="S123" s="887" t="s">
        <v>240</v>
      </c>
      <c r="T123" s="888">
        <v>720</v>
      </c>
      <c r="U123" s="887" t="s">
        <v>240</v>
      </c>
      <c r="V123" s="890">
        <v>7</v>
      </c>
      <c r="W123" s="892" t="s">
        <v>244</v>
      </c>
      <c r="X123" s="872" t="s">
        <v>242</v>
      </c>
      <c r="Y123" s="892" t="s">
        <v>240</v>
      </c>
      <c r="Z123" s="894" t="s">
        <v>245</v>
      </c>
      <c r="AA123" s="55" t="s">
        <v>240</v>
      </c>
      <c r="AB123" s="64">
        <v>9600</v>
      </c>
      <c r="AC123" s="887" t="s">
        <v>240</v>
      </c>
      <c r="AD123" s="65">
        <v>90</v>
      </c>
      <c r="AE123" s="66" t="s">
        <v>244</v>
      </c>
      <c r="AF123" s="59" t="s">
        <v>242</v>
      </c>
      <c r="AG123" s="67" t="s">
        <v>240</v>
      </c>
      <c r="AH123" s="61" t="s">
        <v>246</v>
      </c>
      <c r="AI123" s="67" t="s">
        <v>240</v>
      </c>
      <c r="AJ123" s="68">
        <v>2.6</v>
      </c>
      <c r="AK123" s="69" t="s">
        <v>247</v>
      </c>
      <c r="AL123" s="70" t="s">
        <v>248</v>
      </c>
      <c r="AM123" s="71">
        <v>3840</v>
      </c>
      <c r="AN123" s="70" t="s">
        <v>248</v>
      </c>
      <c r="AO123" s="72">
        <v>30</v>
      </c>
      <c r="AP123" s="73" t="s">
        <v>241</v>
      </c>
      <c r="AQ123" s="74" t="s">
        <v>242</v>
      </c>
      <c r="AR123" s="73" t="s">
        <v>240</v>
      </c>
      <c r="AS123" s="75" t="s">
        <v>246</v>
      </c>
      <c r="AT123" s="73" t="s">
        <v>240</v>
      </c>
      <c r="AU123" s="76">
        <v>3.9</v>
      </c>
      <c r="AV123" s="77"/>
      <c r="AW123" s="78"/>
      <c r="AX123" s="77"/>
      <c r="AY123" s="79"/>
      <c r="AZ123" s="80"/>
      <c r="BA123" s="80"/>
      <c r="BB123" s="81"/>
      <c r="BC123" s="80"/>
      <c r="BD123" s="81"/>
      <c r="BE123" s="80"/>
      <c r="BF123" s="77"/>
      <c r="BG123" s="78" t="s">
        <v>249</v>
      </c>
      <c r="BH123" s="77"/>
      <c r="BI123" s="82"/>
      <c r="BJ123" s="80"/>
      <c r="BK123" s="80"/>
      <c r="BL123" s="80"/>
      <c r="BM123" s="80"/>
      <c r="BN123" s="80"/>
      <c r="BO123" s="80"/>
      <c r="BP123" s="896" t="s">
        <v>240</v>
      </c>
      <c r="BQ123" s="897" t="s">
        <v>178</v>
      </c>
      <c r="BR123" s="887" t="s">
        <v>240</v>
      </c>
      <c r="BS123" s="899"/>
      <c r="BT123" s="872"/>
      <c r="BU123" s="872"/>
      <c r="BV123" s="870"/>
      <c r="BW123" s="874"/>
      <c r="BX123" s="870"/>
      <c r="BY123" s="911" t="s">
        <v>178</v>
      </c>
      <c r="BZ123" s="887" t="s">
        <v>250</v>
      </c>
      <c r="CA123" s="903">
        <v>4800</v>
      </c>
      <c r="CB123" s="887" t="s">
        <v>240</v>
      </c>
      <c r="CC123" s="899">
        <v>40</v>
      </c>
      <c r="CD123" s="870" t="s">
        <v>241</v>
      </c>
      <c r="CE123" s="872" t="s">
        <v>242</v>
      </c>
      <c r="CF123" s="870" t="s">
        <v>240</v>
      </c>
      <c r="CG123" s="874" t="s">
        <v>246</v>
      </c>
      <c r="CH123" s="870" t="s">
        <v>240</v>
      </c>
      <c r="CI123" s="876">
        <v>2.7</v>
      </c>
      <c r="CJ123" s="880" t="s">
        <v>251</v>
      </c>
      <c r="CK123" s="887" t="s">
        <v>250</v>
      </c>
      <c r="CL123" s="888">
        <v>700</v>
      </c>
      <c r="CM123" s="887" t="s">
        <v>240</v>
      </c>
      <c r="CN123" s="899">
        <v>7</v>
      </c>
      <c r="CO123" s="872" t="s">
        <v>241</v>
      </c>
      <c r="CP123" s="872" t="s">
        <v>242</v>
      </c>
      <c r="CQ123" s="870" t="s">
        <v>240</v>
      </c>
      <c r="CR123" s="874" t="s">
        <v>246</v>
      </c>
      <c r="CS123" s="870" t="s">
        <v>240</v>
      </c>
      <c r="CT123" s="901">
        <v>9.6999999999999993</v>
      </c>
      <c r="CU123" s="887" t="s">
        <v>250</v>
      </c>
      <c r="CV123" s="83">
        <v>440</v>
      </c>
      <c r="CW123" s="887" t="s">
        <v>250</v>
      </c>
      <c r="CX123" s="84">
        <v>4</v>
      </c>
      <c r="CY123" s="887" t="s">
        <v>250</v>
      </c>
      <c r="CZ123" s="84">
        <v>4</v>
      </c>
      <c r="DA123" s="887" t="s">
        <v>250</v>
      </c>
      <c r="DB123" s="83">
        <v>70</v>
      </c>
      <c r="DC123" s="887" t="s">
        <v>250</v>
      </c>
      <c r="DD123" s="84">
        <v>1</v>
      </c>
      <c r="DE123" s="887" t="s">
        <v>250</v>
      </c>
      <c r="DF123" s="84">
        <v>1</v>
      </c>
      <c r="DG123" s="905" t="s">
        <v>248</v>
      </c>
      <c r="DH123" s="906">
        <v>4250</v>
      </c>
      <c r="DI123" s="905" t="s">
        <v>248</v>
      </c>
      <c r="DJ123" s="85">
        <v>255</v>
      </c>
      <c r="DK123" s="882" t="s">
        <v>252</v>
      </c>
      <c r="DL123" s="908">
        <v>4800</v>
      </c>
      <c r="DM123" s="870" t="s">
        <v>240</v>
      </c>
      <c r="DN123" s="868">
        <v>40</v>
      </c>
      <c r="DO123" s="870" t="s">
        <v>241</v>
      </c>
      <c r="DP123" s="872" t="s">
        <v>242</v>
      </c>
      <c r="DQ123" s="870" t="s">
        <v>240</v>
      </c>
      <c r="DR123" s="874" t="s">
        <v>246</v>
      </c>
      <c r="DS123" s="870" t="s">
        <v>240</v>
      </c>
      <c r="DT123" s="876">
        <v>2.7</v>
      </c>
      <c r="DU123" s="878" t="s">
        <v>247</v>
      </c>
      <c r="DV123" s="880" t="s">
        <v>253</v>
      </c>
      <c r="DW123" s="882" t="s">
        <v>252</v>
      </c>
      <c r="DX123" s="922"/>
      <c r="DY123" s="887"/>
      <c r="DZ123" s="922"/>
      <c r="EA123" s="115"/>
      <c r="EB123" s="918"/>
    </row>
    <row r="124" spans="1:132" s="116" customFormat="1" ht="34.15" customHeight="1">
      <c r="A124" s="138" t="s">
        <v>402</v>
      </c>
      <c r="B124" s="920"/>
      <c r="C124" s="884"/>
      <c r="D124" s="910"/>
      <c r="E124" s="114" t="s">
        <v>43</v>
      </c>
      <c r="F124" s="52"/>
      <c r="G124" s="88">
        <v>49260</v>
      </c>
      <c r="H124" s="89"/>
      <c r="I124" s="55" t="s">
        <v>240</v>
      </c>
      <c r="J124" s="90">
        <v>470</v>
      </c>
      <c r="K124" s="91"/>
      <c r="L124" s="92" t="s">
        <v>241</v>
      </c>
      <c r="M124" s="93" t="s">
        <v>242</v>
      </c>
      <c r="N124" s="94" t="s">
        <v>240</v>
      </c>
      <c r="O124" s="95" t="s">
        <v>246</v>
      </c>
      <c r="P124" s="94" t="s">
        <v>240</v>
      </c>
      <c r="Q124" s="96">
        <v>2.1</v>
      </c>
      <c r="R124" s="97"/>
      <c r="S124" s="887"/>
      <c r="T124" s="889"/>
      <c r="U124" s="887"/>
      <c r="V124" s="891"/>
      <c r="W124" s="893"/>
      <c r="X124" s="873"/>
      <c r="Y124" s="893"/>
      <c r="Z124" s="895"/>
      <c r="AA124" s="55" t="s">
        <v>240</v>
      </c>
      <c r="AB124" s="90">
        <v>9600</v>
      </c>
      <c r="AC124" s="887"/>
      <c r="AD124" s="98">
        <v>90</v>
      </c>
      <c r="AE124" s="99" t="s">
        <v>241</v>
      </c>
      <c r="AF124" s="93" t="s">
        <v>242</v>
      </c>
      <c r="AG124" s="100" t="s">
        <v>240</v>
      </c>
      <c r="AH124" s="101" t="s">
        <v>246</v>
      </c>
      <c r="AI124" s="100" t="s">
        <v>240</v>
      </c>
      <c r="AJ124" s="102">
        <v>2.6</v>
      </c>
      <c r="AK124" s="103"/>
      <c r="AL124" s="70"/>
      <c r="AM124" s="104"/>
      <c r="AN124" s="77"/>
      <c r="AO124" s="105"/>
      <c r="AP124" s="106"/>
      <c r="AQ124" s="86"/>
      <c r="AR124" s="106"/>
      <c r="AS124" s="86"/>
      <c r="AT124" s="106"/>
      <c r="AU124" s="86"/>
      <c r="AV124" s="107" t="s">
        <v>240</v>
      </c>
      <c r="AW124" s="71">
        <v>67200</v>
      </c>
      <c r="AX124" s="77" t="s">
        <v>240</v>
      </c>
      <c r="AY124" s="72">
        <v>670</v>
      </c>
      <c r="AZ124" s="108" t="s">
        <v>241</v>
      </c>
      <c r="BA124" s="74" t="s">
        <v>242</v>
      </c>
      <c r="BB124" s="73" t="s">
        <v>240</v>
      </c>
      <c r="BC124" s="75" t="s">
        <v>246</v>
      </c>
      <c r="BD124" s="73" t="s">
        <v>240</v>
      </c>
      <c r="BE124" s="76">
        <v>2.2999999999999998</v>
      </c>
      <c r="BF124" s="107" t="s">
        <v>240</v>
      </c>
      <c r="BG124" s="156">
        <v>57600</v>
      </c>
      <c r="BH124" s="107" t="s">
        <v>250</v>
      </c>
      <c r="BI124" s="72">
        <v>570</v>
      </c>
      <c r="BJ124" s="108" t="s">
        <v>241</v>
      </c>
      <c r="BK124" s="74" t="s">
        <v>242</v>
      </c>
      <c r="BL124" s="108" t="s">
        <v>240</v>
      </c>
      <c r="BM124" s="75" t="s">
        <v>246</v>
      </c>
      <c r="BN124" s="108" t="s">
        <v>240</v>
      </c>
      <c r="BO124" s="76">
        <v>2.2000000000000002</v>
      </c>
      <c r="BP124" s="896"/>
      <c r="BQ124" s="898"/>
      <c r="BR124" s="887"/>
      <c r="BS124" s="900"/>
      <c r="BT124" s="873"/>
      <c r="BU124" s="873"/>
      <c r="BV124" s="871"/>
      <c r="BW124" s="875"/>
      <c r="BX124" s="871"/>
      <c r="BY124" s="912"/>
      <c r="BZ124" s="887"/>
      <c r="CA124" s="904"/>
      <c r="CB124" s="887"/>
      <c r="CC124" s="900"/>
      <c r="CD124" s="871"/>
      <c r="CE124" s="873"/>
      <c r="CF124" s="871"/>
      <c r="CG124" s="875"/>
      <c r="CH124" s="871"/>
      <c r="CI124" s="877"/>
      <c r="CJ124" s="881"/>
      <c r="CK124" s="887"/>
      <c r="CL124" s="889"/>
      <c r="CM124" s="887"/>
      <c r="CN124" s="900"/>
      <c r="CO124" s="873"/>
      <c r="CP124" s="873"/>
      <c r="CQ124" s="871"/>
      <c r="CR124" s="875"/>
      <c r="CS124" s="871"/>
      <c r="CT124" s="902"/>
      <c r="CU124" s="887"/>
      <c r="CV124" s="109" t="s">
        <v>280</v>
      </c>
      <c r="CW124" s="887"/>
      <c r="CX124" s="109" t="s">
        <v>255</v>
      </c>
      <c r="CY124" s="887"/>
      <c r="CZ124" s="110">
        <v>43.7</v>
      </c>
      <c r="DA124" s="887"/>
      <c r="DB124" s="109" t="s">
        <v>280</v>
      </c>
      <c r="DC124" s="887"/>
      <c r="DD124" s="109" t="s">
        <v>255</v>
      </c>
      <c r="DE124" s="887"/>
      <c r="DF124" s="110">
        <v>29.1</v>
      </c>
      <c r="DG124" s="905"/>
      <c r="DH124" s="907"/>
      <c r="DI124" s="905"/>
      <c r="DJ124" s="111" t="s">
        <v>256</v>
      </c>
      <c r="DK124" s="882"/>
      <c r="DL124" s="909"/>
      <c r="DM124" s="871"/>
      <c r="DN124" s="869"/>
      <c r="DO124" s="871"/>
      <c r="DP124" s="873"/>
      <c r="DQ124" s="871"/>
      <c r="DR124" s="875"/>
      <c r="DS124" s="871"/>
      <c r="DT124" s="877"/>
      <c r="DU124" s="879"/>
      <c r="DV124" s="881"/>
      <c r="DW124" s="882"/>
      <c r="DX124" s="922"/>
      <c r="DY124" s="887"/>
      <c r="DZ124" s="922"/>
      <c r="EA124" s="115"/>
      <c r="EB124" s="918"/>
    </row>
    <row r="125" spans="1:132" s="116" customFormat="1" ht="34.15" customHeight="1">
      <c r="A125" s="138" t="s">
        <v>403</v>
      </c>
      <c r="B125" s="920"/>
      <c r="C125" s="883" t="s">
        <v>271</v>
      </c>
      <c r="D125" s="885" t="s">
        <v>239</v>
      </c>
      <c r="E125" s="113" t="s">
        <v>42</v>
      </c>
      <c r="F125" s="52"/>
      <c r="G125" s="53">
        <v>37900</v>
      </c>
      <c r="H125" s="54">
        <v>47500</v>
      </c>
      <c r="I125" s="55" t="s">
        <v>240</v>
      </c>
      <c r="J125" s="56">
        <v>350</v>
      </c>
      <c r="K125" s="57">
        <v>450</v>
      </c>
      <c r="L125" s="58" t="s">
        <v>241</v>
      </c>
      <c r="M125" s="59" t="s">
        <v>242</v>
      </c>
      <c r="N125" s="60" t="s">
        <v>240</v>
      </c>
      <c r="O125" s="61" t="s">
        <v>243</v>
      </c>
      <c r="P125" s="60" t="s">
        <v>240</v>
      </c>
      <c r="Q125" s="62">
        <v>2.1</v>
      </c>
      <c r="R125" s="63">
        <v>2.1</v>
      </c>
      <c r="S125" s="887" t="s">
        <v>240</v>
      </c>
      <c r="T125" s="888">
        <v>640</v>
      </c>
      <c r="U125" s="887" t="s">
        <v>240</v>
      </c>
      <c r="V125" s="890">
        <v>6</v>
      </c>
      <c r="W125" s="892" t="s">
        <v>244</v>
      </c>
      <c r="X125" s="872" t="s">
        <v>242</v>
      </c>
      <c r="Y125" s="892" t="s">
        <v>240</v>
      </c>
      <c r="Z125" s="894" t="s">
        <v>245</v>
      </c>
      <c r="AA125" s="55" t="s">
        <v>240</v>
      </c>
      <c r="AB125" s="64">
        <v>9600</v>
      </c>
      <c r="AC125" s="887" t="s">
        <v>240</v>
      </c>
      <c r="AD125" s="65">
        <v>90</v>
      </c>
      <c r="AE125" s="66" t="s">
        <v>244</v>
      </c>
      <c r="AF125" s="59" t="s">
        <v>242</v>
      </c>
      <c r="AG125" s="67" t="s">
        <v>240</v>
      </c>
      <c r="AH125" s="61" t="s">
        <v>246</v>
      </c>
      <c r="AI125" s="67" t="s">
        <v>240</v>
      </c>
      <c r="AJ125" s="68">
        <v>2.6</v>
      </c>
      <c r="AK125" s="69" t="s">
        <v>247</v>
      </c>
      <c r="AL125" s="70" t="s">
        <v>248</v>
      </c>
      <c r="AM125" s="71">
        <v>3840</v>
      </c>
      <c r="AN125" s="70" t="s">
        <v>248</v>
      </c>
      <c r="AO125" s="72">
        <v>30</v>
      </c>
      <c r="AP125" s="73" t="s">
        <v>241</v>
      </c>
      <c r="AQ125" s="74" t="s">
        <v>242</v>
      </c>
      <c r="AR125" s="73" t="s">
        <v>240</v>
      </c>
      <c r="AS125" s="75" t="s">
        <v>246</v>
      </c>
      <c r="AT125" s="73" t="s">
        <v>240</v>
      </c>
      <c r="AU125" s="76">
        <v>3.9</v>
      </c>
      <c r="AV125" s="77"/>
      <c r="AW125" s="78"/>
      <c r="AX125" s="77"/>
      <c r="AY125" s="79"/>
      <c r="AZ125" s="80"/>
      <c r="BA125" s="80"/>
      <c r="BB125" s="81"/>
      <c r="BC125" s="80"/>
      <c r="BD125" s="81"/>
      <c r="BE125" s="80"/>
      <c r="BF125" s="77"/>
      <c r="BG125" s="78" t="s">
        <v>249</v>
      </c>
      <c r="BH125" s="77"/>
      <c r="BI125" s="82"/>
      <c r="BJ125" s="80"/>
      <c r="BK125" s="80"/>
      <c r="BL125" s="80"/>
      <c r="BM125" s="80"/>
      <c r="BN125" s="80"/>
      <c r="BO125" s="80"/>
      <c r="BP125" s="896" t="s">
        <v>240</v>
      </c>
      <c r="BQ125" s="897">
        <v>730</v>
      </c>
      <c r="BR125" s="887" t="s">
        <v>240</v>
      </c>
      <c r="BS125" s="899">
        <v>7</v>
      </c>
      <c r="BT125" s="872" t="s">
        <v>241</v>
      </c>
      <c r="BU125" s="872" t="s">
        <v>242</v>
      </c>
      <c r="BV125" s="870" t="s">
        <v>240</v>
      </c>
      <c r="BW125" s="874" t="s">
        <v>246</v>
      </c>
      <c r="BX125" s="870" t="s">
        <v>240</v>
      </c>
      <c r="BY125" s="901">
        <v>8.6</v>
      </c>
      <c r="BZ125" s="887" t="s">
        <v>250</v>
      </c>
      <c r="CA125" s="903">
        <v>4260</v>
      </c>
      <c r="CB125" s="887" t="s">
        <v>240</v>
      </c>
      <c r="CC125" s="899">
        <v>40</v>
      </c>
      <c r="CD125" s="870" t="s">
        <v>241</v>
      </c>
      <c r="CE125" s="872" t="s">
        <v>242</v>
      </c>
      <c r="CF125" s="870" t="s">
        <v>240</v>
      </c>
      <c r="CG125" s="874" t="s">
        <v>246</v>
      </c>
      <c r="CH125" s="870" t="s">
        <v>240</v>
      </c>
      <c r="CI125" s="876">
        <v>2.4</v>
      </c>
      <c r="CJ125" s="880" t="s">
        <v>251</v>
      </c>
      <c r="CK125" s="887" t="s">
        <v>250</v>
      </c>
      <c r="CL125" s="888">
        <v>620</v>
      </c>
      <c r="CM125" s="887" t="s">
        <v>240</v>
      </c>
      <c r="CN125" s="899">
        <v>6</v>
      </c>
      <c r="CO125" s="872" t="s">
        <v>241</v>
      </c>
      <c r="CP125" s="872" t="s">
        <v>242</v>
      </c>
      <c r="CQ125" s="870" t="s">
        <v>240</v>
      </c>
      <c r="CR125" s="874" t="s">
        <v>246</v>
      </c>
      <c r="CS125" s="870" t="s">
        <v>240</v>
      </c>
      <c r="CT125" s="901">
        <v>10.1</v>
      </c>
      <c r="CU125" s="887" t="s">
        <v>250</v>
      </c>
      <c r="CV125" s="83">
        <v>410</v>
      </c>
      <c r="CW125" s="887" t="s">
        <v>250</v>
      </c>
      <c r="CX125" s="84">
        <v>4</v>
      </c>
      <c r="CY125" s="887" t="s">
        <v>250</v>
      </c>
      <c r="CZ125" s="84">
        <v>4</v>
      </c>
      <c r="DA125" s="887" t="s">
        <v>250</v>
      </c>
      <c r="DB125" s="83">
        <v>70</v>
      </c>
      <c r="DC125" s="887" t="s">
        <v>250</v>
      </c>
      <c r="DD125" s="84">
        <v>1</v>
      </c>
      <c r="DE125" s="887" t="s">
        <v>250</v>
      </c>
      <c r="DF125" s="84">
        <v>1</v>
      </c>
      <c r="DG125" s="905" t="s">
        <v>248</v>
      </c>
      <c r="DH125" s="906">
        <v>3920</v>
      </c>
      <c r="DI125" s="905" t="s">
        <v>248</v>
      </c>
      <c r="DJ125" s="85">
        <v>255</v>
      </c>
      <c r="DK125" s="882" t="s">
        <v>252</v>
      </c>
      <c r="DL125" s="908">
        <v>4260</v>
      </c>
      <c r="DM125" s="870" t="s">
        <v>240</v>
      </c>
      <c r="DN125" s="868">
        <v>40</v>
      </c>
      <c r="DO125" s="870" t="s">
        <v>241</v>
      </c>
      <c r="DP125" s="872" t="s">
        <v>242</v>
      </c>
      <c r="DQ125" s="870" t="s">
        <v>240</v>
      </c>
      <c r="DR125" s="874" t="s">
        <v>246</v>
      </c>
      <c r="DS125" s="870" t="s">
        <v>240</v>
      </c>
      <c r="DT125" s="876">
        <v>2.4</v>
      </c>
      <c r="DU125" s="878" t="s">
        <v>247</v>
      </c>
      <c r="DV125" s="880" t="s">
        <v>253</v>
      </c>
      <c r="DW125" s="882" t="s">
        <v>252</v>
      </c>
      <c r="DX125" s="922"/>
      <c r="DY125" s="887"/>
      <c r="DZ125" s="922"/>
      <c r="EA125" s="115"/>
      <c r="EB125" s="918"/>
    </row>
    <row r="126" spans="1:132" s="116" customFormat="1" ht="34.15" customHeight="1">
      <c r="A126" s="138" t="s">
        <v>404</v>
      </c>
      <c r="B126" s="920"/>
      <c r="C126" s="884"/>
      <c r="D126" s="910"/>
      <c r="E126" s="114" t="s">
        <v>43</v>
      </c>
      <c r="F126" s="52"/>
      <c r="G126" s="88">
        <v>47500</v>
      </c>
      <c r="H126" s="89"/>
      <c r="I126" s="55" t="s">
        <v>240</v>
      </c>
      <c r="J126" s="90">
        <v>450</v>
      </c>
      <c r="K126" s="91"/>
      <c r="L126" s="92" t="s">
        <v>241</v>
      </c>
      <c r="M126" s="93" t="s">
        <v>242</v>
      </c>
      <c r="N126" s="94" t="s">
        <v>240</v>
      </c>
      <c r="O126" s="95" t="s">
        <v>246</v>
      </c>
      <c r="P126" s="94" t="s">
        <v>240</v>
      </c>
      <c r="Q126" s="96">
        <v>2.1</v>
      </c>
      <c r="R126" s="97"/>
      <c r="S126" s="887"/>
      <c r="T126" s="889"/>
      <c r="U126" s="887"/>
      <c r="V126" s="891"/>
      <c r="W126" s="893"/>
      <c r="X126" s="873"/>
      <c r="Y126" s="893"/>
      <c r="Z126" s="895"/>
      <c r="AA126" s="55" t="s">
        <v>240</v>
      </c>
      <c r="AB126" s="90">
        <v>9600</v>
      </c>
      <c r="AC126" s="887"/>
      <c r="AD126" s="98">
        <v>90</v>
      </c>
      <c r="AE126" s="99" t="s">
        <v>241</v>
      </c>
      <c r="AF126" s="93" t="s">
        <v>242</v>
      </c>
      <c r="AG126" s="100" t="s">
        <v>240</v>
      </c>
      <c r="AH126" s="101" t="s">
        <v>246</v>
      </c>
      <c r="AI126" s="100" t="s">
        <v>240</v>
      </c>
      <c r="AJ126" s="102">
        <v>2.6</v>
      </c>
      <c r="AK126" s="103"/>
      <c r="AL126" s="70"/>
      <c r="AM126" s="104"/>
      <c r="AN126" s="77"/>
      <c r="AO126" s="105"/>
      <c r="AP126" s="106"/>
      <c r="AQ126" s="86"/>
      <c r="AR126" s="106"/>
      <c r="AS126" s="86"/>
      <c r="AT126" s="106"/>
      <c r="AU126" s="86"/>
      <c r="AV126" s="107" t="s">
        <v>240</v>
      </c>
      <c r="AW126" s="71">
        <v>67200</v>
      </c>
      <c r="AX126" s="77" t="s">
        <v>240</v>
      </c>
      <c r="AY126" s="72">
        <v>670</v>
      </c>
      <c r="AZ126" s="108" t="s">
        <v>241</v>
      </c>
      <c r="BA126" s="74" t="s">
        <v>242</v>
      </c>
      <c r="BB126" s="73" t="s">
        <v>240</v>
      </c>
      <c r="BC126" s="75" t="s">
        <v>246</v>
      </c>
      <c r="BD126" s="73" t="s">
        <v>240</v>
      </c>
      <c r="BE126" s="76">
        <v>2.2999999999999998</v>
      </c>
      <c r="BF126" s="107" t="s">
        <v>240</v>
      </c>
      <c r="BG126" s="156">
        <v>57600</v>
      </c>
      <c r="BH126" s="107" t="s">
        <v>250</v>
      </c>
      <c r="BI126" s="72">
        <v>570</v>
      </c>
      <c r="BJ126" s="108" t="s">
        <v>241</v>
      </c>
      <c r="BK126" s="74" t="s">
        <v>242</v>
      </c>
      <c r="BL126" s="108" t="s">
        <v>240</v>
      </c>
      <c r="BM126" s="75" t="s">
        <v>246</v>
      </c>
      <c r="BN126" s="108" t="s">
        <v>240</v>
      </c>
      <c r="BO126" s="76">
        <v>2.2000000000000002</v>
      </c>
      <c r="BP126" s="896"/>
      <c r="BQ126" s="898"/>
      <c r="BR126" s="887"/>
      <c r="BS126" s="900"/>
      <c r="BT126" s="873"/>
      <c r="BU126" s="873"/>
      <c r="BV126" s="871"/>
      <c r="BW126" s="875"/>
      <c r="BX126" s="871"/>
      <c r="BY126" s="902"/>
      <c r="BZ126" s="887"/>
      <c r="CA126" s="904"/>
      <c r="CB126" s="887"/>
      <c r="CC126" s="900"/>
      <c r="CD126" s="871"/>
      <c r="CE126" s="873"/>
      <c r="CF126" s="871"/>
      <c r="CG126" s="875"/>
      <c r="CH126" s="871"/>
      <c r="CI126" s="877"/>
      <c r="CJ126" s="881"/>
      <c r="CK126" s="887"/>
      <c r="CL126" s="889"/>
      <c r="CM126" s="887"/>
      <c r="CN126" s="900"/>
      <c r="CO126" s="873"/>
      <c r="CP126" s="873"/>
      <c r="CQ126" s="871"/>
      <c r="CR126" s="875"/>
      <c r="CS126" s="871"/>
      <c r="CT126" s="902"/>
      <c r="CU126" s="887"/>
      <c r="CV126" s="109" t="s">
        <v>280</v>
      </c>
      <c r="CW126" s="887"/>
      <c r="CX126" s="109" t="s">
        <v>255</v>
      </c>
      <c r="CY126" s="887"/>
      <c r="CZ126" s="110">
        <v>38.799999999999997</v>
      </c>
      <c r="DA126" s="887"/>
      <c r="DB126" s="109" t="s">
        <v>280</v>
      </c>
      <c r="DC126" s="887"/>
      <c r="DD126" s="109" t="s">
        <v>255</v>
      </c>
      <c r="DE126" s="887"/>
      <c r="DF126" s="110">
        <v>25.9</v>
      </c>
      <c r="DG126" s="905"/>
      <c r="DH126" s="907"/>
      <c r="DI126" s="905"/>
      <c r="DJ126" s="111" t="s">
        <v>256</v>
      </c>
      <c r="DK126" s="882"/>
      <c r="DL126" s="909"/>
      <c r="DM126" s="871"/>
      <c r="DN126" s="869"/>
      <c r="DO126" s="871"/>
      <c r="DP126" s="873"/>
      <c r="DQ126" s="871"/>
      <c r="DR126" s="875"/>
      <c r="DS126" s="871"/>
      <c r="DT126" s="877"/>
      <c r="DU126" s="879"/>
      <c r="DV126" s="881"/>
      <c r="DW126" s="882"/>
      <c r="DX126" s="922"/>
      <c r="DY126" s="887"/>
      <c r="DZ126" s="922"/>
      <c r="EA126" s="115"/>
      <c r="EB126" s="918"/>
    </row>
    <row r="127" spans="1:132" s="116" customFormat="1" ht="34.15" customHeight="1">
      <c r="A127" s="138" t="s">
        <v>405</v>
      </c>
      <c r="B127" s="920"/>
      <c r="C127" s="883" t="s">
        <v>272</v>
      </c>
      <c r="D127" s="885" t="s">
        <v>239</v>
      </c>
      <c r="E127" s="113" t="s">
        <v>42</v>
      </c>
      <c r="F127" s="52"/>
      <c r="G127" s="53">
        <v>36510</v>
      </c>
      <c r="H127" s="54">
        <v>46110</v>
      </c>
      <c r="I127" s="55" t="s">
        <v>240</v>
      </c>
      <c r="J127" s="56">
        <v>340</v>
      </c>
      <c r="K127" s="57">
        <v>440</v>
      </c>
      <c r="L127" s="58" t="s">
        <v>241</v>
      </c>
      <c r="M127" s="59" t="s">
        <v>242</v>
      </c>
      <c r="N127" s="60" t="s">
        <v>240</v>
      </c>
      <c r="O127" s="61" t="s">
        <v>243</v>
      </c>
      <c r="P127" s="60" t="s">
        <v>240</v>
      </c>
      <c r="Q127" s="62">
        <v>2.1</v>
      </c>
      <c r="R127" s="63">
        <v>2.1</v>
      </c>
      <c r="S127" s="887" t="s">
        <v>240</v>
      </c>
      <c r="T127" s="888">
        <v>580</v>
      </c>
      <c r="U127" s="887" t="s">
        <v>240</v>
      </c>
      <c r="V127" s="890">
        <v>5</v>
      </c>
      <c r="W127" s="892" t="s">
        <v>244</v>
      </c>
      <c r="X127" s="872" t="s">
        <v>242</v>
      </c>
      <c r="Y127" s="892" t="s">
        <v>240</v>
      </c>
      <c r="Z127" s="894" t="s">
        <v>245</v>
      </c>
      <c r="AA127" s="55" t="s">
        <v>240</v>
      </c>
      <c r="AB127" s="64">
        <v>9600</v>
      </c>
      <c r="AC127" s="887" t="s">
        <v>240</v>
      </c>
      <c r="AD127" s="65">
        <v>90</v>
      </c>
      <c r="AE127" s="66" t="s">
        <v>244</v>
      </c>
      <c r="AF127" s="59" t="s">
        <v>242</v>
      </c>
      <c r="AG127" s="67" t="s">
        <v>240</v>
      </c>
      <c r="AH127" s="61" t="s">
        <v>246</v>
      </c>
      <c r="AI127" s="67" t="s">
        <v>240</v>
      </c>
      <c r="AJ127" s="68">
        <v>2.6</v>
      </c>
      <c r="AK127" s="69" t="s">
        <v>247</v>
      </c>
      <c r="AL127" s="70" t="s">
        <v>248</v>
      </c>
      <c r="AM127" s="71">
        <v>3840</v>
      </c>
      <c r="AN127" s="70" t="s">
        <v>248</v>
      </c>
      <c r="AO127" s="72">
        <v>30</v>
      </c>
      <c r="AP127" s="73" t="s">
        <v>241</v>
      </c>
      <c r="AQ127" s="74" t="s">
        <v>242</v>
      </c>
      <c r="AR127" s="73" t="s">
        <v>240</v>
      </c>
      <c r="AS127" s="75" t="s">
        <v>246</v>
      </c>
      <c r="AT127" s="73" t="s">
        <v>240</v>
      </c>
      <c r="AU127" s="76">
        <v>3.9</v>
      </c>
      <c r="AV127" s="77"/>
      <c r="AW127" s="78"/>
      <c r="AX127" s="77"/>
      <c r="AY127" s="79"/>
      <c r="AZ127" s="80"/>
      <c r="BA127" s="80"/>
      <c r="BB127" s="81"/>
      <c r="BC127" s="80"/>
      <c r="BD127" s="81"/>
      <c r="BE127" s="80"/>
      <c r="BF127" s="77"/>
      <c r="BG127" s="78" t="s">
        <v>249</v>
      </c>
      <c r="BH127" s="77"/>
      <c r="BI127" s="82"/>
      <c r="BJ127" s="80"/>
      <c r="BK127" s="80"/>
      <c r="BL127" s="80"/>
      <c r="BM127" s="80"/>
      <c r="BN127" s="80"/>
      <c r="BO127" s="80"/>
      <c r="BP127" s="896" t="s">
        <v>240</v>
      </c>
      <c r="BQ127" s="897">
        <v>660</v>
      </c>
      <c r="BR127" s="887" t="s">
        <v>240</v>
      </c>
      <c r="BS127" s="899">
        <v>6</v>
      </c>
      <c r="BT127" s="872" t="s">
        <v>241</v>
      </c>
      <c r="BU127" s="872" t="s">
        <v>242</v>
      </c>
      <c r="BV127" s="870" t="s">
        <v>240</v>
      </c>
      <c r="BW127" s="874" t="s">
        <v>246</v>
      </c>
      <c r="BX127" s="870" t="s">
        <v>240</v>
      </c>
      <c r="BY127" s="901">
        <v>9.1</v>
      </c>
      <c r="BZ127" s="887" t="s">
        <v>250</v>
      </c>
      <c r="CA127" s="903">
        <v>3840</v>
      </c>
      <c r="CB127" s="887" t="s">
        <v>240</v>
      </c>
      <c r="CC127" s="899">
        <v>30</v>
      </c>
      <c r="CD127" s="870" t="s">
        <v>241</v>
      </c>
      <c r="CE127" s="872" t="s">
        <v>242</v>
      </c>
      <c r="CF127" s="870" t="s">
        <v>240</v>
      </c>
      <c r="CG127" s="874" t="s">
        <v>246</v>
      </c>
      <c r="CH127" s="870" t="s">
        <v>240</v>
      </c>
      <c r="CI127" s="876">
        <v>2.8</v>
      </c>
      <c r="CJ127" s="880" t="s">
        <v>251</v>
      </c>
      <c r="CK127" s="887" t="s">
        <v>250</v>
      </c>
      <c r="CL127" s="888">
        <v>560</v>
      </c>
      <c r="CM127" s="887" t="s">
        <v>240</v>
      </c>
      <c r="CN127" s="899">
        <v>5</v>
      </c>
      <c r="CO127" s="872" t="s">
        <v>241</v>
      </c>
      <c r="CP127" s="872" t="s">
        <v>242</v>
      </c>
      <c r="CQ127" s="870" t="s">
        <v>240</v>
      </c>
      <c r="CR127" s="874" t="s">
        <v>246</v>
      </c>
      <c r="CS127" s="870" t="s">
        <v>240</v>
      </c>
      <c r="CT127" s="901">
        <v>10.9</v>
      </c>
      <c r="CU127" s="887" t="s">
        <v>250</v>
      </c>
      <c r="CV127" s="83">
        <v>380</v>
      </c>
      <c r="CW127" s="887" t="s">
        <v>250</v>
      </c>
      <c r="CX127" s="84">
        <v>3</v>
      </c>
      <c r="CY127" s="887" t="s">
        <v>250</v>
      </c>
      <c r="CZ127" s="84">
        <v>3</v>
      </c>
      <c r="DA127" s="887" t="s">
        <v>250</v>
      </c>
      <c r="DB127" s="83">
        <v>60</v>
      </c>
      <c r="DC127" s="887" t="s">
        <v>250</v>
      </c>
      <c r="DD127" s="84">
        <v>1</v>
      </c>
      <c r="DE127" s="887" t="s">
        <v>250</v>
      </c>
      <c r="DF127" s="84">
        <v>1</v>
      </c>
      <c r="DG127" s="905" t="s">
        <v>248</v>
      </c>
      <c r="DH127" s="906">
        <v>3660</v>
      </c>
      <c r="DI127" s="905" t="s">
        <v>248</v>
      </c>
      <c r="DJ127" s="85">
        <v>255</v>
      </c>
      <c r="DK127" s="882" t="s">
        <v>252</v>
      </c>
      <c r="DL127" s="908">
        <v>3840</v>
      </c>
      <c r="DM127" s="870" t="s">
        <v>240</v>
      </c>
      <c r="DN127" s="868">
        <v>30</v>
      </c>
      <c r="DO127" s="870" t="s">
        <v>241</v>
      </c>
      <c r="DP127" s="872" t="s">
        <v>242</v>
      </c>
      <c r="DQ127" s="870" t="s">
        <v>240</v>
      </c>
      <c r="DR127" s="874" t="s">
        <v>246</v>
      </c>
      <c r="DS127" s="870" t="s">
        <v>240</v>
      </c>
      <c r="DT127" s="876">
        <v>2.8</v>
      </c>
      <c r="DU127" s="878" t="s">
        <v>247</v>
      </c>
      <c r="DV127" s="880" t="s">
        <v>253</v>
      </c>
      <c r="DW127" s="882" t="s">
        <v>252</v>
      </c>
      <c r="DX127" s="922"/>
      <c r="DY127" s="887"/>
      <c r="DZ127" s="922"/>
      <c r="EA127" s="115"/>
      <c r="EB127" s="918"/>
    </row>
    <row r="128" spans="1:132" s="116" customFormat="1" ht="34.15" customHeight="1">
      <c r="A128" s="138" t="s">
        <v>406</v>
      </c>
      <c r="B128" s="920"/>
      <c r="C128" s="884"/>
      <c r="D128" s="910"/>
      <c r="E128" s="114" t="s">
        <v>43</v>
      </c>
      <c r="F128" s="52"/>
      <c r="G128" s="88">
        <v>46110</v>
      </c>
      <c r="H128" s="89"/>
      <c r="I128" s="55" t="s">
        <v>240</v>
      </c>
      <c r="J128" s="90">
        <v>440</v>
      </c>
      <c r="K128" s="91"/>
      <c r="L128" s="92" t="s">
        <v>241</v>
      </c>
      <c r="M128" s="93" t="s">
        <v>242</v>
      </c>
      <c r="N128" s="94" t="s">
        <v>240</v>
      </c>
      <c r="O128" s="95" t="s">
        <v>246</v>
      </c>
      <c r="P128" s="94" t="s">
        <v>240</v>
      </c>
      <c r="Q128" s="96">
        <v>2.1</v>
      </c>
      <c r="R128" s="97"/>
      <c r="S128" s="887"/>
      <c r="T128" s="889"/>
      <c r="U128" s="887"/>
      <c r="V128" s="891"/>
      <c r="W128" s="893"/>
      <c r="X128" s="873"/>
      <c r="Y128" s="893"/>
      <c r="Z128" s="895"/>
      <c r="AA128" s="55" t="s">
        <v>240</v>
      </c>
      <c r="AB128" s="90">
        <v>9600</v>
      </c>
      <c r="AC128" s="887"/>
      <c r="AD128" s="98">
        <v>90</v>
      </c>
      <c r="AE128" s="99" t="s">
        <v>241</v>
      </c>
      <c r="AF128" s="93" t="s">
        <v>242</v>
      </c>
      <c r="AG128" s="100" t="s">
        <v>240</v>
      </c>
      <c r="AH128" s="101" t="s">
        <v>246</v>
      </c>
      <c r="AI128" s="100" t="s">
        <v>240</v>
      </c>
      <c r="AJ128" s="102">
        <v>2.6</v>
      </c>
      <c r="AK128" s="103"/>
      <c r="AL128" s="70"/>
      <c r="AM128" s="104"/>
      <c r="AN128" s="77"/>
      <c r="AO128" s="105"/>
      <c r="AP128" s="106"/>
      <c r="AQ128" s="86"/>
      <c r="AR128" s="106"/>
      <c r="AS128" s="86"/>
      <c r="AT128" s="106"/>
      <c r="AU128" s="86"/>
      <c r="AV128" s="107" t="s">
        <v>240</v>
      </c>
      <c r="AW128" s="71">
        <v>67200</v>
      </c>
      <c r="AX128" s="77" t="s">
        <v>240</v>
      </c>
      <c r="AY128" s="72">
        <v>670</v>
      </c>
      <c r="AZ128" s="108" t="s">
        <v>241</v>
      </c>
      <c r="BA128" s="74" t="s">
        <v>242</v>
      </c>
      <c r="BB128" s="73" t="s">
        <v>240</v>
      </c>
      <c r="BC128" s="75" t="s">
        <v>246</v>
      </c>
      <c r="BD128" s="73" t="s">
        <v>240</v>
      </c>
      <c r="BE128" s="76">
        <v>2.2999999999999998</v>
      </c>
      <c r="BF128" s="107" t="s">
        <v>240</v>
      </c>
      <c r="BG128" s="156">
        <v>57600</v>
      </c>
      <c r="BH128" s="107" t="s">
        <v>250</v>
      </c>
      <c r="BI128" s="72">
        <v>570</v>
      </c>
      <c r="BJ128" s="108" t="s">
        <v>241</v>
      </c>
      <c r="BK128" s="74" t="s">
        <v>242</v>
      </c>
      <c r="BL128" s="108" t="s">
        <v>240</v>
      </c>
      <c r="BM128" s="75" t="s">
        <v>246</v>
      </c>
      <c r="BN128" s="108" t="s">
        <v>240</v>
      </c>
      <c r="BO128" s="76">
        <v>2.2000000000000002</v>
      </c>
      <c r="BP128" s="896"/>
      <c r="BQ128" s="898"/>
      <c r="BR128" s="887"/>
      <c r="BS128" s="900"/>
      <c r="BT128" s="873"/>
      <c r="BU128" s="873"/>
      <c r="BV128" s="871"/>
      <c r="BW128" s="875"/>
      <c r="BX128" s="871"/>
      <c r="BY128" s="902"/>
      <c r="BZ128" s="887"/>
      <c r="CA128" s="904"/>
      <c r="CB128" s="887"/>
      <c r="CC128" s="900"/>
      <c r="CD128" s="871"/>
      <c r="CE128" s="873"/>
      <c r="CF128" s="871"/>
      <c r="CG128" s="875"/>
      <c r="CH128" s="871"/>
      <c r="CI128" s="877"/>
      <c r="CJ128" s="881"/>
      <c r="CK128" s="887"/>
      <c r="CL128" s="889"/>
      <c r="CM128" s="887"/>
      <c r="CN128" s="900"/>
      <c r="CO128" s="873"/>
      <c r="CP128" s="873"/>
      <c r="CQ128" s="871"/>
      <c r="CR128" s="875"/>
      <c r="CS128" s="871"/>
      <c r="CT128" s="902"/>
      <c r="CU128" s="887"/>
      <c r="CV128" s="109" t="s">
        <v>280</v>
      </c>
      <c r="CW128" s="887"/>
      <c r="CX128" s="109" t="s">
        <v>255</v>
      </c>
      <c r="CY128" s="887"/>
      <c r="CZ128" s="110">
        <v>46.6</v>
      </c>
      <c r="DA128" s="887"/>
      <c r="DB128" s="109" t="s">
        <v>280</v>
      </c>
      <c r="DC128" s="887"/>
      <c r="DD128" s="109" t="s">
        <v>255</v>
      </c>
      <c r="DE128" s="887"/>
      <c r="DF128" s="110">
        <v>23.3</v>
      </c>
      <c r="DG128" s="905"/>
      <c r="DH128" s="907"/>
      <c r="DI128" s="905"/>
      <c r="DJ128" s="111" t="s">
        <v>256</v>
      </c>
      <c r="DK128" s="882"/>
      <c r="DL128" s="909"/>
      <c r="DM128" s="871"/>
      <c r="DN128" s="869"/>
      <c r="DO128" s="871"/>
      <c r="DP128" s="873"/>
      <c r="DQ128" s="871"/>
      <c r="DR128" s="875"/>
      <c r="DS128" s="871"/>
      <c r="DT128" s="877"/>
      <c r="DU128" s="879"/>
      <c r="DV128" s="881"/>
      <c r="DW128" s="882"/>
      <c r="DX128" s="922"/>
      <c r="DY128" s="887"/>
      <c r="DZ128" s="922"/>
      <c r="EA128" s="115"/>
      <c r="EB128" s="918"/>
    </row>
    <row r="129" spans="1:132" s="116" customFormat="1" ht="34.15" customHeight="1">
      <c r="A129" s="138" t="s">
        <v>407</v>
      </c>
      <c r="B129" s="920"/>
      <c r="C129" s="883" t="s">
        <v>273</v>
      </c>
      <c r="D129" s="885" t="s">
        <v>239</v>
      </c>
      <c r="E129" s="113" t="s">
        <v>42</v>
      </c>
      <c r="F129" s="52"/>
      <c r="G129" s="53">
        <v>34410</v>
      </c>
      <c r="H129" s="54">
        <v>44010</v>
      </c>
      <c r="I129" s="55" t="s">
        <v>240</v>
      </c>
      <c r="J129" s="56">
        <v>320</v>
      </c>
      <c r="K129" s="57">
        <v>410</v>
      </c>
      <c r="L129" s="58" t="s">
        <v>241</v>
      </c>
      <c r="M129" s="59" t="s">
        <v>242</v>
      </c>
      <c r="N129" s="60" t="s">
        <v>240</v>
      </c>
      <c r="O129" s="61" t="s">
        <v>243</v>
      </c>
      <c r="P129" s="60" t="s">
        <v>240</v>
      </c>
      <c r="Q129" s="62">
        <v>2</v>
      </c>
      <c r="R129" s="63">
        <v>2.2000000000000002</v>
      </c>
      <c r="S129" s="887" t="s">
        <v>240</v>
      </c>
      <c r="T129" s="888">
        <v>480</v>
      </c>
      <c r="U129" s="887" t="s">
        <v>240</v>
      </c>
      <c r="V129" s="890">
        <v>4</v>
      </c>
      <c r="W129" s="892" t="s">
        <v>244</v>
      </c>
      <c r="X129" s="872" t="s">
        <v>242</v>
      </c>
      <c r="Y129" s="892" t="s">
        <v>240</v>
      </c>
      <c r="Z129" s="894" t="s">
        <v>245</v>
      </c>
      <c r="AA129" s="55" t="s">
        <v>240</v>
      </c>
      <c r="AB129" s="64">
        <v>9600</v>
      </c>
      <c r="AC129" s="887" t="s">
        <v>240</v>
      </c>
      <c r="AD129" s="65">
        <v>90</v>
      </c>
      <c r="AE129" s="66" t="s">
        <v>244</v>
      </c>
      <c r="AF129" s="59" t="s">
        <v>242</v>
      </c>
      <c r="AG129" s="67" t="s">
        <v>240</v>
      </c>
      <c r="AH129" s="61" t="s">
        <v>246</v>
      </c>
      <c r="AI129" s="67" t="s">
        <v>240</v>
      </c>
      <c r="AJ129" s="68">
        <v>2.6</v>
      </c>
      <c r="AK129" s="69" t="s">
        <v>247</v>
      </c>
      <c r="AL129" s="70" t="s">
        <v>248</v>
      </c>
      <c r="AM129" s="71">
        <v>3840</v>
      </c>
      <c r="AN129" s="70" t="s">
        <v>248</v>
      </c>
      <c r="AO129" s="72">
        <v>30</v>
      </c>
      <c r="AP129" s="73" t="s">
        <v>241</v>
      </c>
      <c r="AQ129" s="74" t="s">
        <v>242</v>
      </c>
      <c r="AR129" s="73" t="s">
        <v>240</v>
      </c>
      <c r="AS129" s="75" t="s">
        <v>246</v>
      </c>
      <c r="AT129" s="73" t="s">
        <v>240</v>
      </c>
      <c r="AU129" s="76">
        <v>3.9</v>
      </c>
      <c r="AV129" s="77"/>
      <c r="AW129" s="78"/>
      <c r="AX129" s="77"/>
      <c r="AY129" s="79"/>
      <c r="AZ129" s="80"/>
      <c r="BA129" s="80"/>
      <c r="BB129" s="81"/>
      <c r="BC129" s="80"/>
      <c r="BD129" s="81"/>
      <c r="BE129" s="80"/>
      <c r="BF129" s="77"/>
      <c r="BG129" s="78" t="s">
        <v>249</v>
      </c>
      <c r="BH129" s="77"/>
      <c r="BI129" s="82"/>
      <c r="BJ129" s="80"/>
      <c r="BK129" s="80"/>
      <c r="BL129" s="80"/>
      <c r="BM129" s="80"/>
      <c r="BN129" s="80"/>
      <c r="BO129" s="80"/>
      <c r="BP129" s="896" t="s">
        <v>240</v>
      </c>
      <c r="BQ129" s="897">
        <v>550</v>
      </c>
      <c r="BR129" s="887" t="s">
        <v>240</v>
      </c>
      <c r="BS129" s="899">
        <v>5</v>
      </c>
      <c r="BT129" s="872" t="s">
        <v>241</v>
      </c>
      <c r="BU129" s="872" t="s">
        <v>242</v>
      </c>
      <c r="BV129" s="870" t="s">
        <v>240</v>
      </c>
      <c r="BW129" s="874" t="s">
        <v>246</v>
      </c>
      <c r="BX129" s="870" t="s">
        <v>240</v>
      </c>
      <c r="BY129" s="901">
        <v>9.1</v>
      </c>
      <c r="BZ129" s="887" t="s">
        <v>250</v>
      </c>
      <c r="CA129" s="903">
        <v>3200</v>
      </c>
      <c r="CB129" s="887" t="s">
        <v>240</v>
      </c>
      <c r="CC129" s="899">
        <v>30</v>
      </c>
      <c r="CD129" s="870" t="s">
        <v>241</v>
      </c>
      <c r="CE129" s="872" t="s">
        <v>242</v>
      </c>
      <c r="CF129" s="870" t="s">
        <v>240</v>
      </c>
      <c r="CG129" s="874" t="s">
        <v>246</v>
      </c>
      <c r="CH129" s="870" t="s">
        <v>240</v>
      </c>
      <c r="CI129" s="876">
        <v>2.4</v>
      </c>
      <c r="CJ129" s="880" t="s">
        <v>251</v>
      </c>
      <c r="CK129" s="887" t="s">
        <v>250</v>
      </c>
      <c r="CL129" s="888">
        <v>540</v>
      </c>
      <c r="CM129" s="887" t="s">
        <v>240</v>
      </c>
      <c r="CN129" s="899">
        <v>5</v>
      </c>
      <c r="CO129" s="872" t="s">
        <v>241</v>
      </c>
      <c r="CP129" s="872" t="s">
        <v>242</v>
      </c>
      <c r="CQ129" s="870" t="s">
        <v>240</v>
      </c>
      <c r="CR129" s="874" t="s">
        <v>246</v>
      </c>
      <c r="CS129" s="870" t="s">
        <v>240</v>
      </c>
      <c r="CT129" s="901">
        <v>16.8</v>
      </c>
      <c r="CU129" s="887" t="s">
        <v>250</v>
      </c>
      <c r="CV129" s="83">
        <v>330</v>
      </c>
      <c r="CW129" s="887" t="s">
        <v>250</v>
      </c>
      <c r="CX129" s="84">
        <v>3</v>
      </c>
      <c r="CY129" s="887" t="s">
        <v>250</v>
      </c>
      <c r="CZ129" s="84">
        <v>3</v>
      </c>
      <c r="DA129" s="887" t="s">
        <v>250</v>
      </c>
      <c r="DB129" s="83">
        <v>50</v>
      </c>
      <c r="DC129" s="887" t="s">
        <v>250</v>
      </c>
      <c r="DD129" s="84">
        <v>1</v>
      </c>
      <c r="DE129" s="887" t="s">
        <v>250</v>
      </c>
      <c r="DF129" s="84">
        <v>1</v>
      </c>
      <c r="DG129" s="905" t="s">
        <v>248</v>
      </c>
      <c r="DH129" s="906">
        <v>3160</v>
      </c>
      <c r="DI129" s="905" t="s">
        <v>248</v>
      </c>
      <c r="DJ129" s="85">
        <v>255</v>
      </c>
      <c r="DK129" s="882" t="s">
        <v>252</v>
      </c>
      <c r="DL129" s="908">
        <v>3200</v>
      </c>
      <c r="DM129" s="870" t="s">
        <v>240</v>
      </c>
      <c r="DN129" s="868">
        <v>30</v>
      </c>
      <c r="DO129" s="870" t="s">
        <v>241</v>
      </c>
      <c r="DP129" s="872" t="s">
        <v>242</v>
      </c>
      <c r="DQ129" s="870" t="s">
        <v>240</v>
      </c>
      <c r="DR129" s="874" t="s">
        <v>246</v>
      </c>
      <c r="DS129" s="870" t="s">
        <v>240</v>
      </c>
      <c r="DT129" s="876">
        <v>2.4</v>
      </c>
      <c r="DU129" s="878" t="s">
        <v>247</v>
      </c>
      <c r="DV129" s="880" t="s">
        <v>253</v>
      </c>
      <c r="DW129" s="882" t="s">
        <v>252</v>
      </c>
      <c r="DX129" s="922"/>
      <c r="DY129" s="887"/>
      <c r="DZ129" s="922"/>
      <c r="EA129" s="115"/>
      <c r="EB129" s="918"/>
    </row>
    <row r="130" spans="1:132" s="116" customFormat="1" ht="34.15" customHeight="1">
      <c r="A130" s="138" t="s">
        <v>408</v>
      </c>
      <c r="B130" s="920"/>
      <c r="C130" s="884"/>
      <c r="D130" s="910"/>
      <c r="E130" s="114" t="s">
        <v>43</v>
      </c>
      <c r="F130" s="52"/>
      <c r="G130" s="88">
        <v>44010</v>
      </c>
      <c r="H130" s="89"/>
      <c r="I130" s="55" t="s">
        <v>240</v>
      </c>
      <c r="J130" s="90">
        <v>410</v>
      </c>
      <c r="K130" s="91"/>
      <c r="L130" s="92" t="s">
        <v>241</v>
      </c>
      <c r="M130" s="93" t="s">
        <v>242</v>
      </c>
      <c r="N130" s="94" t="s">
        <v>240</v>
      </c>
      <c r="O130" s="95" t="s">
        <v>246</v>
      </c>
      <c r="P130" s="94" t="s">
        <v>240</v>
      </c>
      <c r="Q130" s="96">
        <v>2.2000000000000002</v>
      </c>
      <c r="R130" s="97"/>
      <c r="S130" s="887"/>
      <c r="T130" s="889"/>
      <c r="U130" s="887"/>
      <c r="V130" s="891"/>
      <c r="W130" s="893"/>
      <c r="X130" s="873"/>
      <c r="Y130" s="893"/>
      <c r="Z130" s="895"/>
      <c r="AA130" s="55" t="s">
        <v>240</v>
      </c>
      <c r="AB130" s="90">
        <v>9600</v>
      </c>
      <c r="AC130" s="887"/>
      <c r="AD130" s="98">
        <v>90</v>
      </c>
      <c r="AE130" s="99" t="s">
        <v>241</v>
      </c>
      <c r="AF130" s="93" t="s">
        <v>242</v>
      </c>
      <c r="AG130" s="100" t="s">
        <v>240</v>
      </c>
      <c r="AH130" s="101" t="s">
        <v>246</v>
      </c>
      <c r="AI130" s="100" t="s">
        <v>240</v>
      </c>
      <c r="AJ130" s="102">
        <v>2.6</v>
      </c>
      <c r="AK130" s="103"/>
      <c r="AL130" s="70"/>
      <c r="AM130" s="104"/>
      <c r="AN130" s="77"/>
      <c r="AO130" s="105"/>
      <c r="AP130" s="106"/>
      <c r="AQ130" s="86"/>
      <c r="AR130" s="106"/>
      <c r="AS130" s="86"/>
      <c r="AT130" s="106"/>
      <c r="AU130" s="86"/>
      <c r="AV130" s="107" t="s">
        <v>240</v>
      </c>
      <c r="AW130" s="71">
        <v>67200</v>
      </c>
      <c r="AX130" s="77" t="s">
        <v>240</v>
      </c>
      <c r="AY130" s="72">
        <v>670</v>
      </c>
      <c r="AZ130" s="108" t="s">
        <v>241</v>
      </c>
      <c r="BA130" s="74" t="s">
        <v>242</v>
      </c>
      <c r="BB130" s="73" t="s">
        <v>240</v>
      </c>
      <c r="BC130" s="75" t="s">
        <v>246</v>
      </c>
      <c r="BD130" s="73" t="s">
        <v>240</v>
      </c>
      <c r="BE130" s="76">
        <v>2.2999999999999998</v>
      </c>
      <c r="BF130" s="107" t="s">
        <v>240</v>
      </c>
      <c r="BG130" s="156">
        <v>57600</v>
      </c>
      <c r="BH130" s="107" t="s">
        <v>250</v>
      </c>
      <c r="BI130" s="72">
        <v>570</v>
      </c>
      <c r="BJ130" s="108" t="s">
        <v>241</v>
      </c>
      <c r="BK130" s="74" t="s">
        <v>242</v>
      </c>
      <c r="BL130" s="108" t="s">
        <v>240</v>
      </c>
      <c r="BM130" s="75" t="s">
        <v>246</v>
      </c>
      <c r="BN130" s="108" t="s">
        <v>240</v>
      </c>
      <c r="BO130" s="76">
        <v>2.2000000000000002</v>
      </c>
      <c r="BP130" s="896"/>
      <c r="BQ130" s="898"/>
      <c r="BR130" s="887"/>
      <c r="BS130" s="900"/>
      <c r="BT130" s="873"/>
      <c r="BU130" s="873"/>
      <c r="BV130" s="871"/>
      <c r="BW130" s="875"/>
      <c r="BX130" s="871"/>
      <c r="BY130" s="902"/>
      <c r="BZ130" s="887"/>
      <c r="CA130" s="904"/>
      <c r="CB130" s="887"/>
      <c r="CC130" s="900"/>
      <c r="CD130" s="871"/>
      <c r="CE130" s="873"/>
      <c r="CF130" s="871"/>
      <c r="CG130" s="875"/>
      <c r="CH130" s="871"/>
      <c r="CI130" s="877"/>
      <c r="CJ130" s="881"/>
      <c r="CK130" s="887"/>
      <c r="CL130" s="889"/>
      <c r="CM130" s="887"/>
      <c r="CN130" s="900"/>
      <c r="CO130" s="873"/>
      <c r="CP130" s="873"/>
      <c r="CQ130" s="871"/>
      <c r="CR130" s="875"/>
      <c r="CS130" s="871"/>
      <c r="CT130" s="902"/>
      <c r="CU130" s="887"/>
      <c r="CV130" s="109" t="s">
        <v>280</v>
      </c>
      <c r="CW130" s="887"/>
      <c r="CX130" s="109" t="s">
        <v>255</v>
      </c>
      <c r="CY130" s="887"/>
      <c r="CZ130" s="110">
        <v>58.3</v>
      </c>
      <c r="DA130" s="887"/>
      <c r="DB130" s="109" t="s">
        <v>280</v>
      </c>
      <c r="DC130" s="887"/>
      <c r="DD130" s="109" t="s">
        <v>255</v>
      </c>
      <c r="DE130" s="887"/>
      <c r="DF130" s="110">
        <v>32.4</v>
      </c>
      <c r="DG130" s="905"/>
      <c r="DH130" s="907"/>
      <c r="DI130" s="905"/>
      <c r="DJ130" s="111" t="s">
        <v>256</v>
      </c>
      <c r="DK130" s="882"/>
      <c r="DL130" s="909"/>
      <c r="DM130" s="871"/>
      <c r="DN130" s="869"/>
      <c r="DO130" s="871"/>
      <c r="DP130" s="873"/>
      <c r="DQ130" s="871"/>
      <c r="DR130" s="875"/>
      <c r="DS130" s="871"/>
      <c r="DT130" s="877"/>
      <c r="DU130" s="879"/>
      <c r="DV130" s="881"/>
      <c r="DW130" s="882"/>
      <c r="DX130" s="922"/>
      <c r="DY130" s="887"/>
      <c r="DZ130" s="922"/>
      <c r="EA130" s="115"/>
      <c r="EB130" s="918"/>
    </row>
    <row r="131" spans="1:132" s="116" customFormat="1" ht="34.15" customHeight="1">
      <c r="A131" s="138" t="s">
        <v>409</v>
      </c>
      <c r="B131" s="920"/>
      <c r="C131" s="883" t="s">
        <v>274</v>
      </c>
      <c r="D131" s="885" t="s">
        <v>239</v>
      </c>
      <c r="E131" s="113" t="s">
        <v>42</v>
      </c>
      <c r="F131" s="52"/>
      <c r="G131" s="53">
        <v>32890</v>
      </c>
      <c r="H131" s="54">
        <v>42490</v>
      </c>
      <c r="I131" s="55" t="s">
        <v>240</v>
      </c>
      <c r="J131" s="56">
        <v>300</v>
      </c>
      <c r="K131" s="57">
        <v>400</v>
      </c>
      <c r="L131" s="58" t="s">
        <v>241</v>
      </c>
      <c r="M131" s="59" t="s">
        <v>242</v>
      </c>
      <c r="N131" s="60" t="s">
        <v>240</v>
      </c>
      <c r="O131" s="61" t="s">
        <v>243</v>
      </c>
      <c r="P131" s="60" t="s">
        <v>240</v>
      </c>
      <c r="Q131" s="62">
        <v>2.1</v>
      </c>
      <c r="R131" s="63">
        <v>2.1</v>
      </c>
      <c r="S131" s="887" t="s">
        <v>240</v>
      </c>
      <c r="T131" s="888">
        <v>410</v>
      </c>
      <c r="U131" s="887" t="s">
        <v>240</v>
      </c>
      <c r="V131" s="890">
        <v>4</v>
      </c>
      <c r="W131" s="892" t="s">
        <v>244</v>
      </c>
      <c r="X131" s="872" t="s">
        <v>242</v>
      </c>
      <c r="Y131" s="892" t="s">
        <v>240</v>
      </c>
      <c r="Z131" s="894" t="s">
        <v>245</v>
      </c>
      <c r="AA131" s="55" t="s">
        <v>240</v>
      </c>
      <c r="AB131" s="64">
        <v>9600</v>
      </c>
      <c r="AC131" s="887" t="s">
        <v>240</v>
      </c>
      <c r="AD131" s="65">
        <v>90</v>
      </c>
      <c r="AE131" s="66" t="s">
        <v>244</v>
      </c>
      <c r="AF131" s="59" t="s">
        <v>242</v>
      </c>
      <c r="AG131" s="67" t="s">
        <v>240</v>
      </c>
      <c r="AH131" s="61" t="s">
        <v>246</v>
      </c>
      <c r="AI131" s="67" t="s">
        <v>240</v>
      </c>
      <c r="AJ131" s="68">
        <v>2.6</v>
      </c>
      <c r="AK131" s="69" t="s">
        <v>247</v>
      </c>
      <c r="AL131" s="70" t="s">
        <v>248</v>
      </c>
      <c r="AM131" s="71">
        <v>3840</v>
      </c>
      <c r="AN131" s="70" t="s">
        <v>248</v>
      </c>
      <c r="AO131" s="72">
        <v>30</v>
      </c>
      <c r="AP131" s="73" t="s">
        <v>241</v>
      </c>
      <c r="AQ131" s="74" t="s">
        <v>242</v>
      </c>
      <c r="AR131" s="73" t="s">
        <v>240</v>
      </c>
      <c r="AS131" s="75" t="s">
        <v>246</v>
      </c>
      <c r="AT131" s="73" t="s">
        <v>240</v>
      </c>
      <c r="AU131" s="76">
        <v>3.9</v>
      </c>
      <c r="AV131" s="77"/>
      <c r="AW131" s="78"/>
      <c r="AX131" s="77"/>
      <c r="AY131" s="79"/>
      <c r="AZ131" s="80"/>
      <c r="BA131" s="80"/>
      <c r="BB131" s="81"/>
      <c r="BC131" s="80"/>
      <c r="BD131" s="81"/>
      <c r="BE131" s="80"/>
      <c r="BF131" s="77"/>
      <c r="BG131" s="78" t="s">
        <v>249</v>
      </c>
      <c r="BH131" s="77"/>
      <c r="BI131" s="82"/>
      <c r="BJ131" s="80"/>
      <c r="BK131" s="80"/>
      <c r="BL131" s="80"/>
      <c r="BM131" s="80"/>
      <c r="BN131" s="80"/>
      <c r="BO131" s="80"/>
      <c r="BP131" s="896" t="s">
        <v>240</v>
      </c>
      <c r="BQ131" s="897">
        <v>470</v>
      </c>
      <c r="BR131" s="887" t="s">
        <v>240</v>
      </c>
      <c r="BS131" s="899">
        <v>4</v>
      </c>
      <c r="BT131" s="872" t="s">
        <v>241</v>
      </c>
      <c r="BU131" s="872" t="s">
        <v>242</v>
      </c>
      <c r="BV131" s="870" t="s">
        <v>240</v>
      </c>
      <c r="BW131" s="874" t="s">
        <v>246</v>
      </c>
      <c r="BX131" s="870" t="s">
        <v>240</v>
      </c>
      <c r="BY131" s="901">
        <v>9.6999999999999993</v>
      </c>
      <c r="BZ131" s="887" t="s">
        <v>250</v>
      </c>
      <c r="CA131" s="903">
        <v>2740</v>
      </c>
      <c r="CB131" s="887" t="s">
        <v>240</v>
      </c>
      <c r="CC131" s="899">
        <v>20</v>
      </c>
      <c r="CD131" s="870" t="s">
        <v>241</v>
      </c>
      <c r="CE131" s="872" t="s">
        <v>242</v>
      </c>
      <c r="CF131" s="870" t="s">
        <v>240</v>
      </c>
      <c r="CG131" s="874" t="s">
        <v>246</v>
      </c>
      <c r="CH131" s="870" t="s">
        <v>240</v>
      </c>
      <c r="CI131" s="876">
        <v>3.1</v>
      </c>
      <c r="CJ131" s="880" t="s">
        <v>251</v>
      </c>
      <c r="CK131" s="887" t="s">
        <v>250</v>
      </c>
      <c r="CL131" s="888">
        <v>540</v>
      </c>
      <c r="CM131" s="887" t="s">
        <v>240</v>
      </c>
      <c r="CN131" s="899">
        <v>5</v>
      </c>
      <c r="CO131" s="872" t="s">
        <v>241</v>
      </c>
      <c r="CP131" s="872" t="s">
        <v>242</v>
      </c>
      <c r="CQ131" s="870" t="s">
        <v>240</v>
      </c>
      <c r="CR131" s="874" t="s">
        <v>246</v>
      </c>
      <c r="CS131" s="870" t="s">
        <v>240</v>
      </c>
      <c r="CT131" s="901">
        <v>14.4</v>
      </c>
      <c r="CU131" s="887" t="s">
        <v>250</v>
      </c>
      <c r="CV131" s="83">
        <v>290</v>
      </c>
      <c r="CW131" s="887" t="s">
        <v>250</v>
      </c>
      <c r="CX131" s="84">
        <v>2</v>
      </c>
      <c r="CY131" s="887" t="s">
        <v>250</v>
      </c>
      <c r="CZ131" s="84">
        <v>2</v>
      </c>
      <c r="DA131" s="887" t="s">
        <v>250</v>
      </c>
      <c r="DB131" s="83">
        <v>50</v>
      </c>
      <c r="DC131" s="887" t="s">
        <v>250</v>
      </c>
      <c r="DD131" s="84">
        <v>1</v>
      </c>
      <c r="DE131" s="887" t="s">
        <v>250</v>
      </c>
      <c r="DF131" s="84">
        <v>1</v>
      </c>
      <c r="DG131" s="905" t="s">
        <v>248</v>
      </c>
      <c r="DH131" s="906">
        <v>2810</v>
      </c>
      <c r="DI131" s="905" t="s">
        <v>248</v>
      </c>
      <c r="DJ131" s="85">
        <v>255</v>
      </c>
      <c r="DK131" s="882" t="s">
        <v>252</v>
      </c>
      <c r="DL131" s="908">
        <v>2740</v>
      </c>
      <c r="DM131" s="870" t="s">
        <v>240</v>
      </c>
      <c r="DN131" s="868">
        <v>20</v>
      </c>
      <c r="DO131" s="870" t="s">
        <v>241</v>
      </c>
      <c r="DP131" s="872" t="s">
        <v>242</v>
      </c>
      <c r="DQ131" s="870" t="s">
        <v>240</v>
      </c>
      <c r="DR131" s="874" t="s">
        <v>246</v>
      </c>
      <c r="DS131" s="870" t="s">
        <v>240</v>
      </c>
      <c r="DT131" s="876">
        <v>3.1</v>
      </c>
      <c r="DU131" s="878" t="s">
        <v>247</v>
      </c>
      <c r="DV131" s="880" t="s">
        <v>253</v>
      </c>
      <c r="DW131" s="882" t="s">
        <v>252</v>
      </c>
      <c r="DX131" s="922"/>
      <c r="DY131" s="887"/>
      <c r="DZ131" s="922"/>
      <c r="EA131" s="115"/>
      <c r="EB131" s="918"/>
    </row>
    <row r="132" spans="1:132" s="116" customFormat="1" ht="34.15" customHeight="1">
      <c r="A132" s="138" t="s">
        <v>410</v>
      </c>
      <c r="B132" s="920"/>
      <c r="C132" s="884"/>
      <c r="D132" s="910"/>
      <c r="E132" s="114" t="s">
        <v>43</v>
      </c>
      <c r="F132" s="52"/>
      <c r="G132" s="88">
        <v>42490</v>
      </c>
      <c r="H132" s="89"/>
      <c r="I132" s="55" t="s">
        <v>240</v>
      </c>
      <c r="J132" s="90">
        <v>400</v>
      </c>
      <c r="K132" s="91"/>
      <c r="L132" s="92" t="s">
        <v>241</v>
      </c>
      <c r="M132" s="93" t="s">
        <v>242</v>
      </c>
      <c r="N132" s="94" t="s">
        <v>240</v>
      </c>
      <c r="O132" s="95" t="s">
        <v>246</v>
      </c>
      <c r="P132" s="94" t="s">
        <v>240</v>
      </c>
      <c r="Q132" s="96">
        <v>2.1</v>
      </c>
      <c r="R132" s="97"/>
      <c r="S132" s="887"/>
      <c r="T132" s="889"/>
      <c r="U132" s="887"/>
      <c r="V132" s="891"/>
      <c r="W132" s="893"/>
      <c r="X132" s="873"/>
      <c r="Y132" s="893"/>
      <c r="Z132" s="895"/>
      <c r="AA132" s="55" t="s">
        <v>240</v>
      </c>
      <c r="AB132" s="90">
        <v>9600</v>
      </c>
      <c r="AC132" s="887"/>
      <c r="AD132" s="98">
        <v>90</v>
      </c>
      <c r="AE132" s="99" t="s">
        <v>241</v>
      </c>
      <c r="AF132" s="93" t="s">
        <v>242</v>
      </c>
      <c r="AG132" s="100" t="s">
        <v>240</v>
      </c>
      <c r="AH132" s="101" t="s">
        <v>246</v>
      </c>
      <c r="AI132" s="100" t="s">
        <v>240</v>
      </c>
      <c r="AJ132" s="102">
        <v>2.6</v>
      </c>
      <c r="AK132" s="103"/>
      <c r="AL132" s="70"/>
      <c r="AM132" s="104"/>
      <c r="AN132" s="77"/>
      <c r="AO132" s="105"/>
      <c r="AP132" s="106"/>
      <c r="AQ132" s="86"/>
      <c r="AR132" s="106"/>
      <c r="AS132" s="86"/>
      <c r="AT132" s="106"/>
      <c r="AU132" s="86"/>
      <c r="AV132" s="107" t="s">
        <v>240</v>
      </c>
      <c r="AW132" s="71">
        <v>67200</v>
      </c>
      <c r="AX132" s="77" t="s">
        <v>240</v>
      </c>
      <c r="AY132" s="72">
        <v>670</v>
      </c>
      <c r="AZ132" s="108" t="s">
        <v>241</v>
      </c>
      <c r="BA132" s="74" t="s">
        <v>242</v>
      </c>
      <c r="BB132" s="73" t="s">
        <v>240</v>
      </c>
      <c r="BC132" s="75" t="s">
        <v>246</v>
      </c>
      <c r="BD132" s="73" t="s">
        <v>240</v>
      </c>
      <c r="BE132" s="76">
        <v>2.2999999999999998</v>
      </c>
      <c r="BF132" s="107" t="s">
        <v>240</v>
      </c>
      <c r="BG132" s="156">
        <v>57600</v>
      </c>
      <c r="BH132" s="107" t="s">
        <v>250</v>
      </c>
      <c r="BI132" s="72">
        <v>570</v>
      </c>
      <c r="BJ132" s="108" t="s">
        <v>241</v>
      </c>
      <c r="BK132" s="74" t="s">
        <v>242</v>
      </c>
      <c r="BL132" s="108" t="s">
        <v>240</v>
      </c>
      <c r="BM132" s="75" t="s">
        <v>246</v>
      </c>
      <c r="BN132" s="108" t="s">
        <v>240</v>
      </c>
      <c r="BO132" s="76">
        <v>2.2000000000000002</v>
      </c>
      <c r="BP132" s="896"/>
      <c r="BQ132" s="898"/>
      <c r="BR132" s="887"/>
      <c r="BS132" s="900"/>
      <c r="BT132" s="873"/>
      <c r="BU132" s="873"/>
      <c r="BV132" s="871"/>
      <c r="BW132" s="875"/>
      <c r="BX132" s="871"/>
      <c r="BY132" s="902"/>
      <c r="BZ132" s="887"/>
      <c r="CA132" s="904"/>
      <c r="CB132" s="887"/>
      <c r="CC132" s="900"/>
      <c r="CD132" s="871"/>
      <c r="CE132" s="873"/>
      <c r="CF132" s="871"/>
      <c r="CG132" s="875"/>
      <c r="CH132" s="871"/>
      <c r="CI132" s="877"/>
      <c r="CJ132" s="881"/>
      <c r="CK132" s="887"/>
      <c r="CL132" s="889"/>
      <c r="CM132" s="887"/>
      <c r="CN132" s="900"/>
      <c r="CO132" s="873"/>
      <c r="CP132" s="873"/>
      <c r="CQ132" s="871"/>
      <c r="CR132" s="875"/>
      <c r="CS132" s="871"/>
      <c r="CT132" s="902"/>
      <c r="CU132" s="887"/>
      <c r="CV132" s="109" t="s">
        <v>280</v>
      </c>
      <c r="CW132" s="887"/>
      <c r="CX132" s="109" t="s">
        <v>255</v>
      </c>
      <c r="CY132" s="887"/>
      <c r="CZ132" s="110">
        <v>74.900000000000006</v>
      </c>
      <c r="DA132" s="887"/>
      <c r="DB132" s="109" t="s">
        <v>280</v>
      </c>
      <c r="DC132" s="887"/>
      <c r="DD132" s="109" t="s">
        <v>255</v>
      </c>
      <c r="DE132" s="887"/>
      <c r="DF132" s="110">
        <v>27.7</v>
      </c>
      <c r="DG132" s="905"/>
      <c r="DH132" s="907"/>
      <c r="DI132" s="905"/>
      <c r="DJ132" s="111" t="s">
        <v>256</v>
      </c>
      <c r="DK132" s="882"/>
      <c r="DL132" s="909"/>
      <c r="DM132" s="871"/>
      <c r="DN132" s="869"/>
      <c r="DO132" s="871"/>
      <c r="DP132" s="873"/>
      <c r="DQ132" s="871"/>
      <c r="DR132" s="875"/>
      <c r="DS132" s="871"/>
      <c r="DT132" s="877"/>
      <c r="DU132" s="879"/>
      <c r="DV132" s="881"/>
      <c r="DW132" s="882"/>
      <c r="DX132" s="922"/>
      <c r="DY132" s="887"/>
      <c r="DZ132" s="922"/>
      <c r="EA132" s="115"/>
      <c r="EB132" s="918"/>
    </row>
    <row r="133" spans="1:132" s="116" customFormat="1" ht="34.15" customHeight="1">
      <c r="A133" s="138" t="s">
        <v>411</v>
      </c>
      <c r="B133" s="920"/>
      <c r="C133" s="883" t="s">
        <v>275</v>
      </c>
      <c r="D133" s="885" t="s">
        <v>239</v>
      </c>
      <c r="E133" s="113" t="s">
        <v>42</v>
      </c>
      <c r="F133" s="52"/>
      <c r="G133" s="53">
        <v>31770</v>
      </c>
      <c r="H133" s="54">
        <v>41370</v>
      </c>
      <c r="I133" s="55" t="s">
        <v>240</v>
      </c>
      <c r="J133" s="56">
        <v>290</v>
      </c>
      <c r="K133" s="57">
        <v>390</v>
      </c>
      <c r="L133" s="58" t="s">
        <v>241</v>
      </c>
      <c r="M133" s="59" t="s">
        <v>242</v>
      </c>
      <c r="N133" s="60" t="s">
        <v>240</v>
      </c>
      <c r="O133" s="61" t="s">
        <v>243</v>
      </c>
      <c r="P133" s="60" t="s">
        <v>240</v>
      </c>
      <c r="Q133" s="62">
        <v>2.1</v>
      </c>
      <c r="R133" s="63">
        <v>2.1</v>
      </c>
      <c r="S133" s="887" t="s">
        <v>240</v>
      </c>
      <c r="T133" s="888">
        <v>360</v>
      </c>
      <c r="U133" s="887" t="s">
        <v>240</v>
      </c>
      <c r="V133" s="890">
        <v>3</v>
      </c>
      <c r="W133" s="892" t="s">
        <v>244</v>
      </c>
      <c r="X133" s="872" t="s">
        <v>242</v>
      </c>
      <c r="Y133" s="892" t="s">
        <v>240</v>
      </c>
      <c r="Z133" s="894" t="s">
        <v>245</v>
      </c>
      <c r="AA133" s="55" t="s">
        <v>240</v>
      </c>
      <c r="AB133" s="64">
        <v>9600</v>
      </c>
      <c r="AC133" s="887" t="s">
        <v>240</v>
      </c>
      <c r="AD133" s="65">
        <v>90</v>
      </c>
      <c r="AE133" s="66" t="s">
        <v>244</v>
      </c>
      <c r="AF133" s="59" t="s">
        <v>242</v>
      </c>
      <c r="AG133" s="67" t="s">
        <v>240</v>
      </c>
      <c r="AH133" s="61" t="s">
        <v>246</v>
      </c>
      <c r="AI133" s="67" t="s">
        <v>240</v>
      </c>
      <c r="AJ133" s="68">
        <v>2.6</v>
      </c>
      <c r="AK133" s="69" t="s">
        <v>247</v>
      </c>
      <c r="AL133" s="70" t="s">
        <v>248</v>
      </c>
      <c r="AM133" s="71">
        <v>3840</v>
      </c>
      <c r="AN133" s="70" t="s">
        <v>248</v>
      </c>
      <c r="AO133" s="72">
        <v>30</v>
      </c>
      <c r="AP133" s="73" t="s">
        <v>241</v>
      </c>
      <c r="AQ133" s="74" t="s">
        <v>242</v>
      </c>
      <c r="AR133" s="73" t="s">
        <v>240</v>
      </c>
      <c r="AS133" s="75" t="s">
        <v>246</v>
      </c>
      <c r="AT133" s="73" t="s">
        <v>240</v>
      </c>
      <c r="AU133" s="76">
        <v>3.9</v>
      </c>
      <c r="AV133" s="77"/>
      <c r="AW133" s="78"/>
      <c r="AX133" s="77"/>
      <c r="AY133" s="79"/>
      <c r="AZ133" s="80"/>
      <c r="BA133" s="80"/>
      <c r="BB133" s="81"/>
      <c r="BC133" s="80"/>
      <c r="BD133" s="81"/>
      <c r="BE133" s="80"/>
      <c r="BF133" s="77"/>
      <c r="BG133" s="78" t="s">
        <v>249</v>
      </c>
      <c r="BH133" s="77"/>
      <c r="BI133" s="82"/>
      <c r="BJ133" s="80"/>
      <c r="BK133" s="80"/>
      <c r="BL133" s="80"/>
      <c r="BM133" s="80"/>
      <c r="BN133" s="80"/>
      <c r="BO133" s="80"/>
      <c r="BP133" s="896" t="s">
        <v>240</v>
      </c>
      <c r="BQ133" s="897">
        <v>410</v>
      </c>
      <c r="BR133" s="887" t="s">
        <v>240</v>
      </c>
      <c r="BS133" s="899">
        <v>4</v>
      </c>
      <c r="BT133" s="872" t="s">
        <v>241</v>
      </c>
      <c r="BU133" s="872" t="s">
        <v>242</v>
      </c>
      <c r="BV133" s="870" t="s">
        <v>240</v>
      </c>
      <c r="BW133" s="874" t="s">
        <v>246</v>
      </c>
      <c r="BX133" s="870" t="s">
        <v>240</v>
      </c>
      <c r="BY133" s="901">
        <v>8.5</v>
      </c>
      <c r="BZ133" s="887" t="s">
        <v>250</v>
      </c>
      <c r="CA133" s="903">
        <v>2400</v>
      </c>
      <c r="CB133" s="887" t="s">
        <v>240</v>
      </c>
      <c r="CC133" s="899">
        <v>20</v>
      </c>
      <c r="CD133" s="870" t="s">
        <v>241</v>
      </c>
      <c r="CE133" s="872" t="s">
        <v>242</v>
      </c>
      <c r="CF133" s="870" t="s">
        <v>240</v>
      </c>
      <c r="CG133" s="874" t="s">
        <v>246</v>
      </c>
      <c r="CH133" s="870" t="s">
        <v>240</v>
      </c>
      <c r="CI133" s="876">
        <v>2.7</v>
      </c>
      <c r="CJ133" s="880" t="s">
        <v>251</v>
      </c>
      <c r="CK133" s="887" t="s">
        <v>250</v>
      </c>
      <c r="CL133" s="888">
        <v>540</v>
      </c>
      <c r="CM133" s="887" t="s">
        <v>240</v>
      </c>
      <c r="CN133" s="899">
        <v>5</v>
      </c>
      <c r="CO133" s="872" t="s">
        <v>241</v>
      </c>
      <c r="CP133" s="872" t="s">
        <v>242</v>
      </c>
      <c r="CQ133" s="870" t="s">
        <v>240</v>
      </c>
      <c r="CR133" s="874" t="s">
        <v>246</v>
      </c>
      <c r="CS133" s="870" t="s">
        <v>240</v>
      </c>
      <c r="CT133" s="901">
        <v>12.6</v>
      </c>
      <c r="CU133" s="887" t="s">
        <v>250</v>
      </c>
      <c r="CV133" s="83">
        <v>270</v>
      </c>
      <c r="CW133" s="887" t="s">
        <v>250</v>
      </c>
      <c r="CX133" s="84">
        <v>2</v>
      </c>
      <c r="CY133" s="887" t="s">
        <v>250</v>
      </c>
      <c r="CZ133" s="84">
        <v>2</v>
      </c>
      <c r="DA133" s="887" t="s">
        <v>250</v>
      </c>
      <c r="DB133" s="83">
        <v>40</v>
      </c>
      <c r="DC133" s="887" t="s">
        <v>250</v>
      </c>
      <c r="DD133" s="84">
        <v>1</v>
      </c>
      <c r="DE133" s="887" t="s">
        <v>250</v>
      </c>
      <c r="DF133" s="84">
        <v>1</v>
      </c>
      <c r="DG133" s="905" t="s">
        <v>248</v>
      </c>
      <c r="DH133" s="906">
        <v>2540</v>
      </c>
      <c r="DI133" s="905" t="s">
        <v>248</v>
      </c>
      <c r="DJ133" s="85">
        <v>255</v>
      </c>
      <c r="DK133" s="882" t="s">
        <v>252</v>
      </c>
      <c r="DL133" s="908">
        <v>2400</v>
      </c>
      <c r="DM133" s="870" t="s">
        <v>240</v>
      </c>
      <c r="DN133" s="868">
        <v>20</v>
      </c>
      <c r="DO133" s="870" t="s">
        <v>241</v>
      </c>
      <c r="DP133" s="872" t="s">
        <v>242</v>
      </c>
      <c r="DQ133" s="870" t="s">
        <v>240</v>
      </c>
      <c r="DR133" s="874" t="s">
        <v>246</v>
      </c>
      <c r="DS133" s="870" t="s">
        <v>240</v>
      </c>
      <c r="DT133" s="876">
        <v>2.7</v>
      </c>
      <c r="DU133" s="878" t="s">
        <v>247</v>
      </c>
      <c r="DV133" s="880" t="s">
        <v>253</v>
      </c>
      <c r="DW133" s="882" t="s">
        <v>252</v>
      </c>
      <c r="DX133" s="922"/>
      <c r="DY133" s="887"/>
      <c r="DZ133" s="922"/>
      <c r="EA133" s="115"/>
      <c r="EB133" s="918"/>
    </row>
    <row r="134" spans="1:132" s="116" customFormat="1" ht="34.15" customHeight="1">
      <c r="A134" s="138" t="s">
        <v>412</v>
      </c>
      <c r="B134" s="920"/>
      <c r="C134" s="884"/>
      <c r="D134" s="910"/>
      <c r="E134" s="114" t="s">
        <v>43</v>
      </c>
      <c r="F134" s="52"/>
      <c r="G134" s="88">
        <v>41370</v>
      </c>
      <c r="H134" s="89"/>
      <c r="I134" s="55" t="s">
        <v>240</v>
      </c>
      <c r="J134" s="90">
        <v>390</v>
      </c>
      <c r="K134" s="91"/>
      <c r="L134" s="92" t="s">
        <v>241</v>
      </c>
      <c r="M134" s="93" t="s">
        <v>242</v>
      </c>
      <c r="N134" s="94" t="s">
        <v>240</v>
      </c>
      <c r="O134" s="95" t="s">
        <v>246</v>
      </c>
      <c r="P134" s="94" t="s">
        <v>240</v>
      </c>
      <c r="Q134" s="96">
        <v>2.1</v>
      </c>
      <c r="R134" s="97"/>
      <c r="S134" s="887"/>
      <c r="T134" s="889"/>
      <c r="U134" s="887"/>
      <c r="V134" s="891"/>
      <c r="W134" s="893"/>
      <c r="X134" s="873"/>
      <c r="Y134" s="893"/>
      <c r="Z134" s="895"/>
      <c r="AA134" s="55" t="s">
        <v>240</v>
      </c>
      <c r="AB134" s="90">
        <v>9600</v>
      </c>
      <c r="AC134" s="887"/>
      <c r="AD134" s="98">
        <v>90</v>
      </c>
      <c r="AE134" s="99" t="s">
        <v>241</v>
      </c>
      <c r="AF134" s="93" t="s">
        <v>242</v>
      </c>
      <c r="AG134" s="100" t="s">
        <v>240</v>
      </c>
      <c r="AH134" s="101" t="s">
        <v>246</v>
      </c>
      <c r="AI134" s="100" t="s">
        <v>240</v>
      </c>
      <c r="AJ134" s="102">
        <v>2.6</v>
      </c>
      <c r="AK134" s="103"/>
      <c r="AL134" s="70"/>
      <c r="AM134" s="104"/>
      <c r="AN134" s="77"/>
      <c r="AO134" s="105"/>
      <c r="AP134" s="106"/>
      <c r="AQ134" s="86"/>
      <c r="AR134" s="106"/>
      <c r="AS134" s="86"/>
      <c r="AT134" s="106"/>
      <c r="AU134" s="86"/>
      <c r="AV134" s="107" t="s">
        <v>240</v>
      </c>
      <c r="AW134" s="71">
        <v>67200</v>
      </c>
      <c r="AX134" s="77" t="s">
        <v>240</v>
      </c>
      <c r="AY134" s="72">
        <v>670</v>
      </c>
      <c r="AZ134" s="108" t="s">
        <v>241</v>
      </c>
      <c r="BA134" s="74" t="s">
        <v>242</v>
      </c>
      <c r="BB134" s="73" t="s">
        <v>240</v>
      </c>
      <c r="BC134" s="75" t="s">
        <v>246</v>
      </c>
      <c r="BD134" s="73" t="s">
        <v>240</v>
      </c>
      <c r="BE134" s="76">
        <v>2.2999999999999998</v>
      </c>
      <c r="BF134" s="107" t="s">
        <v>240</v>
      </c>
      <c r="BG134" s="156">
        <v>57600</v>
      </c>
      <c r="BH134" s="107" t="s">
        <v>250</v>
      </c>
      <c r="BI134" s="72">
        <v>570</v>
      </c>
      <c r="BJ134" s="108" t="s">
        <v>241</v>
      </c>
      <c r="BK134" s="74" t="s">
        <v>242</v>
      </c>
      <c r="BL134" s="108" t="s">
        <v>240</v>
      </c>
      <c r="BM134" s="75" t="s">
        <v>246</v>
      </c>
      <c r="BN134" s="108" t="s">
        <v>240</v>
      </c>
      <c r="BO134" s="76">
        <v>2.2000000000000002</v>
      </c>
      <c r="BP134" s="896"/>
      <c r="BQ134" s="898"/>
      <c r="BR134" s="887"/>
      <c r="BS134" s="900"/>
      <c r="BT134" s="873"/>
      <c r="BU134" s="873"/>
      <c r="BV134" s="871"/>
      <c r="BW134" s="875"/>
      <c r="BX134" s="871"/>
      <c r="BY134" s="902"/>
      <c r="BZ134" s="887"/>
      <c r="CA134" s="904"/>
      <c r="CB134" s="887"/>
      <c r="CC134" s="900"/>
      <c r="CD134" s="871"/>
      <c r="CE134" s="873"/>
      <c r="CF134" s="871"/>
      <c r="CG134" s="875"/>
      <c r="CH134" s="871"/>
      <c r="CI134" s="877"/>
      <c r="CJ134" s="881"/>
      <c r="CK134" s="887"/>
      <c r="CL134" s="889"/>
      <c r="CM134" s="887"/>
      <c r="CN134" s="900"/>
      <c r="CO134" s="873"/>
      <c r="CP134" s="873"/>
      <c r="CQ134" s="871"/>
      <c r="CR134" s="875"/>
      <c r="CS134" s="871"/>
      <c r="CT134" s="902"/>
      <c r="CU134" s="887"/>
      <c r="CV134" s="109" t="s">
        <v>280</v>
      </c>
      <c r="CW134" s="887"/>
      <c r="CX134" s="109" t="s">
        <v>255</v>
      </c>
      <c r="CY134" s="887"/>
      <c r="CZ134" s="110">
        <v>65.5</v>
      </c>
      <c r="DA134" s="887"/>
      <c r="DB134" s="109" t="s">
        <v>280</v>
      </c>
      <c r="DC134" s="887"/>
      <c r="DD134" s="109" t="s">
        <v>255</v>
      </c>
      <c r="DE134" s="887"/>
      <c r="DF134" s="110">
        <v>24.3</v>
      </c>
      <c r="DG134" s="905"/>
      <c r="DH134" s="907"/>
      <c r="DI134" s="905"/>
      <c r="DJ134" s="111" t="s">
        <v>256</v>
      </c>
      <c r="DK134" s="882"/>
      <c r="DL134" s="909"/>
      <c r="DM134" s="871"/>
      <c r="DN134" s="869"/>
      <c r="DO134" s="871"/>
      <c r="DP134" s="873"/>
      <c r="DQ134" s="871"/>
      <c r="DR134" s="875"/>
      <c r="DS134" s="871"/>
      <c r="DT134" s="877"/>
      <c r="DU134" s="879"/>
      <c r="DV134" s="881"/>
      <c r="DW134" s="882"/>
      <c r="DX134" s="922"/>
      <c r="DY134" s="887"/>
      <c r="DZ134" s="922"/>
      <c r="EA134" s="115"/>
      <c r="EB134" s="918"/>
    </row>
    <row r="135" spans="1:132" s="116" customFormat="1" ht="34.15" customHeight="1">
      <c r="A135" s="138" t="s">
        <v>413</v>
      </c>
      <c r="B135" s="920"/>
      <c r="C135" s="883" t="s">
        <v>276</v>
      </c>
      <c r="D135" s="885" t="s">
        <v>239</v>
      </c>
      <c r="E135" s="113" t="s">
        <v>42</v>
      </c>
      <c r="F135" s="52"/>
      <c r="G135" s="53">
        <v>30900</v>
      </c>
      <c r="H135" s="54">
        <v>40500</v>
      </c>
      <c r="I135" s="55" t="s">
        <v>240</v>
      </c>
      <c r="J135" s="56">
        <v>280</v>
      </c>
      <c r="K135" s="57">
        <v>380</v>
      </c>
      <c r="L135" s="58" t="s">
        <v>241</v>
      </c>
      <c r="M135" s="59" t="s">
        <v>242</v>
      </c>
      <c r="N135" s="60" t="s">
        <v>240</v>
      </c>
      <c r="O135" s="61" t="s">
        <v>243</v>
      </c>
      <c r="P135" s="60" t="s">
        <v>240</v>
      </c>
      <c r="Q135" s="62">
        <v>2.1</v>
      </c>
      <c r="R135" s="63">
        <v>2.1</v>
      </c>
      <c r="S135" s="887" t="s">
        <v>240</v>
      </c>
      <c r="T135" s="888">
        <v>320</v>
      </c>
      <c r="U135" s="887" t="s">
        <v>240</v>
      </c>
      <c r="V135" s="890">
        <v>3</v>
      </c>
      <c r="W135" s="892" t="s">
        <v>244</v>
      </c>
      <c r="X135" s="872" t="s">
        <v>242</v>
      </c>
      <c r="Y135" s="892" t="s">
        <v>240</v>
      </c>
      <c r="Z135" s="894" t="s">
        <v>245</v>
      </c>
      <c r="AA135" s="55" t="s">
        <v>240</v>
      </c>
      <c r="AB135" s="64">
        <v>9600</v>
      </c>
      <c r="AC135" s="887" t="s">
        <v>240</v>
      </c>
      <c r="AD135" s="65">
        <v>90</v>
      </c>
      <c r="AE135" s="66" t="s">
        <v>244</v>
      </c>
      <c r="AF135" s="59" t="s">
        <v>242</v>
      </c>
      <c r="AG135" s="67" t="s">
        <v>240</v>
      </c>
      <c r="AH135" s="61" t="s">
        <v>246</v>
      </c>
      <c r="AI135" s="67" t="s">
        <v>240</v>
      </c>
      <c r="AJ135" s="68">
        <v>2.6</v>
      </c>
      <c r="AK135" s="69" t="s">
        <v>247</v>
      </c>
      <c r="AL135" s="70" t="s">
        <v>248</v>
      </c>
      <c r="AM135" s="71">
        <v>3840</v>
      </c>
      <c r="AN135" s="70" t="s">
        <v>248</v>
      </c>
      <c r="AO135" s="72">
        <v>30</v>
      </c>
      <c r="AP135" s="73" t="s">
        <v>241</v>
      </c>
      <c r="AQ135" s="74" t="s">
        <v>242</v>
      </c>
      <c r="AR135" s="73" t="s">
        <v>240</v>
      </c>
      <c r="AS135" s="75" t="s">
        <v>246</v>
      </c>
      <c r="AT135" s="73" t="s">
        <v>240</v>
      </c>
      <c r="AU135" s="76">
        <v>3.9</v>
      </c>
      <c r="AV135" s="77"/>
      <c r="AW135" s="78"/>
      <c r="AX135" s="77"/>
      <c r="AY135" s="79"/>
      <c r="AZ135" s="80"/>
      <c r="BA135" s="80"/>
      <c r="BB135" s="81"/>
      <c r="BC135" s="80"/>
      <c r="BD135" s="81"/>
      <c r="BE135" s="80"/>
      <c r="BF135" s="77"/>
      <c r="BG135" s="78" t="s">
        <v>249</v>
      </c>
      <c r="BH135" s="77"/>
      <c r="BI135" s="82"/>
      <c r="BJ135" s="80"/>
      <c r="BK135" s="80"/>
      <c r="BL135" s="80"/>
      <c r="BM135" s="80"/>
      <c r="BN135" s="80"/>
      <c r="BO135" s="80"/>
      <c r="BP135" s="896" t="s">
        <v>240</v>
      </c>
      <c r="BQ135" s="897">
        <v>360</v>
      </c>
      <c r="BR135" s="887" t="s">
        <v>240</v>
      </c>
      <c r="BS135" s="899">
        <v>3</v>
      </c>
      <c r="BT135" s="872" t="s">
        <v>241</v>
      </c>
      <c r="BU135" s="872" t="s">
        <v>242</v>
      </c>
      <c r="BV135" s="870" t="s">
        <v>240</v>
      </c>
      <c r="BW135" s="874" t="s">
        <v>246</v>
      </c>
      <c r="BX135" s="870" t="s">
        <v>240</v>
      </c>
      <c r="BY135" s="901">
        <v>10.1</v>
      </c>
      <c r="BZ135" s="887" t="s">
        <v>250</v>
      </c>
      <c r="CA135" s="903">
        <v>2130</v>
      </c>
      <c r="CB135" s="887" t="s">
        <v>240</v>
      </c>
      <c r="CC135" s="899">
        <v>20</v>
      </c>
      <c r="CD135" s="870" t="s">
        <v>241</v>
      </c>
      <c r="CE135" s="872" t="s">
        <v>242</v>
      </c>
      <c r="CF135" s="870" t="s">
        <v>240</v>
      </c>
      <c r="CG135" s="874" t="s">
        <v>246</v>
      </c>
      <c r="CH135" s="870" t="s">
        <v>240</v>
      </c>
      <c r="CI135" s="876">
        <v>2.4</v>
      </c>
      <c r="CJ135" s="880" t="s">
        <v>251</v>
      </c>
      <c r="CK135" s="887" t="s">
        <v>250</v>
      </c>
      <c r="CL135" s="888">
        <v>540</v>
      </c>
      <c r="CM135" s="887" t="s">
        <v>240</v>
      </c>
      <c r="CN135" s="899">
        <v>5</v>
      </c>
      <c r="CO135" s="872" t="s">
        <v>241</v>
      </c>
      <c r="CP135" s="872" t="s">
        <v>242</v>
      </c>
      <c r="CQ135" s="870" t="s">
        <v>240</v>
      </c>
      <c r="CR135" s="874" t="s">
        <v>246</v>
      </c>
      <c r="CS135" s="870" t="s">
        <v>240</v>
      </c>
      <c r="CT135" s="901">
        <v>11.2</v>
      </c>
      <c r="CU135" s="887" t="s">
        <v>250</v>
      </c>
      <c r="CV135" s="83">
        <v>240</v>
      </c>
      <c r="CW135" s="887" t="s">
        <v>250</v>
      </c>
      <c r="CX135" s="84">
        <v>2</v>
      </c>
      <c r="CY135" s="887" t="s">
        <v>250</v>
      </c>
      <c r="CZ135" s="84">
        <v>2</v>
      </c>
      <c r="DA135" s="887" t="s">
        <v>250</v>
      </c>
      <c r="DB135" s="83">
        <v>40</v>
      </c>
      <c r="DC135" s="887" t="s">
        <v>250</v>
      </c>
      <c r="DD135" s="84">
        <v>1</v>
      </c>
      <c r="DE135" s="887" t="s">
        <v>250</v>
      </c>
      <c r="DF135" s="84">
        <v>1</v>
      </c>
      <c r="DG135" s="905" t="s">
        <v>248</v>
      </c>
      <c r="DH135" s="906">
        <v>2440</v>
      </c>
      <c r="DI135" s="905" t="s">
        <v>248</v>
      </c>
      <c r="DJ135" s="85">
        <v>255</v>
      </c>
      <c r="DK135" s="882" t="s">
        <v>252</v>
      </c>
      <c r="DL135" s="908">
        <v>2130</v>
      </c>
      <c r="DM135" s="870" t="s">
        <v>240</v>
      </c>
      <c r="DN135" s="868">
        <v>20</v>
      </c>
      <c r="DO135" s="870" t="s">
        <v>241</v>
      </c>
      <c r="DP135" s="872" t="s">
        <v>242</v>
      </c>
      <c r="DQ135" s="870" t="s">
        <v>240</v>
      </c>
      <c r="DR135" s="874" t="s">
        <v>246</v>
      </c>
      <c r="DS135" s="870" t="s">
        <v>240</v>
      </c>
      <c r="DT135" s="876">
        <v>2.4</v>
      </c>
      <c r="DU135" s="878" t="s">
        <v>247</v>
      </c>
      <c r="DV135" s="880" t="s">
        <v>253</v>
      </c>
      <c r="DW135" s="882" t="s">
        <v>252</v>
      </c>
      <c r="DX135" s="922"/>
      <c r="DY135" s="887"/>
      <c r="DZ135" s="922"/>
      <c r="EA135" s="115"/>
      <c r="EB135" s="918"/>
    </row>
    <row r="136" spans="1:132" s="116" customFormat="1" ht="34.15" customHeight="1">
      <c r="A136" s="138" t="s">
        <v>414</v>
      </c>
      <c r="B136" s="920"/>
      <c r="C136" s="884"/>
      <c r="D136" s="910"/>
      <c r="E136" s="114" t="s">
        <v>43</v>
      </c>
      <c r="F136" s="52"/>
      <c r="G136" s="88">
        <v>40500</v>
      </c>
      <c r="H136" s="89"/>
      <c r="I136" s="55" t="s">
        <v>240</v>
      </c>
      <c r="J136" s="90">
        <v>380</v>
      </c>
      <c r="K136" s="91"/>
      <c r="L136" s="92" t="s">
        <v>241</v>
      </c>
      <c r="M136" s="93" t="s">
        <v>242</v>
      </c>
      <c r="N136" s="94" t="s">
        <v>240</v>
      </c>
      <c r="O136" s="95" t="s">
        <v>246</v>
      </c>
      <c r="P136" s="94" t="s">
        <v>240</v>
      </c>
      <c r="Q136" s="96">
        <v>2.1</v>
      </c>
      <c r="R136" s="97"/>
      <c r="S136" s="887"/>
      <c r="T136" s="889"/>
      <c r="U136" s="887"/>
      <c r="V136" s="891"/>
      <c r="W136" s="893"/>
      <c r="X136" s="873"/>
      <c r="Y136" s="893"/>
      <c r="Z136" s="895"/>
      <c r="AA136" s="55" t="s">
        <v>240</v>
      </c>
      <c r="AB136" s="90">
        <v>9600</v>
      </c>
      <c r="AC136" s="887"/>
      <c r="AD136" s="98">
        <v>90</v>
      </c>
      <c r="AE136" s="99" t="s">
        <v>241</v>
      </c>
      <c r="AF136" s="93" t="s">
        <v>242</v>
      </c>
      <c r="AG136" s="100" t="s">
        <v>240</v>
      </c>
      <c r="AH136" s="101" t="s">
        <v>246</v>
      </c>
      <c r="AI136" s="100" t="s">
        <v>240</v>
      </c>
      <c r="AJ136" s="102">
        <v>2.6</v>
      </c>
      <c r="AK136" s="103"/>
      <c r="AL136" s="70"/>
      <c r="AM136" s="104"/>
      <c r="AN136" s="77"/>
      <c r="AO136" s="105"/>
      <c r="AP136" s="106"/>
      <c r="AQ136" s="86"/>
      <c r="AR136" s="106"/>
      <c r="AS136" s="86"/>
      <c r="AT136" s="106"/>
      <c r="AU136" s="86"/>
      <c r="AV136" s="107" t="s">
        <v>240</v>
      </c>
      <c r="AW136" s="71">
        <v>67200</v>
      </c>
      <c r="AX136" s="77" t="s">
        <v>240</v>
      </c>
      <c r="AY136" s="72">
        <v>670</v>
      </c>
      <c r="AZ136" s="108" t="s">
        <v>241</v>
      </c>
      <c r="BA136" s="74" t="s">
        <v>242</v>
      </c>
      <c r="BB136" s="73" t="s">
        <v>240</v>
      </c>
      <c r="BC136" s="75" t="s">
        <v>246</v>
      </c>
      <c r="BD136" s="73" t="s">
        <v>240</v>
      </c>
      <c r="BE136" s="76">
        <v>2.2999999999999998</v>
      </c>
      <c r="BF136" s="107" t="s">
        <v>240</v>
      </c>
      <c r="BG136" s="156">
        <v>57600</v>
      </c>
      <c r="BH136" s="107" t="s">
        <v>250</v>
      </c>
      <c r="BI136" s="72">
        <v>570</v>
      </c>
      <c r="BJ136" s="108" t="s">
        <v>241</v>
      </c>
      <c r="BK136" s="74" t="s">
        <v>242</v>
      </c>
      <c r="BL136" s="108" t="s">
        <v>240</v>
      </c>
      <c r="BM136" s="75" t="s">
        <v>246</v>
      </c>
      <c r="BN136" s="108" t="s">
        <v>240</v>
      </c>
      <c r="BO136" s="76">
        <v>2.2000000000000002</v>
      </c>
      <c r="BP136" s="896"/>
      <c r="BQ136" s="898"/>
      <c r="BR136" s="887"/>
      <c r="BS136" s="900"/>
      <c r="BT136" s="873"/>
      <c r="BU136" s="873"/>
      <c r="BV136" s="871"/>
      <c r="BW136" s="875"/>
      <c r="BX136" s="871"/>
      <c r="BY136" s="902"/>
      <c r="BZ136" s="887"/>
      <c r="CA136" s="904"/>
      <c r="CB136" s="887"/>
      <c r="CC136" s="900"/>
      <c r="CD136" s="871"/>
      <c r="CE136" s="873"/>
      <c r="CF136" s="871"/>
      <c r="CG136" s="875"/>
      <c r="CH136" s="871"/>
      <c r="CI136" s="877"/>
      <c r="CJ136" s="881"/>
      <c r="CK136" s="887"/>
      <c r="CL136" s="889"/>
      <c r="CM136" s="887"/>
      <c r="CN136" s="900"/>
      <c r="CO136" s="873"/>
      <c r="CP136" s="873"/>
      <c r="CQ136" s="871"/>
      <c r="CR136" s="875"/>
      <c r="CS136" s="871"/>
      <c r="CT136" s="902"/>
      <c r="CU136" s="887"/>
      <c r="CV136" s="109" t="s">
        <v>280</v>
      </c>
      <c r="CW136" s="887"/>
      <c r="CX136" s="109" t="s">
        <v>255</v>
      </c>
      <c r="CY136" s="887"/>
      <c r="CZ136" s="110">
        <v>58.3</v>
      </c>
      <c r="DA136" s="887"/>
      <c r="DB136" s="109" t="s">
        <v>280</v>
      </c>
      <c r="DC136" s="887"/>
      <c r="DD136" s="109" t="s">
        <v>255</v>
      </c>
      <c r="DE136" s="887"/>
      <c r="DF136" s="110">
        <v>21.6</v>
      </c>
      <c r="DG136" s="905"/>
      <c r="DH136" s="907"/>
      <c r="DI136" s="905"/>
      <c r="DJ136" s="111" t="s">
        <v>256</v>
      </c>
      <c r="DK136" s="882"/>
      <c r="DL136" s="909"/>
      <c r="DM136" s="871"/>
      <c r="DN136" s="869"/>
      <c r="DO136" s="871"/>
      <c r="DP136" s="873"/>
      <c r="DQ136" s="871"/>
      <c r="DR136" s="875"/>
      <c r="DS136" s="871"/>
      <c r="DT136" s="877"/>
      <c r="DU136" s="879"/>
      <c r="DV136" s="881"/>
      <c r="DW136" s="882"/>
      <c r="DX136" s="922"/>
      <c r="DY136" s="887"/>
      <c r="DZ136" s="922"/>
      <c r="EA136" s="115"/>
      <c r="EB136" s="918"/>
    </row>
    <row r="137" spans="1:132" s="116" customFormat="1" ht="34.15" customHeight="1">
      <c r="A137" s="138" t="s">
        <v>415</v>
      </c>
      <c r="B137" s="920"/>
      <c r="C137" s="883" t="s">
        <v>277</v>
      </c>
      <c r="D137" s="885" t="s">
        <v>239</v>
      </c>
      <c r="E137" s="113" t="s">
        <v>42</v>
      </c>
      <c r="F137" s="52"/>
      <c r="G137" s="53">
        <v>30200</v>
      </c>
      <c r="H137" s="54">
        <v>39800</v>
      </c>
      <c r="I137" s="55" t="s">
        <v>240</v>
      </c>
      <c r="J137" s="56">
        <v>280</v>
      </c>
      <c r="K137" s="57">
        <v>370</v>
      </c>
      <c r="L137" s="58" t="s">
        <v>241</v>
      </c>
      <c r="M137" s="59" t="s">
        <v>242</v>
      </c>
      <c r="N137" s="60" t="s">
        <v>240</v>
      </c>
      <c r="O137" s="61" t="s">
        <v>243</v>
      </c>
      <c r="P137" s="60" t="s">
        <v>240</v>
      </c>
      <c r="Q137" s="62">
        <v>2</v>
      </c>
      <c r="R137" s="63">
        <v>2.2000000000000002</v>
      </c>
      <c r="S137" s="887" t="s">
        <v>240</v>
      </c>
      <c r="T137" s="888">
        <v>290</v>
      </c>
      <c r="U137" s="887" t="s">
        <v>240</v>
      </c>
      <c r="V137" s="890">
        <v>2</v>
      </c>
      <c r="W137" s="892" t="s">
        <v>244</v>
      </c>
      <c r="X137" s="872" t="s">
        <v>242</v>
      </c>
      <c r="Y137" s="892" t="s">
        <v>240</v>
      </c>
      <c r="Z137" s="894" t="s">
        <v>245</v>
      </c>
      <c r="AA137" s="55" t="s">
        <v>240</v>
      </c>
      <c r="AB137" s="64">
        <v>9600</v>
      </c>
      <c r="AC137" s="887" t="s">
        <v>240</v>
      </c>
      <c r="AD137" s="65">
        <v>90</v>
      </c>
      <c r="AE137" s="66" t="s">
        <v>244</v>
      </c>
      <c r="AF137" s="59" t="s">
        <v>242</v>
      </c>
      <c r="AG137" s="67" t="s">
        <v>240</v>
      </c>
      <c r="AH137" s="61" t="s">
        <v>246</v>
      </c>
      <c r="AI137" s="67" t="s">
        <v>240</v>
      </c>
      <c r="AJ137" s="68">
        <v>2.6</v>
      </c>
      <c r="AK137" s="69" t="s">
        <v>247</v>
      </c>
      <c r="AL137" s="70" t="s">
        <v>248</v>
      </c>
      <c r="AM137" s="71">
        <v>3840</v>
      </c>
      <c r="AN137" s="70" t="s">
        <v>248</v>
      </c>
      <c r="AO137" s="72">
        <v>30</v>
      </c>
      <c r="AP137" s="73" t="s">
        <v>241</v>
      </c>
      <c r="AQ137" s="74" t="s">
        <v>242</v>
      </c>
      <c r="AR137" s="73" t="s">
        <v>240</v>
      </c>
      <c r="AS137" s="75" t="s">
        <v>246</v>
      </c>
      <c r="AT137" s="73" t="s">
        <v>240</v>
      </c>
      <c r="AU137" s="76">
        <v>3.9</v>
      </c>
      <c r="AV137" s="77"/>
      <c r="AW137" s="78"/>
      <c r="AX137" s="77"/>
      <c r="AY137" s="79"/>
      <c r="AZ137" s="80"/>
      <c r="BA137" s="80"/>
      <c r="BB137" s="81"/>
      <c r="BC137" s="80"/>
      <c r="BD137" s="81"/>
      <c r="BE137" s="80"/>
      <c r="BF137" s="77"/>
      <c r="BG137" s="78" t="s">
        <v>249</v>
      </c>
      <c r="BH137" s="77"/>
      <c r="BI137" s="82"/>
      <c r="BJ137" s="80"/>
      <c r="BK137" s="80"/>
      <c r="BL137" s="80"/>
      <c r="BM137" s="80"/>
      <c r="BN137" s="80"/>
      <c r="BO137" s="80"/>
      <c r="BP137" s="896" t="s">
        <v>240</v>
      </c>
      <c r="BQ137" s="897">
        <v>330</v>
      </c>
      <c r="BR137" s="887" t="s">
        <v>240</v>
      </c>
      <c r="BS137" s="899">
        <v>3</v>
      </c>
      <c r="BT137" s="872" t="s">
        <v>241</v>
      </c>
      <c r="BU137" s="872" t="s">
        <v>242</v>
      </c>
      <c r="BV137" s="870" t="s">
        <v>240</v>
      </c>
      <c r="BW137" s="874" t="s">
        <v>246</v>
      </c>
      <c r="BX137" s="870" t="s">
        <v>240</v>
      </c>
      <c r="BY137" s="901">
        <v>9.1</v>
      </c>
      <c r="BZ137" s="887" t="s">
        <v>250</v>
      </c>
      <c r="CA137" s="903">
        <v>1920</v>
      </c>
      <c r="CB137" s="887" t="s">
        <v>240</v>
      </c>
      <c r="CC137" s="899">
        <v>10</v>
      </c>
      <c r="CD137" s="870" t="s">
        <v>241</v>
      </c>
      <c r="CE137" s="872" t="s">
        <v>242</v>
      </c>
      <c r="CF137" s="870" t="s">
        <v>240</v>
      </c>
      <c r="CG137" s="874" t="s">
        <v>246</v>
      </c>
      <c r="CH137" s="870" t="s">
        <v>240</v>
      </c>
      <c r="CI137" s="876">
        <v>4.3</v>
      </c>
      <c r="CJ137" s="880" t="s">
        <v>251</v>
      </c>
      <c r="CK137" s="887" t="s">
        <v>250</v>
      </c>
      <c r="CL137" s="888">
        <v>540</v>
      </c>
      <c r="CM137" s="887" t="s">
        <v>240</v>
      </c>
      <c r="CN137" s="899">
        <v>5</v>
      </c>
      <c r="CO137" s="872" t="s">
        <v>241</v>
      </c>
      <c r="CP137" s="872" t="s">
        <v>242</v>
      </c>
      <c r="CQ137" s="870" t="s">
        <v>240</v>
      </c>
      <c r="CR137" s="874" t="s">
        <v>246</v>
      </c>
      <c r="CS137" s="870" t="s">
        <v>240</v>
      </c>
      <c r="CT137" s="901">
        <v>10.1</v>
      </c>
      <c r="CU137" s="887" t="s">
        <v>250</v>
      </c>
      <c r="CV137" s="83">
        <v>220</v>
      </c>
      <c r="CW137" s="887" t="s">
        <v>250</v>
      </c>
      <c r="CX137" s="84">
        <v>2</v>
      </c>
      <c r="CY137" s="887" t="s">
        <v>250</v>
      </c>
      <c r="CZ137" s="84">
        <v>2</v>
      </c>
      <c r="DA137" s="887" t="s">
        <v>250</v>
      </c>
      <c r="DB137" s="83">
        <v>40</v>
      </c>
      <c r="DC137" s="887" t="s">
        <v>250</v>
      </c>
      <c r="DD137" s="84">
        <v>1</v>
      </c>
      <c r="DE137" s="887" t="s">
        <v>250</v>
      </c>
      <c r="DF137" s="84">
        <v>1</v>
      </c>
      <c r="DG137" s="905" t="s">
        <v>248</v>
      </c>
      <c r="DH137" s="906">
        <v>2360</v>
      </c>
      <c r="DI137" s="905" t="s">
        <v>248</v>
      </c>
      <c r="DJ137" s="85">
        <v>255</v>
      </c>
      <c r="DK137" s="882" t="s">
        <v>252</v>
      </c>
      <c r="DL137" s="908">
        <v>1920</v>
      </c>
      <c r="DM137" s="870" t="s">
        <v>240</v>
      </c>
      <c r="DN137" s="868">
        <v>10</v>
      </c>
      <c r="DO137" s="870" t="s">
        <v>241</v>
      </c>
      <c r="DP137" s="872" t="s">
        <v>242</v>
      </c>
      <c r="DQ137" s="870" t="s">
        <v>240</v>
      </c>
      <c r="DR137" s="874" t="s">
        <v>246</v>
      </c>
      <c r="DS137" s="870" t="s">
        <v>240</v>
      </c>
      <c r="DT137" s="876">
        <v>4.3</v>
      </c>
      <c r="DU137" s="878" t="s">
        <v>247</v>
      </c>
      <c r="DV137" s="880" t="s">
        <v>253</v>
      </c>
      <c r="DW137" s="882" t="s">
        <v>252</v>
      </c>
      <c r="DX137" s="922"/>
      <c r="DY137" s="887"/>
      <c r="DZ137" s="922"/>
      <c r="EA137" s="115"/>
      <c r="EB137" s="918"/>
    </row>
    <row r="138" spans="1:132" s="116" customFormat="1" ht="34.15" customHeight="1">
      <c r="A138" s="138" t="s">
        <v>416</v>
      </c>
      <c r="B138" s="920"/>
      <c r="C138" s="884"/>
      <c r="D138" s="910"/>
      <c r="E138" s="114" t="s">
        <v>43</v>
      </c>
      <c r="F138" s="52"/>
      <c r="G138" s="88">
        <v>39800</v>
      </c>
      <c r="H138" s="89"/>
      <c r="I138" s="55" t="s">
        <v>240</v>
      </c>
      <c r="J138" s="90">
        <v>370</v>
      </c>
      <c r="K138" s="91"/>
      <c r="L138" s="92" t="s">
        <v>241</v>
      </c>
      <c r="M138" s="93" t="s">
        <v>242</v>
      </c>
      <c r="N138" s="94" t="s">
        <v>240</v>
      </c>
      <c r="O138" s="95" t="s">
        <v>246</v>
      </c>
      <c r="P138" s="94" t="s">
        <v>240</v>
      </c>
      <c r="Q138" s="96">
        <v>2.2000000000000002</v>
      </c>
      <c r="R138" s="97"/>
      <c r="S138" s="887"/>
      <c r="T138" s="889"/>
      <c r="U138" s="887"/>
      <c r="V138" s="891"/>
      <c r="W138" s="893"/>
      <c r="X138" s="873"/>
      <c r="Y138" s="893"/>
      <c r="Z138" s="895"/>
      <c r="AA138" s="55" t="s">
        <v>240</v>
      </c>
      <c r="AB138" s="90">
        <v>9600</v>
      </c>
      <c r="AC138" s="887"/>
      <c r="AD138" s="98">
        <v>90</v>
      </c>
      <c r="AE138" s="99" t="s">
        <v>241</v>
      </c>
      <c r="AF138" s="93" t="s">
        <v>242</v>
      </c>
      <c r="AG138" s="100" t="s">
        <v>240</v>
      </c>
      <c r="AH138" s="101" t="s">
        <v>246</v>
      </c>
      <c r="AI138" s="100" t="s">
        <v>240</v>
      </c>
      <c r="AJ138" s="102">
        <v>2.6</v>
      </c>
      <c r="AK138" s="103"/>
      <c r="AL138" s="70"/>
      <c r="AM138" s="104"/>
      <c r="AN138" s="77"/>
      <c r="AO138" s="105"/>
      <c r="AP138" s="106"/>
      <c r="AQ138" s="86"/>
      <c r="AR138" s="106"/>
      <c r="AS138" s="86"/>
      <c r="AT138" s="106"/>
      <c r="AU138" s="86"/>
      <c r="AV138" s="107" t="s">
        <v>240</v>
      </c>
      <c r="AW138" s="71">
        <v>67200</v>
      </c>
      <c r="AX138" s="77" t="s">
        <v>240</v>
      </c>
      <c r="AY138" s="72">
        <v>670</v>
      </c>
      <c r="AZ138" s="108" t="s">
        <v>241</v>
      </c>
      <c r="BA138" s="74" t="s">
        <v>242</v>
      </c>
      <c r="BB138" s="73" t="s">
        <v>240</v>
      </c>
      <c r="BC138" s="75" t="s">
        <v>246</v>
      </c>
      <c r="BD138" s="73" t="s">
        <v>240</v>
      </c>
      <c r="BE138" s="76">
        <v>2.2999999999999998</v>
      </c>
      <c r="BF138" s="107" t="s">
        <v>240</v>
      </c>
      <c r="BG138" s="156">
        <v>57600</v>
      </c>
      <c r="BH138" s="107" t="s">
        <v>250</v>
      </c>
      <c r="BI138" s="72">
        <v>570</v>
      </c>
      <c r="BJ138" s="108" t="s">
        <v>241</v>
      </c>
      <c r="BK138" s="74" t="s">
        <v>242</v>
      </c>
      <c r="BL138" s="108" t="s">
        <v>240</v>
      </c>
      <c r="BM138" s="75" t="s">
        <v>246</v>
      </c>
      <c r="BN138" s="108" t="s">
        <v>240</v>
      </c>
      <c r="BO138" s="76">
        <v>2.2000000000000002</v>
      </c>
      <c r="BP138" s="896"/>
      <c r="BQ138" s="898"/>
      <c r="BR138" s="887"/>
      <c r="BS138" s="900"/>
      <c r="BT138" s="873"/>
      <c r="BU138" s="873"/>
      <c r="BV138" s="871"/>
      <c r="BW138" s="875"/>
      <c r="BX138" s="871"/>
      <c r="BY138" s="902"/>
      <c r="BZ138" s="887"/>
      <c r="CA138" s="904"/>
      <c r="CB138" s="887"/>
      <c r="CC138" s="900"/>
      <c r="CD138" s="871"/>
      <c r="CE138" s="873"/>
      <c r="CF138" s="871"/>
      <c r="CG138" s="875"/>
      <c r="CH138" s="871"/>
      <c r="CI138" s="877"/>
      <c r="CJ138" s="881"/>
      <c r="CK138" s="887"/>
      <c r="CL138" s="889"/>
      <c r="CM138" s="887"/>
      <c r="CN138" s="900"/>
      <c r="CO138" s="873"/>
      <c r="CP138" s="873"/>
      <c r="CQ138" s="871"/>
      <c r="CR138" s="875"/>
      <c r="CS138" s="871"/>
      <c r="CT138" s="902"/>
      <c r="CU138" s="887"/>
      <c r="CV138" s="109" t="s">
        <v>280</v>
      </c>
      <c r="CW138" s="887"/>
      <c r="CX138" s="109" t="s">
        <v>255</v>
      </c>
      <c r="CY138" s="887"/>
      <c r="CZ138" s="110">
        <v>52.4</v>
      </c>
      <c r="DA138" s="887"/>
      <c r="DB138" s="109" t="s">
        <v>280</v>
      </c>
      <c r="DC138" s="887"/>
      <c r="DD138" s="109" t="s">
        <v>255</v>
      </c>
      <c r="DE138" s="887"/>
      <c r="DF138" s="110">
        <v>19.399999999999999</v>
      </c>
      <c r="DG138" s="905"/>
      <c r="DH138" s="907"/>
      <c r="DI138" s="905"/>
      <c r="DJ138" s="111" t="s">
        <v>256</v>
      </c>
      <c r="DK138" s="882"/>
      <c r="DL138" s="909"/>
      <c r="DM138" s="871"/>
      <c r="DN138" s="869"/>
      <c r="DO138" s="871"/>
      <c r="DP138" s="873"/>
      <c r="DQ138" s="871"/>
      <c r="DR138" s="875"/>
      <c r="DS138" s="871"/>
      <c r="DT138" s="877"/>
      <c r="DU138" s="879"/>
      <c r="DV138" s="881"/>
      <c r="DW138" s="882"/>
      <c r="DX138" s="922"/>
      <c r="DY138" s="887"/>
      <c r="DZ138" s="922"/>
      <c r="EA138" s="115"/>
      <c r="EB138" s="918"/>
    </row>
    <row r="139" spans="1:132" s="116" customFormat="1" ht="34.15" customHeight="1">
      <c r="A139" s="138" t="s">
        <v>417</v>
      </c>
      <c r="B139" s="920"/>
      <c r="C139" s="883" t="s">
        <v>278</v>
      </c>
      <c r="D139" s="885" t="s">
        <v>239</v>
      </c>
      <c r="E139" s="113" t="s">
        <v>42</v>
      </c>
      <c r="F139" s="52"/>
      <c r="G139" s="53">
        <v>27890</v>
      </c>
      <c r="H139" s="54">
        <v>37490</v>
      </c>
      <c r="I139" s="55" t="s">
        <v>240</v>
      </c>
      <c r="J139" s="56">
        <v>250</v>
      </c>
      <c r="K139" s="57">
        <v>350</v>
      </c>
      <c r="L139" s="58" t="s">
        <v>241</v>
      </c>
      <c r="M139" s="59" t="s">
        <v>242</v>
      </c>
      <c r="N139" s="60" t="s">
        <v>240</v>
      </c>
      <c r="O139" s="61" t="s">
        <v>243</v>
      </c>
      <c r="P139" s="60" t="s">
        <v>240</v>
      </c>
      <c r="Q139" s="62">
        <v>2</v>
      </c>
      <c r="R139" s="63">
        <v>2.1</v>
      </c>
      <c r="S139" s="887" t="s">
        <v>240</v>
      </c>
      <c r="T139" s="888">
        <v>260</v>
      </c>
      <c r="U139" s="887" t="s">
        <v>240</v>
      </c>
      <c r="V139" s="890">
        <v>2</v>
      </c>
      <c r="W139" s="892" t="s">
        <v>244</v>
      </c>
      <c r="X139" s="872" t="s">
        <v>242</v>
      </c>
      <c r="Y139" s="892" t="s">
        <v>240</v>
      </c>
      <c r="Z139" s="894" t="s">
        <v>245</v>
      </c>
      <c r="AA139" s="55" t="s">
        <v>240</v>
      </c>
      <c r="AB139" s="64">
        <v>9600</v>
      </c>
      <c r="AC139" s="887" t="s">
        <v>240</v>
      </c>
      <c r="AD139" s="65">
        <v>90</v>
      </c>
      <c r="AE139" s="66" t="s">
        <v>244</v>
      </c>
      <c r="AF139" s="59" t="s">
        <v>242</v>
      </c>
      <c r="AG139" s="67" t="s">
        <v>240</v>
      </c>
      <c r="AH139" s="61" t="s">
        <v>246</v>
      </c>
      <c r="AI139" s="67" t="s">
        <v>240</v>
      </c>
      <c r="AJ139" s="68">
        <v>2.6</v>
      </c>
      <c r="AK139" s="69" t="s">
        <v>247</v>
      </c>
      <c r="AL139" s="70" t="s">
        <v>248</v>
      </c>
      <c r="AM139" s="71">
        <v>3840</v>
      </c>
      <c r="AN139" s="70" t="s">
        <v>248</v>
      </c>
      <c r="AO139" s="72">
        <v>30</v>
      </c>
      <c r="AP139" s="73" t="s">
        <v>241</v>
      </c>
      <c r="AQ139" s="74" t="s">
        <v>242</v>
      </c>
      <c r="AR139" s="73" t="s">
        <v>240</v>
      </c>
      <c r="AS139" s="75" t="s">
        <v>246</v>
      </c>
      <c r="AT139" s="73" t="s">
        <v>240</v>
      </c>
      <c r="AU139" s="76">
        <v>3.9</v>
      </c>
      <c r="AV139" s="77"/>
      <c r="AW139" s="78"/>
      <c r="AX139" s="77"/>
      <c r="AY139" s="79"/>
      <c r="AZ139" s="80"/>
      <c r="BA139" s="80"/>
      <c r="BB139" s="81"/>
      <c r="BC139" s="80"/>
      <c r="BD139" s="81"/>
      <c r="BE139" s="80"/>
      <c r="BF139" s="77"/>
      <c r="BG139" s="78" t="s">
        <v>249</v>
      </c>
      <c r="BH139" s="77"/>
      <c r="BI139" s="82"/>
      <c r="BJ139" s="80"/>
      <c r="BK139" s="80"/>
      <c r="BL139" s="80"/>
      <c r="BM139" s="80"/>
      <c r="BN139" s="80"/>
      <c r="BO139" s="80"/>
      <c r="BP139" s="896" t="s">
        <v>240</v>
      </c>
      <c r="BQ139" s="897">
        <v>300</v>
      </c>
      <c r="BR139" s="887" t="s">
        <v>240</v>
      </c>
      <c r="BS139" s="899">
        <v>3</v>
      </c>
      <c r="BT139" s="872" t="s">
        <v>241</v>
      </c>
      <c r="BU139" s="872" t="s">
        <v>242</v>
      </c>
      <c r="BV139" s="870" t="s">
        <v>240</v>
      </c>
      <c r="BW139" s="874" t="s">
        <v>246</v>
      </c>
      <c r="BX139" s="870" t="s">
        <v>240</v>
      </c>
      <c r="BY139" s="901">
        <v>8.1999999999999993</v>
      </c>
      <c r="BZ139" s="887" t="s">
        <v>250</v>
      </c>
      <c r="CA139" s="903">
        <v>1740</v>
      </c>
      <c r="CB139" s="887" t="s">
        <v>240</v>
      </c>
      <c r="CC139" s="899">
        <v>10</v>
      </c>
      <c r="CD139" s="870" t="s">
        <v>241</v>
      </c>
      <c r="CE139" s="872" t="s">
        <v>242</v>
      </c>
      <c r="CF139" s="870" t="s">
        <v>240</v>
      </c>
      <c r="CG139" s="874" t="s">
        <v>246</v>
      </c>
      <c r="CH139" s="870" t="s">
        <v>240</v>
      </c>
      <c r="CI139" s="876">
        <v>3.9</v>
      </c>
      <c r="CJ139" s="880" t="s">
        <v>251</v>
      </c>
      <c r="CK139" s="887" t="s">
        <v>250</v>
      </c>
      <c r="CL139" s="888">
        <v>540</v>
      </c>
      <c r="CM139" s="887" t="s">
        <v>240</v>
      </c>
      <c r="CN139" s="899">
        <v>5</v>
      </c>
      <c r="CO139" s="872" t="s">
        <v>241</v>
      </c>
      <c r="CP139" s="872" t="s">
        <v>242</v>
      </c>
      <c r="CQ139" s="870" t="s">
        <v>240</v>
      </c>
      <c r="CR139" s="874" t="s">
        <v>246</v>
      </c>
      <c r="CS139" s="870" t="s">
        <v>240</v>
      </c>
      <c r="CT139" s="901">
        <v>9.1999999999999993</v>
      </c>
      <c r="CU139" s="887" t="s">
        <v>250</v>
      </c>
      <c r="CV139" s="83">
        <v>200</v>
      </c>
      <c r="CW139" s="887" t="s">
        <v>250</v>
      </c>
      <c r="CX139" s="84">
        <v>2</v>
      </c>
      <c r="CY139" s="887" t="s">
        <v>250</v>
      </c>
      <c r="CZ139" s="84">
        <v>2</v>
      </c>
      <c r="DA139" s="887" t="s">
        <v>250</v>
      </c>
      <c r="DB139" s="83">
        <v>30</v>
      </c>
      <c r="DC139" s="887" t="s">
        <v>250</v>
      </c>
      <c r="DD139" s="84">
        <v>1</v>
      </c>
      <c r="DE139" s="887" t="s">
        <v>250</v>
      </c>
      <c r="DF139" s="84">
        <v>1</v>
      </c>
      <c r="DG139" s="905" t="s">
        <v>248</v>
      </c>
      <c r="DH139" s="906">
        <v>2150</v>
      </c>
      <c r="DI139" s="905" t="s">
        <v>248</v>
      </c>
      <c r="DJ139" s="85">
        <v>255</v>
      </c>
      <c r="DK139" s="882" t="s">
        <v>252</v>
      </c>
      <c r="DL139" s="908">
        <v>1740</v>
      </c>
      <c r="DM139" s="870" t="s">
        <v>240</v>
      </c>
      <c r="DN139" s="868">
        <v>10</v>
      </c>
      <c r="DO139" s="870" t="s">
        <v>241</v>
      </c>
      <c r="DP139" s="872" t="s">
        <v>242</v>
      </c>
      <c r="DQ139" s="870" t="s">
        <v>240</v>
      </c>
      <c r="DR139" s="874" t="s">
        <v>246</v>
      </c>
      <c r="DS139" s="870" t="s">
        <v>240</v>
      </c>
      <c r="DT139" s="876">
        <v>3.9</v>
      </c>
      <c r="DU139" s="878" t="s">
        <v>247</v>
      </c>
      <c r="DV139" s="880" t="s">
        <v>253</v>
      </c>
      <c r="DW139" s="882" t="s">
        <v>252</v>
      </c>
      <c r="DX139" s="922"/>
      <c r="DY139" s="887"/>
      <c r="DZ139" s="922"/>
      <c r="EA139" s="115"/>
      <c r="EB139" s="918"/>
    </row>
    <row r="140" spans="1:132" s="116" customFormat="1" ht="34.15" customHeight="1">
      <c r="A140" s="138" t="s">
        <v>418</v>
      </c>
      <c r="B140" s="920"/>
      <c r="C140" s="884"/>
      <c r="D140" s="886"/>
      <c r="E140" s="114" t="s">
        <v>43</v>
      </c>
      <c r="F140" s="52"/>
      <c r="G140" s="88">
        <v>37490</v>
      </c>
      <c r="H140" s="89"/>
      <c r="I140" s="55" t="s">
        <v>240</v>
      </c>
      <c r="J140" s="90">
        <v>350</v>
      </c>
      <c r="K140" s="91"/>
      <c r="L140" s="92" t="s">
        <v>241</v>
      </c>
      <c r="M140" s="93" t="s">
        <v>242</v>
      </c>
      <c r="N140" s="94" t="s">
        <v>240</v>
      </c>
      <c r="O140" s="95" t="s">
        <v>246</v>
      </c>
      <c r="P140" s="94" t="s">
        <v>240</v>
      </c>
      <c r="Q140" s="96">
        <v>2.1</v>
      </c>
      <c r="R140" s="97"/>
      <c r="S140" s="887"/>
      <c r="T140" s="889"/>
      <c r="U140" s="887"/>
      <c r="V140" s="891"/>
      <c r="W140" s="893"/>
      <c r="X140" s="873"/>
      <c r="Y140" s="893"/>
      <c r="Z140" s="895"/>
      <c r="AA140" s="55" t="s">
        <v>240</v>
      </c>
      <c r="AB140" s="90">
        <v>9600</v>
      </c>
      <c r="AC140" s="887"/>
      <c r="AD140" s="98">
        <v>90</v>
      </c>
      <c r="AE140" s="99" t="s">
        <v>241</v>
      </c>
      <c r="AF140" s="93" t="s">
        <v>242</v>
      </c>
      <c r="AG140" s="100" t="s">
        <v>240</v>
      </c>
      <c r="AH140" s="101" t="s">
        <v>246</v>
      </c>
      <c r="AI140" s="100" t="s">
        <v>240</v>
      </c>
      <c r="AJ140" s="102">
        <v>2.6</v>
      </c>
      <c r="AK140" s="103"/>
      <c r="AL140" s="117"/>
      <c r="AM140" s="117"/>
      <c r="AN140" s="117"/>
      <c r="AO140" s="117"/>
      <c r="AP140" s="118"/>
      <c r="AQ140" s="117"/>
      <c r="AR140" s="118"/>
      <c r="AS140" s="117"/>
      <c r="AT140" s="118"/>
      <c r="AU140" s="117"/>
      <c r="AV140" s="107" t="s">
        <v>240</v>
      </c>
      <c r="AW140" s="71">
        <v>67200</v>
      </c>
      <c r="AX140" s="77" t="s">
        <v>240</v>
      </c>
      <c r="AY140" s="72">
        <v>670</v>
      </c>
      <c r="AZ140" s="108" t="s">
        <v>241</v>
      </c>
      <c r="BA140" s="74" t="s">
        <v>242</v>
      </c>
      <c r="BB140" s="73" t="s">
        <v>240</v>
      </c>
      <c r="BC140" s="75" t="s">
        <v>246</v>
      </c>
      <c r="BD140" s="73" t="s">
        <v>240</v>
      </c>
      <c r="BE140" s="76">
        <v>2.2999999999999998</v>
      </c>
      <c r="BF140" s="107" t="s">
        <v>240</v>
      </c>
      <c r="BG140" s="156">
        <v>57600</v>
      </c>
      <c r="BH140" s="107" t="s">
        <v>250</v>
      </c>
      <c r="BI140" s="72">
        <v>570</v>
      </c>
      <c r="BJ140" s="108" t="s">
        <v>241</v>
      </c>
      <c r="BK140" s="74" t="s">
        <v>242</v>
      </c>
      <c r="BL140" s="108" t="s">
        <v>240</v>
      </c>
      <c r="BM140" s="75" t="s">
        <v>246</v>
      </c>
      <c r="BN140" s="108" t="s">
        <v>240</v>
      </c>
      <c r="BO140" s="76">
        <v>2.2000000000000002</v>
      </c>
      <c r="BP140" s="896"/>
      <c r="BQ140" s="898"/>
      <c r="BR140" s="887"/>
      <c r="BS140" s="900"/>
      <c r="BT140" s="873"/>
      <c r="BU140" s="873"/>
      <c r="BV140" s="871"/>
      <c r="BW140" s="875"/>
      <c r="BX140" s="871"/>
      <c r="BY140" s="902"/>
      <c r="BZ140" s="887"/>
      <c r="CA140" s="904"/>
      <c r="CB140" s="887"/>
      <c r="CC140" s="900"/>
      <c r="CD140" s="871"/>
      <c r="CE140" s="873"/>
      <c r="CF140" s="871"/>
      <c r="CG140" s="875"/>
      <c r="CH140" s="871"/>
      <c r="CI140" s="877"/>
      <c r="CJ140" s="881"/>
      <c r="CK140" s="887"/>
      <c r="CL140" s="889"/>
      <c r="CM140" s="887"/>
      <c r="CN140" s="900"/>
      <c r="CO140" s="873"/>
      <c r="CP140" s="873"/>
      <c r="CQ140" s="871"/>
      <c r="CR140" s="875"/>
      <c r="CS140" s="871"/>
      <c r="CT140" s="902"/>
      <c r="CU140" s="887"/>
      <c r="CV140" s="109" t="s">
        <v>280</v>
      </c>
      <c r="CW140" s="887"/>
      <c r="CX140" s="109" t="s">
        <v>255</v>
      </c>
      <c r="CY140" s="887"/>
      <c r="CZ140" s="110">
        <v>47.7</v>
      </c>
      <c r="DA140" s="887"/>
      <c r="DB140" s="109" t="s">
        <v>280</v>
      </c>
      <c r="DC140" s="887"/>
      <c r="DD140" s="109" t="s">
        <v>255</v>
      </c>
      <c r="DE140" s="887"/>
      <c r="DF140" s="110">
        <v>17.7</v>
      </c>
      <c r="DG140" s="905"/>
      <c r="DH140" s="907"/>
      <c r="DI140" s="905"/>
      <c r="DJ140" s="111" t="s">
        <v>256</v>
      </c>
      <c r="DK140" s="882"/>
      <c r="DL140" s="909"/>
      <c r="DM140" s="871"/>
      <c r="DN140" s="869"/>
      <c r="DO140" s="871"/>
      <c r="DP140" s="873"/>
      <c r="DQ140" s="871"/>
      <c r="DR140" s="875"/>
      <c r="DS140" s="871"/>
      <c r="DT140" s="877"/>
      <c r="DU140" s="879"/>
      <c r="DV140" s="881"/>
      <c r="DW140" s="882"/>
      <c r="DX140" s="923"/>
      <c r="DY140" s="887"/>
      <c r="DZ140" s="923"/>
      <c r="EA140" s="115"/>
      <c r="EB140" s="919"/>
    </row>
    <row r="141" spans="1:132" s="86" customFormat="1" ht="34.15" customHeight="1">
      <c r="A141" s="137" t="s">
        <v>419</v>
      </c>
      <c r="B141" s="920" t="s">
        <v>282</v>
      </c>
      <c r="C141" s="913" t="s">
        <v>238</v>
      </c>
      <c r="D141" s="915" t="s">
        <v>239</v>
      </c>
      <c r="E141" s="51" t="s">
        <v>42</v>
      </c>
      <c r="F141" s="52"/>
      <c r="G141" s="53">
        <v>127740</v>
      </c>
      <c r="H141" s="54">
        <v>137110</v>
      </c>
      <c r="I141" s="55" t="s">
        <v>240</v>
      </c>
      <c r="J141" s="56">
        <v>1250</v>
      </c>
      <c r="K141" s="57">
        <v>1350</v>
      </c>
      <c r="L141" s="58" t="s">
        <v>241</v>
      </c>
      <c r="M141" s="59" t="s">
        <v>242</v>
      </c>
      <c r="N141" s="60" t="s">
        <v>240</v>
      </c>
      <c r="O141" s="61" t="s">
        <v>243</v>
      </c>
      <c r="P141" s="60" t="s">
        <v>240</v>
      </c>
      <c r="Q141" s="62">
        <v>2.2000000000000002</v>
      </c>
      <c r="R141" s="63">
        <v>2.2000000000000002</v>
      </c>
      <c r="S141" s="887" t="s">
        <v>240</v>
      </c>
      <c r="T141" s="888">
        <v>5660</v>
      </c>
      <c r="U141" s="887" t="s">
        <v>240</v>
      </c>
      <c r="V141" s="890">
        <v>50</v>
      </c>
      <c r="W141" s="892" t="s">
        <v>244</v>
      </c>
      <c r="X141" s="872" t="s">
        <v>242</v>
      </c>
      <c r="Y141" s="892" t="s">
        <v>240</v>
      </c>
      <c r="Z141" s="894" t="s">
        <v>245</v>
      </c>
      <c r="AA141" s="55" t="s">
        <v>240</v>
      </c>
      <c r="AB141" s="64">
        <v>9370</v>
      </c>
      <c r="AC141" s="887" t="s">
        <v>240</v>
      </c>
      <c r="AD141" s="65">
        <v>90</v>
      </c>
      <c r="AE141" s="66" t="s">
        <v>244</v>
      </c>
      <c r="AF141" s="59" t="s">
        <v>242</v>
      </c>
      <c r="AG141" s="67" t="s">
        <v>240</v>
      </c>
      <c r="AH141" s="61" t="s">
        <v>246</v>
      </c>
      <c r="AI141" s="67" t="s">
        <v>240</v>
      </c>
      <c r="AJ141" s="68">
        <v>2.6</v>
      </c>
      <c r="AK141" s="69" t="s">
        <v>247</v>
      </c>
      <c r="AL141" s="70" t="s">
        <v>248</v>
      </c>
      <c r="AM141" s="71">
        <v>3740</v>
      </c>
      <c r="AN141" s="70" t="s">
        <v>248</v>
      </c>
      <c r="AO141" s="72">
        <v>30</v>
      </c>
      <c r="AP141" s="73" t="s">
        <v>241</v>
      </c>
      <c r="AQ141" s="74" t="s">
        <v>242</v>
      </c>
      <c r="AR141" s="73" t="s">
        <v>240</v>
      </c>
      <c r="AS141" s="75" t="s">
        <v>246</v>
      </c>
      <c r="AT141" s="73" t="s">
        <v>240</v>
      </c>
      <c r="AU141" s="76">
        <v>3.9</v>
      </c>
      <c r="AV141" s="77"/>
      <c r="AW141" s="78"/>
      <c r="AX141" s="77"/>
      <c r="AY141" s="79"/>
      <c r="AZ141" s="80"/>
      <c r="BA141" s="80"/>
      <c r="BB141" s="81"/>
      <c r="BC141" s="80"/>
      <c r="BD141" s="81"/>
      <c r="BE141" s="80"/>
      <c r="BF141" s="77"/>
      <c r="BG141" s="78" t="s">
        <v>249</v>
      </c>
      <c r="BH141" s="77"/>
      <c r="BI141" s="82"/>
      <c r="BJ141" s="80"/>
      <c r="BK141" s="80"/>
      <c r="BL141" s="80"/>
      <c r="BM141" s="80"/>
      <c r="BN141" s="80"/>
      <c r="BO141" s="80"/>
      <c r="BP141" s="896" t="s">
        <v>240</v>
      </c>
      <c r="BQ141" s="897">
        <v>6640</v>
      </c>
      <c r="BR141" s="887" t="s">
        <v>250</v>
      </c>
      <c r="BS141" s="899">
        <v>60</v>
      </c>
      <c r="BT141" s="872" t="s">
        <v>241</v>
      </c>
      <c r="BU141" s="872" t="s">
        <v>242</v>
      </c>
      <c r="BV141" s="870" t="s">
        <v>240</v>
      </c>
      <c r="BW141" s="874" t="s">
        <v>246</v>
      </c>
      <c r="BX141" s="870" t="s">
        <v>240</v>
      </c>
      <c r="BY141" s="901">
        <v>9.1</v>
      </c>
      <c r="BZ141" s="887" t="s">
        <v>250</v>
      </c>
      <c r="CA141" s="903">
        <v>37480</v>
      </c>
      <c r="CB141" s="887" t="s">
        <v>250</v>
      </c>
      <c r="CC141" s="899">
        <v>370</v>
      </c>
      <c r="CD141" s="870" t="s">
        <v>241</v>
      </c>
      <c r="CE141" s="872" t="s">
        <v>242</v>
      </c>
      <c r="CF141" s="870" t="s">
        <v>240</v>
      </c>
      <c r="CG141" s="874" t="s">
        <v>246</v>
      </c>
      <c r="CH141" s="870" t="s">
        <v>240</v>
      </c>
      <c r="CI141" s="876">
        <v>2.2999999999999998</v>
      </c>
      <c r="CJ141" s="880" t="s">
        <v>251</v>
      </c>
      <c r="CK141" s="887" t="s">
        <v>250</v>
      </c>
      <c r="CL141" s="888">
        <v>3930</v>
      </c>
      <c r="CM141" s="887" t="s">
        <v>240</v>
      </c>
      <c r="CN141" s="899">
        <v>30</v>
      </c>
      <c r="CO141" s="872" t="s">
        <v>241</v>
      </c>
      <c r="CP141" s="872" t="s">
        <v>242</v>
      </c>
      <c r="CQ141" s="870" t="s">
        <v>240</v>
      </c>
      <c r="CR141" s="874" t="s">
        <v>246</v>
      </c>
      <c r="CS141" s="870" t="s">
        <v>240</v>
      </c>
      <c r="CT141" s="901">
        <v>18.100000000000001</v>
      </c>
      <c r="CU141" s="887" t="s">
        <v>250</v>
      </c>
      <c r="CV141" s="83">
        <v>2950</v>
      </c>
      <c r="CW141" s="887" t="s">
        <v>250</v>
      </c>
      <c r="CX141" s="84">
        <v>20</v>
      </c>
      <c r="CY141" s="887" t="s">
        <v>250</v>
      </c>
      <c r="CZ141" s="84">
        <v>20</v>
      </c>
      <c r="DA141" s="887" t="s">
        <v>250</v>
      </c>
      <c r="DB141" s="83">
        <v>520</v>
      </c>
      <c r="DC141" s="887" t="s">
        <v>250</v>
      </c>
      <c r="DD141" s="84">
        <v>5</v>
      </c>
      <c r="DE141" s="887" t="s">
        <v>250</v>
      </c>
      <c r="DF141" s="84">
        <v>5</v>
      </c>
      <c r="DG141" s="905" t="s">
        <v>248</v>
      </c>
      <c r="DH141" s="906">
        <v>27330</v>
      </c>
      <c r="DI141" s="905" t="s">
        <v>248</v>
      </c>
      <c r="DJ141" s="85">
        <v>255</v>
      </c>
      <c r="DK141" s="882" t="s">
        <v>252</v>
      </c>
      <c r="DL141" s="908">
        <v>37480</v>
      </c>
      <c r="DM141" s="870" t="s">
        <v>240</v>
      </c>
      <c r="DN141" s="868">
        <v>370</v>
      </c>
      <c r="DO141" s="870" t="s">
        <v>241</v>
      </c>
      <c r="DP141" s="872" t="s">
        <v>242</v>
      </c>
      <c r="DQ141" s="870" t="s">
        <v>240</v>
      </c>
      <c r="DR141" s="874" t="s">
        <v>246</v>
      </c>
      <c r="DS141" s="870" t="s">
        <v>240</v>
      </c>
      <c r="DT141" s="876">
        <v>2.2999999999999998</v>
      </c>
      <c r="DU141" s="878" t="s">
        <v>247</v>
      </c>
      <c r="DV141" s="880" t="s">
        <v>253</v>
      </c>
      <c r="DW141" s="882" t="s">
        <v>252</v>
      </c>
      <c r="DX141" s="921">
        <v>1350</v>
      </c>
      <c r="DY141" s="887" t="s">
        <v>252</v>
      </c>
      <c r="DZ141" s="921" t="s">
        <v>711</v>
      </c>
      <c r="EA141" s="112"/>
      <c r="EB141" s="917" t="s">
        <v>712</v>
      </c>
    </row>
    <row r="142" spans="1:132" s="86" customFormat="1" ht="34.15" customHeight="1">
      <c r="A142" s="137" t="s">
        <v>420</v>
      </c>
      <c r="B142" s="920"/>
      <c r="C142" s="914"/>
      <c r="D142" s="916"/>
      <c r="E142" s="87" t="s">
        <v>43</v>
      </c>
      <c r="F142" s="52"/>
      <c r="G142" s="88">
        <v>137110</v>
      </c>
      <c r="H142" s="89"/>
      <c r="I142" s="55" t="s">
        <v>240</v>
      </c>
      <c r="J142" s="90">
        <v>1350</v>
      </c>
      <c r="K142" s="91"/>
      <c r="L142" s="92" t="s">
        <v>241</v>
      </c>
      <c r="M142" s="93" t="s">
        <v>242</v>
      </c>
      <c r="N142" s="94" t="s">
        <v>240</v>
      </c>
      <c r="O142" s="95" t="s">
        <v>246</v>
      </c>
      <c r="P142" s="94" t="s">
        <v>240</v>
      </c>
      <c r="Q142" s="96">
        <v>2.2000000000000002</v>
      </c>
      <c r="R142" s="97"/>
      <c r="S142" s="887"/>
      <c r="T142" s="889"/>
      <c r="U142" s="887"/>
      <c r="V142" s="891"/>
      <c r="W142" s="893"/>
      <c r="X142" s="873"/>
      <c r="Y142" s="893"/>
      <c r="Z142" s="895"/>
      <c r="AA142" s="55" t="s">
        <v>240</v>
      </c>
      <c r="AB142" s="90">
        <v>9370</v>
      </c>
      <c r="AC142" s="887"/>
      <c r="AD142" s="98">
        <v>90</v>
      </c>
      <c r="AE142" s="99" t="s">
        <v>241</v>
      </c>
      <c r="AF142" s="93" t="s">
        <v>242</v>
      </c>
      <c r="AG142" s="100" t="s">
        <v>240</v>
      </c>
      <c r="AH142" s="101" t="s">
        <v>246</v>
      </c>
      <c r="AI142" s="100" t="s">
        <v>240</v>
      </c>
      <c r="AJ142" s="102">
        <v>2.6</v>
      </c>
      <c r="AK142" s="103"/>
      <c r="AL142" s="70"/>
      <c r="AM142" s="104"/>
      <c r="AN142" s="77"/>
      <c r="AO142" s="105"/>
      <c r="AP142" s="106"/>
      <c r="AR142" s="106"/>
      <c r="AT142" s="106"/>
      <c r="AV142" s="107" t="s">
        <v>240</v>
      </c>
      <c r="AW142" s="71">
        <v>65590</v>
      </c>
      <c r="AX142" s="77" t="s">
        <v>240</v>
      </c>
      <c r="AY142" s="72">
        <v>650</v>
      </c>
      <c r="AZ142" s="108" t="s">
        <v>241</v>
      </c>
      <c r="BA142" s="74" t="s">
        <v>242</v>
      </c>
      <c r="BB142" s="73" t="s">
        <v>240</v>
      </c>
      <c r="BC142" s="75" t="s">
        <v>246</v>
      </c>
      <c r="BD142" s="73" t="s">
        <v>240</v>
      </c>
      <c r="BE142" s="76">
        <v>2.2999999999999998</v>
      </c>
      <c r="BF142" s="107" t="s">
        <v>240</v>
      </c>
      <c r="BG142" s="156">
        <v>56220</v>
      </c>
      <c r="BH142" s="107" t="s">
        <v>250</v>
      </c>
      <c r="BI142" s="72">
        <v>560</v>
      </c>
      <c r="BJ142" s="108" t="s">
        <v>241</v>
      </c>
      <c r="BK142" s="74" t="s">
        <v>242</v>
      </c>
      <c r="BL142" s="108" t="s">
        <v>240</v>
      </c>
      <c r="BM142" s="75" t="s">
        <v>246</v>
      </c>
      <c r="BN142" s="108" t="s">
        <v>240</v>
      </c>
      <c r="BO142" s="76">
        <v>2.2999999999999998</v>
      </c>
      <c r="BP142" s="896"/>
      <c r="BQ142" s="898"/>
      <c r="BR142" s="887"/>
      <c r="BS142" s="900"/>
      <c r="BT142" s="873"/>
      <c r="BU142" s="873"/>
      <c r="BV142" s="871"/>
      <c r="BW142" s="875"/>
      <c r="BX142" s="871"/>
      <c r="BY142" s="902"/>
      <c r="BZ142" s="887"/>
      <c r="CA142" s="904"/>
      <c r="CB142" s="887"/>
      <c r="CC142" s="900"/>
      <c r="CD142" s="871"/>
      <c r="CE142" s="873"/>
      <c r="CF142" s="871"/>
      <c r="CG142" s="875"/>
      <c r="CH142" s="871"/>
      <c r="CI142" s="877"/>
      <c r="CJ142" s="881"/>
      <c r="CK142" s="887"/>
      <c r="CL142" s="889"/>
      <c r="CM142" s="887"/>
      <c r="CN142" s="900"/>
      <c r="CO142" s="873"/>
      <c r="CP142" s="873"/>
      <c r="CQ142" s="871"/>
      <c r="CR142" s="875"/>
      <c r="CS142" s="871"/>
      <c r="CT142" s="902"/>
      <c r="CU142" s="887"/>
      <c r="CV142" s="109" t="s">
        <v>254</v>
      </c>
      <c r="CW142" s="887"/>
      <c r="CX142" s="109" t="s">
        <v>255</v>
      </c>
      <c r="CY142" s="887"/>
      <c r="CZ142" s="110">
        <v>69.900000000000006</v>
      </c>
      <c r="DA142" s="887"/>
      <c r="DB142" s="109" t="s">
        <v>254</v>
      </c>
      <c r="DC142" s="887"/>
      <c r="DD142" s="109" t="s">
        <v>255</v>
      </c>
      <c r="DE142" s="887"/>
      <c r="DF142" s="110">
        <v>46.6</v>
      </c>
      <c r="DG142" s="905"/>
      <c r="DH142" s="907"/>
      <c r="DI142" s="905"/>
      <c r="DJ142" s="111" t="s">
        <v>256</v>
      </c>
      <c r="DK142" s="882"/>
      <c r="DL142" s="909"/>
      <c r="DM142" s="871"/>
      <c r="DN142" s="869"/>
      <c r="DO142" s="871"/>
      <c r="DP142" s="873"/>
      <c r="DQ142" s="871"/>
      <c r="DR142" s="875"/>
      <c r="DS142" s="871"/>
      <c r="DT142" s="877"/>
      <c r="DU142" s="879"/>
      <c r="DV142" s="881"/>
      <c r="DW142" s="882"/>
      <c r="DX142" s="922"/>
      <c r="DY142" s="887"/>
      <c r="DZ142" s="922"/>
      <c r="EA142" s="112"/>
      <c r="EB142" s="918"/>
    </row>
    <row r="143" spans="1:132" s="86" customFormat="1" ht="34.15" customHeight="1">
      <c r="A143" s="137" t="s">
        <v>421</v>
      </c>
      <c r="B143" s="920"/>
      <c r="C143" s="913" t="s">
        <v>257</v>
      </c>
      <c r="D143" s="915" t="s">
        <v>239</v>
      </c>
      <c r="E143" s="51" t="s">
        <v>42</v>
      </c>
      <c r="F143" s="52"/>
      <c r="G143" s="53">
        <v>96970</v>
      </c>
      <c r="H143" s="54">
        <v>106340</v>
      </c>
      <c r="I143" s="55" t="s">
        <v>240</v>
      </c>
      <c r="J143" s="56">
        <v>940</v>
      </c>
      <c r="K143" s="57">
        <v>1040</v>
      </c>
      <c r="L143" s="58" t="s">
        <v>241</v>
      </c>
      <c r="M143" s="59" t="s">
        <v>242</v>
      </c>
      <c r="N143" s="60" t="s">
        <v>240</v>
      </c>
      <c r="O143" s="61" t="s">
        <v>243</v>
      </c>
      <c r="P143" s="60" t="s">
        <v>240</v>
      </c>
      <c r="Q143" s="62">
        <v>2.2000000000000002</v>
      </c>
      <c r="R143" s="63">
        <v>2.2000000000000002</v>
      </c>
      <c r="S143" s="887" t="s">
        <v>240</v>
      </c>
      <c r="T143" s="888">
        <v>4240</v>
      </c>
      <c r="U143" s="887" t="s">
        <v>240</v>
      </c>
      <c r="V143" s="890">
        <v>40</v>
      </c>
      <c r="W143" s="892" t="s">
        <v>244</v>
      </c>
      <c r="X143" s="872" t="s">
        <v>242</v>
      </c>
      <c r="Y143" s="892" t="s">
        <v>240</v>
      </c>
      <c r="Z143" s="894" t="s">
        <v>245</v>
      </c>
      <c r="AA143" s="55" t="s">
        <v>240</v>
      </c>
      <c r="AB143" s="64">
        <v>9370</v>
      </c>
      <c r="AC143" s="887" t="s">
        <v>240</v>
      </c>
      <c r="AD143" s="65">
        <v>90</v>
      </c>
      <c r="AE143" s="66" t="s">
        <v>244</v>
      </c>
      <c r="AF143" s="59" t="s">
        <v>242</v>
      </c>
      <c r="AG143" s="67" t="s">
        <v>240</v>
      </c>
      <c r="AH143" s="61" t="s">
        <v>246</v>
      </c>
      <c r="AI143" s="67" t="s">
        <v>240</v>
      </c>
      <c r="AJ143" s="68">
        <v>2.6</v>
      </c>
      <c r="AK143" s="69" t="s">
        <v>247</v>
      </c>
      <c r="AL143" s="70" t="s">
        <v>248</v>
      </c>
      <c r="AM143" s="71">
        <v>3740</v>
      </c>
      <c r="AN143" s="70" t="s">
        <v>248</v>
      </c>
      <c r="AO143" s="72">
        <v>30</v>
      </c>
      <c r="AP143" s="73" t="s">
        <v>241</v>
      </c>
      <c r="AQ143" s="74" t="s">
        <v>242</v>
      </c>
      <c r="AR143" s="73" t="s">
        <v>240</v>
      </c>
      <c r="AS143" s="75" t="s">
        <v>246</v>
      </c>
      <c r="AT143" s="73" t="s">
        <v>240</v>
      </c>
      <c r="AU143" s="76">
        <v>3.9</v>
      </c>
      <c r="AV143" s="77"/>
      <c r="AW143" s="78"/>
      <c r="AX143" s="77"/>
      <c r="AY143" s="79"/>
      <c r="AZ143" s="80"/>
      <c r="BA143" s="80"/>
      <c r="BB143" s="81"/>
      <c r="BC143" s="80"/>
      <c r="BD143" s="81"/>
      <c r="BE143" s="80"/>
      <c r="BF143" s="77"/>
      <c r="BG143" s="78" t="s">
        <v>249</v>
      </c>
      <c r="BH143" s="77"/>
      <c r="BI143" s="82"/>
      <c r="BJ143" s="80"/>
      <c r="BK143" s="80"/>
      <c r="BL143" s="80"/>
      <c r="BM143" s="80"/>
      <c r="BN143" s="80"/>
      <c r="BO143" s="80"/>
      <c r="BP143" s="896" t="s">
        <v>240</v>
      </c>
      <c r="BQ143" s="897">
        <v>4980</v>
      </c>
      <c r="BR143" s="887" t="s">
        <v>250</v>
      </c>
      <c r="BS143" s="899">
        <v>40</v>
      </c>
      <c r="BT143" s="872" t="s">
        <v>241</v>
      </c>
      <c r="BU143" s="872" t="s">
        <v>242</v>
      </c>
      <c r="BV143" s="870" t="s">
        <v>240</v>
      </c>
      <c r="BW143" s="874" t="s">
        <v>246</v>
      </c>
      <c r="BX143" s="870" t="s">
        <v>240</v>
      </c>
      <c r="BY143" s="901">
        <v>10.199999999999999</v>
      </c>
      <c r="BZ143" s="887" t="s">
        <v>250</v>
      </c>
      <c r="CA143" s="903">
        <v>28110</v>
      </c>
      <c r="CB143" s="887" t="s">
        <v>250</v>
      </c>
      <c r="CC143" s="899">
        <v>280</v>
      </c>
      <c r="CD143" s="870" t="s">
        <v>241</v>
      </c>
      <c r="CE143" s="872" t="s">
        <v>242</v>
      </c>
      <c r="CF143" s="870" t="s">
        <v>240</v>
      </c>
      <c r="CG143" s="874" t="s">
        <v>246</v>
      </c>
      <c r="CH143" s="870" t="s">
        <v>240</v>
      </c>
      <c r="CI143" s="876">
        <v>2.2999999999999998</v>
      </c>
      <c r="CJ143" s="880" t="s">
        <v>251</v>
      </c>
      <c r="CK143" s="887" t="s">
        <v>250</v>
      </c>
      <c r="CL143" s="888">
        <v>3160</v>
      </c>
      <c r="CM143" s="887" t="s">
        <v>240</v>
      </c>
      <c r="CN143" s="899">
        <v>30</v>
      </c>
      <c r="CO143" s="872" t="s">
        <v>241</v>
      </c>
      <c r="CP143" s="872" t="s">
        <v>242</v>
      </c>
      <c r="CQ143" s="870" t="s">
        <v>240</v>
      </c>
      <c r="CR143" s="874" t="s">
        <v>246</v>
      </c>
      <c r="CS143" s="870" t="s">
        <v>240</v>
      </c>
      <c r="CT143" s="901">
        <v>13.6</v>
      </c>
      <c r="CU143" s="887" t="s">
        <v>250</v>
      </c>
      <c r="CV143" s="83">
        <v>2210</v>
      </c>
      <c r="CW143" s="887" t="s">
        <v>250</v>
      </c>
      <c r="CX143" s="84">
        <v>20</v>
      </c>
      <c r="CY143" s="887" t="s">
        <v>250</v>
      </c>
      <c r="CZ143" s="84">
        <v>20</v>
      </c>
      <c r="DA143" s="887" t="s">
        <v>250</v>
      </c>
      <c r="DB143" s="83">
        <v>390</v>
      </c>
      <c r="DC143" s="887" t="s">
        <v>250</v>
      </c>
      <c r="DD143" s="84">
        <v>3</v>
      </c>
      <c r="DE143" s="887" t="s">
        <v>250</v>
      </c>
      <c r="DF143" s="84">
        <v>3</v>
      </c>
      <c r="DG143" s="905" t="s">
        <v>248</v>
      </c>
      <c r="DH143" s="906">
        <v>20750</v>
      </c>
      <c r="DI143" s="905" t="s">
        <v>248</v>
      </c>
      <c r="DJ143" s="85">
        <v>255</v>
      </c>
      <c r="DK143" s="882" t="s">
        <v>252</v>
      </c>
      <c r="DL143" s="908">
        <v>28110</v>
      </c>
      <c r="DM143" s="870" t="s">
        <v>240</v>
      </c>
      <c r="DN143" s="868">
        <v>280</v>
      </c>
      <c r="DO143" s="870" t="s">
        <v>241</v>
      </c>
      <c r="DP143" s="872" t="s">
        <v>242</v>
      </c>
      <c r="DQ143" s="870" t="s">
        <v>240</v>
      </c>
      <c r="DR143" s="874" t="s">
        <v>246</v>
      </c>
      <c r="DS143" s="870" t="s">
        <v>240</v>
      </c>
      <c r="DT143" s="876">
        <v>2.2999999999999998</v>
      </c>
      <c r="DU143" s="878" t="s">
        <v>247</v>
      </c>
      <c r="DV143" s="880" t="s">
        <v>253</v>
      </c>
      <c r="DW143" s="882" t="s">
        <v>252</v>
      </c>
      <c r="DX143" s="922"/>
      <c r="DY143" s="887"/>
      <c r="DZ143" s="922"/>
      <c r="EA143" s="112"/>
      <c r="EB143" s="918"/>
    </row>
    <row r="144" spans="1:132" s="86" customFormat="1" ht="34.15" customHeight="1">
      <c r="A144" s="137" t="s">
        <v>422</v>
      </c>
      <c r="B144" s="920"/>
      <c r="C144" s="914"/>
      <c r="D144" s="916"/>
      <c r="E144" s="87" t="s">
        <v>43</v>
      </c>
      <c r="F144" s="52"/>
      <c r="G144" s="88">
        <v>106340</v>
      </c>
      <c r="H144" s="89"/>
      <c r="I144" s="55" t="s">
        <v>240</v>
      </c>
      <c r="J144" s="90">
        <v>1040</v>
      </c>
      <c r="K144" s="91"/>
      <c r="L144" s="92" t="s">
        <v>241</v>
      </c>
      <c r="M144" s="93" t="s">
        <v>242</v>
      </c>
      <c r="N144" s="94" t="s">
        <v>240</v>
      </c>
      <c r="O144" s="95" t="s">
        <v>246</v>
      </c>
      <c r="P144" s="94" t="s">
        <v>240</v>
      </c>
      <c r="Q144" s="96">
        <v>2.2000000000000002</v>
      </c>
      <c r="R144" s="97"/>
      <c r="S144" s="887"/>
      <c r="T144" s="889"/>
      <c r="U144" s="887"/>
      <c r="V144" s="891"/>
      <c r="W144" s="893"/>
      <c r="X144" s="873"/>
      <c r="Y144" s="893"/>
      <c r="Z144" s="895"/>
      <c r="AA144" s="55" t="s">
        <v>240</v>
      </c>
      <c r="AB144" s="90">
        <v>9370</v>
      </c>
      <c r="AC144" s="887"/>
      <c r="AD144" s="98">
        <v>90</v>
      </c>
      <c r="AE144" s="99" t="s">
        <v>241</v>
      </c>
      <c r="AF144" s="93" t="s">
        <v>242</v>
      </c>
      <c r="AG144" s="100" t="s">
        <v>240</v>
      </c>
      <c r="AH144" s="101" t="s">
        <v>246</v>
      </c>
      <c r="AI144" s="100" t="s">
        <v>240</v>
      </c>
      <c r="AJ144" s="102">
        <v>2.6</v>
      </c>
      <c r="AK144" s="103"/>
      <c r="AL144" s="70"/>
      <c r="AM144" s="104"/>
      <c r="AN144" s="77"/>
      <c r="AO144" s="105"/>
      <c r="AP144" s="106"/>
      <c r="AR144" s="106"/>
      <c r="AT144" s="106"/>
      <c r="AV144" s="107" t="s">
        <v>240</v>
      </c>
      <c r="AW144" s="71">
        <v>65590</v>
      </c>
      <c r="AX144" s="77" t="s">
        <v>240</v>
      </c>
      <c r="AY144" s="72">
        <v>650</v>
      </c>
      <c r="AZ144" s="108" t="s">
        <v>241</v>
      </c>
      <c r="BA144" s="74" t="s">
        <v>242</v>
      </c>
      <c r="BB144" s="73" t="s">
        <v>240</v>
      </c>
      <c r="BC144" s="75" t="s">
        <v>246</v>
      </c>
      <c r="BD144" s="73" t="s">
        <v>240</v>
      </c>
      <c r="BE144" s="76">
        <v>2.2999999999999998</v>
      </c>
      <c r="BF144" s="107" t="s">
        <v>240</v>
      </c>
      <c r="BG144" s="156">
        <v>56220</v>
      </c>
      <c r="BH144" s="107" t="s">
        <v>250</v>
      </c>
      <c r="BI144" s="72">
        <v>560</v>
      </c>
      <c r="BJ144" s="108" t="s">
        <v>241</v>
      </c>
      <c r="BK144" s="74" t="s">
        <v>242</v>
      </c>
      <c r="BL144" s="108" t="s">
        <v>240</v>
      </c>
      <c r="BM144" s="75" t="s">
        <v>246</v>
      </c>
      <c r="BN144" s="108" t="s">
        <v>240</v>
      </c>
      <c r="BO144" s="76">
        <v>2.2999999999999998</v>
      </c>
      <c r="BP144" s="896"/>
      <c r="BQ144" s="898"/>
      <c r="BR144" s="887"/>
      <c r="BS144" s="900"/>
      <c r="BT144" s="873"/>
      <c r="BU144" s="873"/>
      <c r="BV144" s="871"/>
      <c r="BW144" s="875"/>
      <c r="BX144" s="871"/>
      <c r="BY144" s="902"/>
      <c r="BZ144" s="887"/>
      <c r="CA144" s="904"/>
      <c r="CB144" s="887"/>
      <c r="CC144" s="900"/>
      <c r="CD144" s="871"/>
      <c r="CE144" s="873"/>
      <c r="CF144" s="871"/>
      <c r="CG144" s="875"/>
      <c r="CH144" s="871"/>
      <c r="CI144" s="877"/>
      <c r="CJ144" s="881"/>
      <c r="CK144" s="887"/>
      <c r="CL144" s="889"/>
      <c r="CM144" s="887"/>
      <c r="CN144" s="900"/>
      <c r="CO144" s="873"/>
      <c r="CP144" s="873"/>
      <c r="CQ144" s="871"/>
      <c r="CR144" s="875"/>
      <c r="CS144" s="871"/>
      <c r="CT144" s="902"/>
      <c r="CU144" s="887"/>
      <c r="CV144" s="109" t="s">
        <v>254</v>
      </c>
      <c r="CW144" s="887"/>
      <c r="CX144" s="109" t="s">
        <v>255</v>
      </c>
      <c r="CY144" s="887"/>
      <c r="CZ144" s="110">
        <v>52.4</v>
      </c>
      <c r="DA144" s="887"/>
      <c r="DB144" s="109" t="s">
        <v>254</v>
      </c>
      <c r="DC144" s="887"/>
      <c r="DD144" s="109" t="s">
        <v>255</v>
      </c>
      <c r="DE144" s="887"/>
      <c r="DF144" s="110">
        <v>58.3</v>
      </c>
      <c r="DG144" s="905"/>
      <c r="DH144" s="907"/>
      <c r="DI144" s="905"/>
      <c r="DJ144" s="111" t="s">
        <v>256</v>
      </c>
      <c r="DK144" s="882"/>
      <c r="DL144" s="909"/>
      <c r="DM144" s="871"/>
      <c r="DN144" s="869"/>
      <c r="DO144" s="871"/>
      <c r="DP144" s="873"/>
      <c r="DQ144" s="871"/>
      <c r="DR144" s="875"/>
      <c r="DS144" s="871"/>
      <c r="DT144" s="877"/>
      <c r="DU144" s="879"/>
      <c r="DV144" s="881"/>
      <c r="DW144" s="882"/>
      <c r="DX144" s="922"/>
      <c r="DY144" s="887"/>
      <c r="DZ144" s="922"/>
      <c r="EA144" s="112"/>
      <c r="EB144" s="918"/>
    </row>
    <row r="145" spans="1:132" s="86" customFormat="1" ht="34.15" customHeight="1">
      <c r="A145" s="137" t="s">
        <v>423</v>
      </c>
      <c r="B145" s="920"/>
      <c r="C145" s="913" t="s">
        <v>258</v>
      </c>
      <c r="D145" s="915" t="s">
        <v>239</v>
      </c>
      <c r="E145" s="51" t="s">
        <v>42</v>
      </c>
      <c r="F145" s="52"/>
      <c r="G145" s="53">
        <v>78500</v>
      </c>
      <c r="H145" s="54">
        <v>87870</v>
      </c>
      <c r="I145" s="55" t="s">
        <v>240</v>
      </c>
      <c r="J145" s="56">
        <v>760</v>
      </c>
      <c r="K145" s="57">
        <v>850</v>
      </c>
      <c r="L145" s="58" t="s">
        <v>241</v>
      </c>
      <c r="M145" s="59" t="s">
        <v>242</v>
      </c>
      <c r="N145" s="60" t="s">
        <v>240</v>
      </c>
      <c r="O145" s="61" t="s">
        <v>243</v>
      </c>
      <c r="P145" s="60" t="s">
        <v>240</v>
      </c>
      <c r="Q145" s="62">
        <v>2.1</v>
      </c>
      <c r="R145" s="63">
        <v>2.2000000000000002</v>
      </c>
      <c r="S145" s="887" t="s">
        <v>240</v>
      </c>
      <c r="T145" s="888">
        <v>3390</v>
      </c>
      <c r="U145" s="887" t="s">
        <v>240</v>
      </c>
      <c r="V145" s="890">
        <v>30</v>
      </c>
      <c r="W145" s="892" t="s">
        <v>244</v>
      </c>
      <c r="X145" s="872" t="s">
        <v>242</v>
      </c>
      <c r="Y145" s="892" t="s">
        <v>240</v>
      </c>
      <c r="Z145" s="894" t="s">
        <v>245</v>
      </c>
      <c r="AA145" s="55" t="s">
        <v>240</v>
      </c>
      <c r="AB145" s="64">
        <v>9370</v>
      </c>
      <c r="AC145" s="887" t="s">
        <v>240</v>
      </c>
      <c r="AD145" s="65">
        <v>90</v>
      </c>
      <c r="AE145" s="66" t="s">
        <v>244</v>
      </c>
      <c r="AF145" s="59" t="s">
        <v>242</v>
      </c>
      <c r="AG145" s="67" t="s">
        <v>240</v>
      </c>
      <c r="AH145" s="61" t="s">
        <v>246</v>
      </c>
      <c r="AI145" s="67" t="s">
        <v>240</v>
      </c>
      <c r="AJ145" s="68">
        <v>2.6</v>
      </c>
      <c r="AK145" s="69" t="s">
        <v>247</v>
      </c>
      <c r="AL145" s="70" t="s">
        <v>248</v>
      </c>
      <c r="AM145" s="71">
        <v>3740</v>
      </c>
      <c r="AN145" s="70" t="s">
        <v>248</v>
      </c>
      <c r="AO145" s="72">
        <v>30</v>
      </c>
      <c r="AP145" s="73" t="s">
        <v>241</v>
      </c>
      <c r="AQ145" s="74" t="s">
        <v>242</v>
      </c>
      <c r="AR145" s="73" t="s">
        <v>240</v>
      </c>
      <c r="AS145" s="75" t="s">
        <v>246</v>
      </c>
      <c r="AT145" s="73" t="s">
        <v>240</v>
      </c>
      <c r="AU145" s="76">
        <v>3.9</v>
      </c>
      <c r="AV145" s="77"/>
      <c r="AW145" s="78"/>
      <c r="AX145" s="77"/>
      <c r="AY145" s="79"/>
      <c r="AZ145" s="80"/>
      <c r="BA145" s="80"/>
      <c r="BB145" s="81"/>
      <c r="BC145" s="80"/>
      <c r="BD145" s="81"/>
      <c r="BE145" s="80"/>
      <c r="BF145" s="77"/>
      <c r="BG145" s="78" t="s">
        <v>249</v>
      </c>
      <c r="BH145" s="77"/>
      <c r="BI145" s="82"/>
      <c r="BJ145" s="80"/>
      <c r="BK145" s="80"/>
      <c r="BL145" s="80"/>
      <c r="BM145" s="80"/>
      <c r="BN145" s="80"/>
      <c r="BO145" s="80"/>
      <c r="BP145" s="896" t="s">
        <v>240</v>
      </c>
      <c r="BQ145" s="897">
        <v>3980</v>
      </c>
      <c r="BR145" s="887" t="s">
        <v>240</v>
      </c>
      <c r="BS145" s="899">
        <v>30</v>
      </c>
      <c r="BT145" s="872" t="s">
        <v>241</v>
      </c>
      <c r="BU145" s="872" t="s">
        <v>242</v>
      </c>
      <c r="BV145" s="870" t="s">
        <v>240</v>
      </c>
      <c r="BW145" s="874" t="s">
        <v>246</v>
      </c>
      <c r="BX145" s="870" t="s">
        <v>240</v>
      </c>
      <c r="BY145" s="901">
        <v>10.9</v>
      </c>
      <c r="BZ145" s="887" t="s">
        <v>250</v>
      </c>
      <c r="CA145" s="903">
        <v>22480</v>
      </c>
      <c r="CB145" s="887" t="s">
        <v>240</v>
      </c>
      <c r="CC145" s="899">
        <v>220</v>
      </c>
      <c r="CD145" s="870" t="s">
        <v>241</v>
      </c>
      <c r="CE145" s="872" t="s">
        <v>242</v>
      </c>
      <c r="CF145" s="870" t="s">
        <v>240</v>
      </c>
      <c r="CG145" s="874" t="s">
        <v>246</v>
      </c>
      <c r="CH145" s="870" t="s">
        <v>240</v>
      </c>
      <c r="CI145" s="876">
        <v>2.2999999999999998</v>
      </c>
      <c r="CJ145" s="880" t="s">
        <v>251</v>
      </c>
      <c r="CK145" s="887" t="s">
        <v>250</v>
      </c>
      <c r="CL145" s="888">
        <v>2690</v>
      </c>
      <c r="CM145" s="887" t="s">
        <v>240</v>
      </c>
      <c r="CN145" s="899">
        <v>20</v>
      </c>
      <c r="CO145" s="872" t="s">
        <v>241</v>
      </c>
      <c r="CP145" s="872" t="s">
        <v>242</v>
      </c>
      <c r="CQ145" s="870" t="s">
        <v>240</v>
      </c>
      <c r="CR145" s="874" t="s">
        <v>246</v>
      </c>
      <c r="CS145" s="870" t="s">
        <v>240</v>
      </c>
      <c r="CT145" s="901">
        <v>16.3</v>
      </c>
      <c r="CU145" s="887" t="s">
        <v>250</v>
      </c>
      <c r="CV145" s="83">
        <v>1770</v>
      </c>
      <c r="CW145" s="887" t="s">
        <v>250</v>
      </c>
      <c r="CX145" s="84">
        <v>10</v>
      </c>
      <c r="CY145" s="887" t="s">
        <v>250</v>
      </c>
      <c r="CZ145" s="84">
        <v>10</v>
      </c>
      <c r="DA145" s="887" t="s">
        <v>250</v>
      </c>
      <c r="DB145" s="83">
        <v>310</v>
      </c>
      <c r="DC145" s="887" t="s">
        <v>250</v>
      </c>
      <c r="DD145" s="84">
        <v>3</v>
      </c>
      <c r="DE145" s="887" t="s">
        <v>250</v>
      </c>
      <c r="DF145" s="84">
        <v>3</v>
      </c>
      <c r="DG145" s="905" t="s">
        <v>248</v>
      </c>
      <c r="DH145" s="906">
        <v>16800</v>
      </c>
      <c r="DI145" s="905" t="s">
        <v>248</v>
      </c>
      <c r="DJ145" s="85">
        <v>255</v>
      </c>
      <c r="DK145" s="882" t="s">
        <v>252</v>
      </c>
      <c r="DL145" s="908">
        <v>22490</v>
      </c>
      <c r="DM145" s="870" t="s">
        <v>240</v>
      </c>
      <c r="DN145" s="868">
        <v>220</v>
      </c>
      <c r="DO145" s="870" t="s">
        <v>241</v>
      </c>
      <c r="DP145" s="872" t="s">
        <v>242</v>
      </c>
      <c r="DQ145" s="870" t="s">
        <v>240</v>
      </c>
      <c r="DR145" s="874" t="s">
        <v>246</v>
      </c>
      <c r="DS145" s="870" t="s">
        <v>240</v>
      </c>
      <c r="DT145" s="876">
        <v>2.2999999999999998</v>
      </c>
      <c r="DU145" s="878" t="s">
        <v>247</v>
      </c>
      <c r="DV145" s="880" t="s">
        <v>253</v>
      </c>
      <c r="DW145" s="882" t="s">
        <v>252</v>
      </c>
      <c r="DX145" s="922"/>
      <c r="DY145" s="887"/>
      <c r="DZ145" s="922"/>
      <c r="EA145" s="112"/>
      <c r="EB145" s="918"/>
    </row>
    <row r="146" spans="1:132" s="86" customFormat="1" ht="34.15" customHeight="1">
      <c r="A146" s="137" t="s">
        <v>424</v>
      </c>
      <c r="B146" s="920"/>
      <c r="C146" s="914"/>
      <c r="D146" s="916"/>
      <c r="E146" s="87" t="s">
        <v>43</v>
      </c>
      <c r="F146" s="52"/>
      <c r="G146" s="88">
        <v>87870</v>
      </c>
      <c r="H146" s="89"/>
      <c r="I146" s="55" t="s">
        <v>240</v>
      </c>
      <c r="J146" s="90">
        <v>850</v>
      </c>
      <c r="K146" s="91"/>
      <c r="L146" s="92" t="s">
        <v>241</v>
      </c>
      <c r="M146" s="93" t="s">
        <v>242</v>
      </c>
      <c r="N146" s="94" t="s">
        <v>240</v>
      </c>
      <c r="O146" s="95" t="s">
        <v>246</v>
      </c>
      <c r="P146" s="94" t="s">
        <v>240</v>
      </c>
      <c r="Q146" s="96">
        <v>2.2000000000000002</v>
      </c>
      <c r="R146" s="97"/>
      <c r="S146" s="887"/>
      <c r="T146" s="889"/>
      <c r="U146" s="887"/>
      <c r="V146" s="891"/>
      <c r="W146" s="893"/>
      <c r="X146" s="873"/>
      <c r="Y146" s="893"/>
      <c r="Z146" s="895"/>
      <c r="AA146" s="55" t="s">
        <v>240</v>
      </c>
      <c r="AB146" s="90">
        <v>9370</v>
      </c>
      <c r="AC146" s="887"/>
      <c r="AD146" s="98">
        <v>90</v>
      </c>
      <c r="AE146" s="99" t="s">
        <v>241</v>
      </c>
      <c r="AF146" s="93" t="s">
        <v>242</v>
      </c>
      <c r="AG146" s="100" t="s">
        <v>240</v>
      </c>
      <c r="AH146" s="101" t="s">
        <v>246</v>
      </c>
      <c r="AI146" s="100" t="s">
        <v>240</v>
      </c>
      <c r="AJ146" s="102">
        <v>2.6</v>
      </c>
      <c r="AK146" s="103"/>
      <c r="AL146" s="70"/>
      <c r="AM146" s="104"/>
      <c r="AN146" s="77"/>
      <c r="AO146" s="105"/>
      <c r="AP146" s="106"/>
      <c r="AR146" s="106"/>
      <c r="AT146" s="106"/>
      <c r="AV146" s="107" t="s">
        <v>240</v>
      </c>
      <c r="AW146" s="71">
        <v>65590</v>
      </c>
      <c r="AX146" s="77" t="s">
        <v>240</v>
      </c>
      <c r="AY146" s="72">
        <v>650</v>
      </c>
      <c r="AZ146" s="108" t="s">
        <v>241</v>
      </c>
      <c r="BA146" s="74" t="s">
        <v>242</v>
      </c>
      <c r="BB146" s="73" t="s">
        <v>240</v>
      </c>
      <c r="BC146" s="75" t="s">
        <v>246</v>
      </c>
      <c r="BD146" s="73" t="s">
        <v>240</v>
      </c>
      <c r="BE146" s="76">
        <v>2.2999999999999998</v>
      </c>
      <c r="BF146" s="107" t="s">
        <v>240</v>
      </c>
      <c r="BG146" s="156">
        <v>56220</v>
      </c>
      <c r="BH146" s="107" t="s">
        <v>250</v>
      </c>
      <c r="BI146" s="72">
        <v>560</v>
      </c>
      <c r="BJ146" s="108" t="s">
        <v>241</v>
      </c>
      <c r="BK146" s="74" t="s">
        <v>242</v>
      </c>
      <c r="BL146" s="108" t="s">
        <v>240</v>
      </c>
      <c r="BM146" s="75" t="s">
        <v>246</v>
      </c>
      <c r="BN146" s="108" t="s">
        <v>240</v>
      </c>
      <c r="BO146" s="76">
        <v>2.2999999999999998</v>
      </c>
      <c r="BP146" s="896"/>
      <c r="BQ146" s="898"/>
      <c r="BR146" s="887"/>
      <c r="BS146" s="900"/>
      <c r="BT146" s="873"/>
      <c r="BU146" s="873"/>
      <c r="BV146" s="871"/>
      <c r="BW146" s="875"/>
      <c r="BX146" s="871"/>
      <c r="BY146" s="902"/>
      <c r="BZ146" s="887"/>
      <c r="CA146" s="904"/>
      <c r="CB146" s="887"/>
      <c r="CC146" s="900"/>
      <c r="CD146" s="871"/>
      <c r="CE146" s="873"/>
      <c r="CF146" s="871"/>
      <c r="CG146" s="875"/>
      <c r="CH146" s="871"/>
      <c r="CI146" s="877"/>
      <c r="CJ146" s="881"/>
      <c r="CK146" s="887"/>
      <c r="CL146" s="889"/>
      <c r="CM146" s="887"/>
      <c r="CN146" s="900"/>
      <c r="CO146" s="873"/>
      <c r="CP146" s="873"/>
      <c r="CQ146" s="871"/>
      <c r="CR146" s="875"/>
      <c r="CS146" s="871"/>
      <c r="CT146" s="902"/>
      <c r="CU146" s="887"/>
      <c r="CV146" s="109" t="s">
        <v>280</v>
      </c>
      <c r="CW146" s="887"/>
      <c r="CX146" s="109" t="s">
        <v>255</v>
      </c>
      <c r="CY146" s="887"/>
      <c r="CZ146" s="110">
        <v>83.9</v>
      </c>
      <c r="DA146" s="887"/>
      <c r="DB146" s="109" t="s">
        <v>280</v>
      </c>
      <c r="DC146" s="887"/>
      <c r="DD146" s="109" t="s">
        <v>255</v>
      </c>
      <c r="DE146" s="887"/>
      <c r="DF146" s="110">
        <v>46.6</v>
      </c>
      <c r="DG146" s="905"/>
      <c r="DH146" s="907"/>
      <c r="DI146" s="905"/>
      <c r="DJ146" s="111" t="s">
        <v>256</v>
      </c>
      <c r="DK146" s="882"/>
      <c r="DL146" s="909"/>
      <c r="DM146" s="871"/>
      <c r="DN146" s="869"/>
      <c r="DO146" s="871"/>
      <c r="DP146" s="873"/>
      <c r="DQ146" s="871"/>
      <c r="DR146" s="875"/>
      <c r="DS146" s="871"/>
      <c r="DT146" s="877"/>
      <c r="DU146" s="879"/>
      <c r="DV146" s="881"/>
      <c r="DW146" s="882"/>
      <c r="DX146" s="922"/>
      <c r="DY146" s="887"/>
      <c r="DZ146" s="922"/>
      <c r="EA146" s="112"/>
      <c r="EB146" s="918"/>
    </row>
    <row r="147" spans="1:132" s="86" customFormat="1" ht="34.15" customHeight="1">
      <c r="A147" s="137" t="s">
        <v>425</v>
      </c>
      <c r="B147" s="920"/>
      <c r="C147" s="913" t="s">
        <v>259</v>
      </c>
      <c r="D147" s="915" t="s">
        <v>239</v>
      </c>
      <c r="E147" s="51" t="s">
        <v>42</v>
      </c>
      <c r="F147" s="52"/>
      <c r="G147" s="53">
        <v>66190</v>
      </c>
      <c r="H147" s="54">
        <v>75560</v>
      </c>
      <c r="I147" s="55" t="s">
        <v>240</v>
      </c>
      <c r="J147" s="56">
        <v>640</v>
      </c>
      <c r="K147" s="57">
        <v>730</v>
      </c>
      <c r="L147" s="58" t="s">
        <v>241</v>
      </c>
      <c r="M147" s="59" t="s">
        <v>242</v>
      </c>
      <c r="N147" s="60" t="s">
        <v>240</v>
      </c>
      <c r="O147" s="61" t="s">
        <v>243</v>
      </c>
      <c r="P147" s="60" t="s">
        <v>240</v>
      </c>
      <c r="Q147" s="62">
        <v>2.1</v>
      </c>
      <c r="R147" s="63">
        <v>2.2000000000000002</v>
      </c>
      <c r="S147" s="887" t="s">
        <v>240</v>
      </c>
      <c r="T147" s="888">
        <v>2830</v>
      </c>
      <c r="U147" s="887" t="s">
        <v>240</v>
      </c>
      <c r="V147" s="890">
        <v>20</v>
      </c>
      <c r="W147" s="892" t="s">
        <v>244</v>
      </c>
      <c r="X147" s="872" t="s">
        <v>242</v>
      </c>
      <c r="Y147" s="892" t="s">
        <v>240</v>
      </c>
      <c r="Z147" s="894" t="s">
        <v>245</v>
      </c>
      <c r="AA147" s="55" t="s">
        <v>240</v>
      </c>
      <c r="AB147" s="64">
        <v>9370</v>
      </c>
      <c r="AC147" s="887" t="s">
        <v>240</v>
      </c>
      <c r="AD147" s="65">
        <v>90</v>
      </c>
      <c r="AE147" s="66" t="s">
        <v>244</v>
      </c>
      <c r="AF147" s="59" t="s">
        <v>242</v>
      </c>
      <c r="AG147" s="67" t="s">
        <v>240</v>
      </c>
      <c r="AH147" s="61" t="s">
        <v>246</v>
      </c>
      <c r="AI147" s="67" t="s">
        <v>240</v>
      </c>
      <c r="AJ147" s="68">
        <v>2.6</v>
      </c>
      <c r="AK147" s="69" t="s">
        <v>247</v>
      </c>
      <c r="AL147" s="70" t="s">
        <v>248</v>
      </c>
      <c r="AM147" s="71">
        <v>3740</v>
      </c>
      <c r="AN147" s="70" t="s">
        <v>248</v>
      </c>
      <c r="AO147" s="72">
        <v>30</v>
      </c>
      <c r="AP147" s="73" t="s">
        <v>241</v>
      </c>
      <c r="AQ147" s="74" t="s">
        <v>242</v>
      </c>
      <c r="AR147" s="73" t="s">
        <v>240</v>
      </c>
      <c r="AS147" s="75" t="s">
        <v>246</v>
      </c>
      <c r="AT147" s="73" t="s">
        <v>240</v>
      </c>
      <c r="AU147" s="76">
        <v>3.9</v>
      </c>
      <c r="AV147" s="77"/>
      <c r="AW147" s="78"/>
      <c r="AX147" s="77"/>
      <c r="AY147" s="79"/>
      <c r="AZ147" s="80"/>
      <c r="BA147" s="80"/>
      <c r="BB147" s="81"/>
      <c r="BC147" s="80"/>
      <c r="BD147" s="81"/>
      <c r="BE147" s="80"/>
      <c r="BF147" s="77"/>
      <c r="BG147" s="78" t="s">
        <v>249</v>
      </c>
      <c r="BH147" s="77"/>
      <c r="BI147" s="82"/>
      <c r="BJ147" s="80"/>
      <c r="BK147" s="80"/>
      <c r="BL147" s="80"/>
      <c r="BM147" s="80"/>
      <c r="BN147" s="80"/>
      <c r="BO147" s="80"/>
      <c r="BP147" s="896" t="s">
        <v>240</v>
      </c>
      <c r="BQ147" s="897">
        <v>3320</v>
      </c>
      <c r="BR147" s="887" t="s">
        <v>250</v>
      </c>
      <c r="BS147" s="899">
        <v>30</v>
      </c>
      <c r="BT147" s="872" t="s">
        <v>241</v>
      </c>
      <c r="BU147" s="872" t="s">
        <v>242</v>
      </c>
      <c r="BV147" s="870" t="s">
        <v>240</v>
      </c>
      <c r="BW147" s="874" t="s">
        <v>246</v>
      </c>
      <c r="BX147" s="870" t="s">
        <v>240</v>
      </c>
      <c r="BY147" s="901">
        <v>9.1</v>
      </c>
      <c r="BZ147" s="887" t="s">
        <v>250</v>
      </c>
      <c r="CA147" s="903">
        <v>18740</v>
      </c>
      <c r="CB147" s="887" t="s">
        <v>250</v>
      </c>
      <c r="CC147" s="899">
        <v>180</v>
      </c>
      <c r="CD147" s="870" t="s">
        <v>241</v>
      </c>
      <c r="CE147" s="872" t="s">
        <v>242</v>
      </c>
      <c r="CF147" s="870" t="s">
        <v>240</v>
      </c>
      <c r="CG147" s="874" t="s">
        <v>246</v>
      </c>
      <c r="CH147" s="870" t="s">
        <v>240</v>
      </c>
      <c r="CI147" s="876">
        <v>2.4</v>
      </c>
      <c r="CJ147" s="880" t="s">
        <v>251</v>
      </c>
      <c r="CK147" s="887" t="s">
        <v>250</v>
      </c>
      <c r="CL147" s="888">
        <v>2380</v>
      </c>
      <c r="CM147" s="887" t="s">
        <v>240</v>
      </c>
      <c r="CN147" s="899">
        <v>20</v>
      </c>
      <c r="CO147" s="872" t="s">
        <v>241</v>
      </c>
      <c r="CP147" s="872" t="s">
        <v>242</v>
      </c>
      <c r="CQ147" s="870" t="s">
        <v>240</v>
      </c>
      <c r="CR147" s="874" t="s">
        <v>246</v>
      </c>
      <c r="CS147" s="870" t="s">
        <v>240</v>
      </c>
      <c r="CT147" s="901">
        <v>13.6</v>
      </c>
      <c r="CU147" s="887" t="s">
        <v>250</v>
      </c>
      <c r="CV147" s="83">
        <v>1470</v>
      </c>
      <c r="CW147" s="887" t="s">
        <v>250</v>
      </c>
      <c r="CX147" s="84">
        <v>10</v>
      </c>
      <c r="CY147" s="887" t="s">
        <v>250</v>
      </c>
      <c r="CZ147" s="84">
        <v>10</v>
      </c>
      <c r="DA147" s="887" t="s">
        <v>250</v>
      </c>
      <c r="DB147" s="83">
        <v>260</v>
      </c>
      <c r="DC147" s="887" t="s">
        <v>250</v>
      </c>
      <c r="DD147" s="84">
        <v>2</v>
      </c>
      <c r="DE147" s="887" t="s">
        <v>250</v>
      </c>
      <c r="DF147" s="84">
        <v>2</v>
      </c>
      <c r="DG147" s="905" t="s">
        <v>248</v>
      </c>
      <c r="DH147" s="906">
        <v>14160</v>
      </c>
      <c r="DI147" s="905" t="s">
        <v>248</v>
      </c>
      <c r="DJ147" s="85">
        <v>255</v>
      </c>
      <c r="DK147" s="882" t="s">
        <v>252</v>
      </c>
      <c r="DL147" s="908">
        <v>18740</v>
      </c>
      <c r="DM147" s="870" t="s">
        <v>240</v>
      </c>
      <c r="DN147" s="868">
        <v>180</v>
      </c>
      <c r="DO147" s="870" t="s">
        <v>241</v>
      </c>
      <c r="DP147" s="872" t="s">
        <v>242</v>
      </c>
      <c r="DQ147" s="870" t="s">
        <v>240</v>
      </c>
      <c r="DR147" s="874" t="s">
        <v>246</v>
      </c>
      <c r="DS147" s="870" t="s">
        <v>240</v>
      </c>
      <c r="DT147" s="876">
        <v>2.4</v>
      </c>
      <c r="DU147" s="878" t="s">
        <v>247</v>
      </c>
      <c r="DV147" s="880" t="s">
        <v>253</v>
      </c>
      <c r="DW147" s="882" t="s">
        <v>252</v>
      </c>
      <c r="DX147" s="922"/>
      <c r="DY147" s="887"/>
      <c r="DZ147" s="922"/>
      <c r="EA147" s="112"/>
      <c r="EB147" s="918"/>
    </row>
    <row r="148" spans="1:132" s="86" customFormat="1" ht="34.15" customHeight="1">
      <c r="A148" s="137" t="s">
        <v>426</v>
      </c>
      <c r="B148" s="920"/>
      <c r="C148" s="914"/>
      <c r="D148" s="916"/>
      <c r="E148" s="87" t="s">
        <v>43</v>
      </c>
      <c r="F148" s="52"/>
      <c r="G148" s="88">
        <v>75560</v>
      </c>
      <c r="H148" s="89"/>
      <c r="I148" s="55" t="s">
        <v>240</v>
      </c>
      <c r="J148" s="90">
        <v>730</v>
      </c>
      <c r="K148" s="91"/>
      <c r="L148" s="92" t="s">
        <v>241</v>
      </c>
      <c r="M148" s="93" t="s">
        <v>242</v>
      </c>
      <c r="N148" s="94" t="s">
        <v>240</v>
      </c>
      <c r="O148" s="95" t="s">
        <v>246</v>
      </c>
      <c r="P148" s="94" t="s">
        <v>240</v>
      </c>
      <c r="Q148" s="96">
        <v>2.2000000000000002</v>
      </c>
      <c r="R148" s="97"/>
      <c r="S148" s="887"/>
      <c r="T148" s="889"/>
      <c r="U148" s="887"/>
      <c r="V148" s="891"/>
      <c r="W148" s="893"/>
      <c r="X148" s="873"/>
      <c r="Y148" s="893"/>
      <c r="Z148" s="895"/>
      <c r="AA148" s="55" t="s">
        <v>240</v>
      </c>
      <c r="AB148" s="90">
        <v>9370</v>
      </c>
      <c r="AC148" s="887"/>
      <c r="AD148" s="98">
        <v>90</v>
      </c>
      <c r="AE148" s="99" t="s">
        <v>241</v>
      </c>
      <c r="AF148" s="93" t="s">
        <v>242</v>
      </c>
      <c r="AG148" s="100" t="s">
        <v>240</v>
      </c>
      <c r="AH148" s="101" t="s">
        <v>246</v>
      </c>
      <c r="AI148" s="100" t="s">
        <v>240</v>
      </c>
      <c r="AJ148" s="102">
        <v>2.6</v>
      </c>
      <c r="AK148" s="103"/>
      <c r="AL148" s="70"/>
      <c r="AM148" s="104"/>
      <c r="AN148" s="77"/>
      <c r="AO148" s="105"/>
      <c r="AP148" s="106"/>
      <c r="AR148" s="106"/>
      <c r="AT148" s="106"/>
      <c r="AV148" s="107" t="s">
        <v>240</v>
      </c>
      <c r="AW148" s="71">
        <v>65590</v>
      </c>
      <c r="AX148" s="77" t="s">
        <v>240</v>
      </c>
      <c r="AY148" s="72">
        <v>650</v>
      </c>
      <c r="AZ148" s="108" t="s">
        <v>241</v>
      </c>
      <c r="BA148" s="74" t="s">
        <v>242</v>
      </c>
      <c r="BB148" s="73" t="s">
        <v>240</v>
      </c>
      <c r="BC148" s="75" t="s">
        <v>246</v>
      </c>
      <c r="BD148" s="73" t="s">
        <v>240</v>
      </c>
      <c r="BE148" s="76">
        <v>2.2999999999999998</v>
      </c>
      <c r="BF148" s="107" t="s">
        <v>240</v>
      </c>
      <c r="BG148" s="156">
        <v>56220</v>
      </c>
      <c r="BH148" s="107" t="s">
        <v>250</v>
      </c>
      <c r="BI148" s="72">
        <v>560</v>
      </c>
      <c r="BJ148" s="108" t="s">
        <v>241</v>
      </c>
      <c r="BK148" s="74" t="s">
        <v>242</v>
      </c>
      <c r="BL148" s="108" t="s">
        <v>240</v>
      </c>
      <c r="BM148" s="75" t="s">
        <v>246</v>
      </c>
      <c r="BN148" s="108" t="s">
        <v>240</v>
      </c>
      <c r="BO148" s="76">
        <v>2.2999999999999998</v>
      </c>
      <c r="BP148" s="896"/>
      <c r="BQ148" s="898"/>
      <c r="BR148" s="887"/>
      <c r="BS148" s="900"/>
      <c r="BT148" s="873"/>
      <c r="BU148" s="873"/>
      <c r="BV148" s="871"/>
      <c r="BW148" s="875"/>
      <c r="BX148" s="871"/>
      <c r="BY148" s="902"/>
      <c r="BZ148" s="887"/>
      <c r="CA148" s="904"/>
      <c r="CB148" s="887"/>
      <c r="CC148" s="900"/>
      <c r="CD148" s="871"/>
      <c r="CE148" s="873"/>
      <c r="CF148" s="871"/>
      <c r="CG148" s="875"/>
      <c r="CH148" s="871"/>
      <c r="CI148" s="877"/>
      <c r="CJ148" s="881"/>
      <c r="CK148" s="887"/>
      <c r="CL148" s="889"/>
      <c r="CM148" s="887"/>
      <c r="CN148" s="900"/>
      <c r="CO148" s="873"/>
      <c r="CP148" s="873"/>
      <c r="CQ148" s="871"/>
      <c r="CR148" s="875"/>
      <c r="CS148" s="871"/>
      <c r="CT148" s="902"/>
      <c r="CU148" s="887"/>
      <c r="CV148" s="109" t="s">
        <v>254</v>
      </c>
      <c r="CW148" s="887"/>
      <c r="CX148" s="109" t="s">
        <v>255</v>
      </c>
      <c r="CY148" s="887"/>
      <c r="CZ148" s="110">
        <v>69.900000000000006</v>
      </c>
      <c r="DA148" s="887"/>
      <c r="DB148" s="109" t="s">
        <v>254</v>
      </c>
      <c r="DC148" s="887"/>
      <c r="DD148" s="109" t="s">
        <v>255</v>
      </c>
      <c r="DE148" s="887"/>
      <c r="DF148" s="110">
        <v>58.3</v>
      </c>
      <c r="DG148" s="905"/>
      <c r="DH148" s="907"/>
      <c r="DI148" s="905"/>
      <c r="DJ148" s="111" t="s">
        <v>256</v>
      </c>
      <c r="DK148" s="882"/>
      <c r="DL148" s="909"/>
      <c r="DM148" s="871"/>
      <c r="DN148" s="869"/>
      <c r="DO148" s="871"/>
      <c r="DP148" s="873"/>
      <c r="DQ148" s="871"/>
      <c r="DR148" s="875"/>
      <c r="DS148" s="871"/>
      <c r="DT148" s="877"/>
      <c r="DU148" s="879"/>
      <c r="DV148" s="881"/>
      <c r="DW148" s="882"/>
      <c r="DX148" s="922"/>
      <c r="DY148" s="887"/>
      <c r="DZ148" s="922"/>
      <c r="EA148" s="112"/>
      <c r="EB148" s="918"/>
    </row>
    <row r="149" spans="1:132" s="86" customFormat="1" ht="34.15" customHeight="1">
      <c r="A149" s="137" t="s">
        <v>427</v>
      </c>
      <c r="B149" s="920"/>
      <c r="C149" s="913" t="s">
        <v>260</v>
      </c>
      <c r="D149" s="915" t="s">
        <v>239</v>
      </c>
      <c r="E149" s="51" t="s">
        <v>42</v>
      </c>
      <c r="F149" s="52"/>
      <c r="G149" s="53">
        <v>73420</v>
      </c>
      <c r="H149" s="54">
        <v>82790</v>
      </c>
      <c r="I149" s="55" t="s">
        <v>240</v>
      </c>
      <c r="J149" s="56">
        <v>710</v>
      </c>
      <c r="K149" s="57">
        <v>800</v>
      </c>
      <c r="L149" s="58" t="s">
        <v>241</v>
      </c>
      <c r="M149" s="59" t="s">
        <v>242</v>
      </c>
      <c r="N149" s="60" t="s">
        <v>240</v>
      </c>
      <c r="O149" s="61" t="s">
        <v>243</v>
      </c>
      <c r="P149" s="60" t="s">
        <v>240</v>
      </c>
      <c r="Q149" s="62">
        <v>1.6</v>
      </c>
      <c r="R149" s="63">
        <v>1.7</v>
      </c>
      <c r="S149" s="887" t="s">
        <v>240</v>
      </c>
      <c r="T149" s="888">
        <v>2420</v>
      </c>
      <c r="U149" s="887" t="s">
        <v>240</v>
      </c>
      <c r="V149" s="890">
        <v>20</v>
      </c>
      <c r="W149" s="892" t="s">
        <v>244</v>
      </c>
      <c r="X149" s="872" t="s">
        <v>242</v>
      </c>
      <c r="Y149" s="892" t="s">
        <v>240</v>
      </c>
      <c r="Z149" s="894" t="s">
        <v>245</v>
      </c>
      <c r="AA149" s="55" t="s">
        <v>240</v>
      </c>
      <c r="AB149" s="64">
        <v>9370</v>
      </c>
      <c r="AC149" s="887" t="s">
        <v>240</v>
      </c>
      <c r="AD149" s="65">
        <v>90</v>
      </c>
      <c r="AE149" s="66" t="s">
        <v>244</v>
      </c>
      <c r="AF149" s="59" t="s">
        <v>242</v>
      </c>
      <c r="AG149" s="67" t="s">
        <v>240</v>
      </c>
      <c r="AH149" s="61" t="s">
        <v>246</v>
      </c>
      <c r="AI149" s="67" t="s">
        <v>240</v>
      </c>
      <c r="AJ149" s="68">
        <v>2.6</v>
      </c>
      <c r="AK149" s="69" t="s">
        <v>247</v>
      </c>
      <c r="AL149" s="70" t="s">
        <v>248</v>
      </c>
      <c r="AM149" s="71">
        <v>3740</v>
      </c>
      <c r="AN149" s="70" t="s">
        <v>248</v>
      </c>
      <c r="AO149" s="72">
        <v>30</v>
      </c>
      <c r="AP149" s="73" t="s">
        <v>241</v>
      </c>
      <c r="AQ149" s="74" t="s">
        <v>242</v>
      </c>
      <c r="AR149" s="73" t="s">
        <v>240</v>
      </c>
      <c r="AS149" s="75" t="s">
        <v>246</v>
      </c>
      <c r="AT149" s="73" t="s">
        <v>240</v>
      </c>
      <c r="AU149" s="76">
        <v>3.9</v>
      </c>
      <c r="AV149" s="77"/>
      <c r="AW149" s="78"/>
      <c r="AX149" s="77"/>
      <c r="AY149" s="79"/>
      <c r="AZ149" s="80"/>
      <c r="BA149" s="80"/>
      <c r="BB149" s="81"/>
      <c r="BC149" s="80"/>
      <c r="BD149" s="81"/>
      <c r="BE149" s="80"/>
      <c r="BF149" s="77"/>
      <c r="BG149" s="78" t="s">
        <v>249</v>
      </c>
      <c r="BH149" s="77"/>
      <c r="BI149" s="82"/>
      <c r="BJ149" s="80"/>
      <c r="BK149" s="80"/>
      <c r="BL149" s="80"/>
      <c r="BM149" s="80"/>
      <c r="BN149" s="80"/>
      <c r="BO149" s="80"/>
      <c r="BP149" s="896" t="s">
        <v>240</v>
      </c>
      <c r="BQ149" s="897">
        <v>2850</v>
      </c>
      <c r="BR149" s="887" t="s">
        <v>240</v>
      </c>
      <c r="BS149" s="899">
        <v>20</v>
      </c>
      <c r="BT149" s="872" t="s">
        <v>241</v>
      </c>
      <c r="BU149" s="872" t="s">
        <v>242</v>
      </c>
      <c r="BV149" s="870" t="s">
        <v>240</v>
      </c>
      <c r="BW149" s="874" t="s">
        <v>246</v>
      </c>
      <c r="BX149" s="870" t="s">
        <v>240</v>
      </c>
      <c r="BY149" s="901">
        <v>11.7</v>
      </c>
      <c r="BZ149" s="887" t="s">
        <v>250</v>
      </c>
      <c r="CA149" s="903">
        <v>16060</v>
      </c>
      <c r="CB149" s="887" t="s">
        <v>240</v>
      </c>
      <c r="CC149" s="899">
        <v>160</v>
      </c>
      <c r="CD149" s="870" t="s">
        <v>241</v>
      </c>
      <c r="CE149" s="872" t="s">
        <v>242</v>
      </c>
      <c r="CF149" s="870" t="s">
        <v>240</v>
      </c>
      <c r="CG149" s="874" t="s">
        <v>246</v>
      </c>
      <c r="CH149" s="870" t="s">
        <v>240</v>
      </c>
      <c r="CI149" s="876">
        <v>2.2999999999999998</v>
      </c>
      <c r="CJ149" s="880" t="s">
        <v>251</v>
      </c>
      <c r="CK149" s="887" t="s">
        <v>250</v>
      </c>
      <c r="CL149" s="888">
        <v>2160</v>
      </c>
      <c r="CM149" s="887" t="s">
        <v>240</v>
      </c>
      <c r="CN149" s="899">
        <v>20</v>
      </c>
      <c r="CO149" s="872" t="s">
        <v>241</v>
      </c>
      <c r="CP149" s="872" t="s">
        <v>242</v>
      </c>
      <c r="CQ149" s="870" t="s">
        <v>240</v>
      </c>
      <c r="CR149" s="874" t="s">
        <v>246</v>
      </c>
      <c r="CS149" s="870" t="s">
        <v>240</v>
      </c>
      <c r="CT149" s="901">
        <v>11.7</v>
      </c>
      <c r="CU149" s="887" t="s">
        <v>250</v>
      </c>
      <c r="CV149" s="83">
        <v>1260</v>
      </c>
      <c r="CW149" s="887" t="s">
        <v>250</v>
      </c>
      <c r="CX149" s="84">
        <v>10</v>
      </c>
      <c r="CY149" s="887" t="s">
        <v>250</v>
      </c>
      <c r="CZ149" s="84">
        <v>10</v>
      </c>
      <c r="DA149" s="887" t="s">
        <v>250</v>
      </c>
      <c r="DB149" s="83">
        <v>220</v>
      </c>
      <c r="DC149" s="887" t="s">
        <v>250</v>
      </c>
      <c r="DD149" s="84">
        <v>2</v>
      </c>
      <c r="DE149" s="887" t="s">
        <v>250</v>
      </c>
      <c r="DF149" s="84">
        <v>2</v>
      </c>
      <c r="DG149" s="905" t="s">
        <v>248</v>
      </c>
      <c r="DH149" s="906">
        <v>12280</v>
      </c>
      <c r="DI149" s="905" t="s">
        <v>248</v>
      </c>
      <c r="DJ149" s="85">
        <v>255</v>
      </c>
      <c r="DK149" s="882" t="s">
        <v>252</v>
      </c>
      <c r="DL149" s="908">
        <v>16060</v>
      </c>
      <c r="DM149" s="870" t="s">
        <v>240</v>
      </c>
      <c r="DN149" s="868">
        <v>160</v>
      </c>
      <c r="DO149" s="870" t="s">
        <v>241</v>
      </c>
      <c r="DP149" s="872" t="s">
        <v>242</v>
      </c>
      <c r="DQ149" s="870" t="s">
        <v>240</v>
      </c>
      <c r="DR149" s="874" t="s">
        <v>246</v>
      </c>
      <c r="DS149" s="870" t="s">
        <v>240</v>
      </c>
      <c r="DT149" s="876">
        <v>2.2999999999999998</v>
      </c>
      <c r="DU149" s="878" t="s">
        <v>247</v>
      </c>
      <c r="DV149" s="880" t="s">
        <v>253</v>
      </c>
      <c r="DW149" s="882" t="s">
        <v>252</v>
      </c>
      <c r="DX149" s="922"/>
      <c r="DY149" s="887"/>
      <c r="DZ149" s="922"/>
      <c r="EA149" s="112"/>
      <c r="EB149" s="918"/>
    </row>
    <row r="150" spans="1:132" s="86" customFormat="1" ht="34.15" customHeight="1">
      <c r="A150" s="137" t="s">
        <v>428</v>
      </c>
      <c r="B150" s="920"/>
      <c r="C150" s="914"/>
      <c r="D150" s="916"/>
      <c r="E150" s="87" t="s">
        <v>43</v>
      </c>
      <c r="F150" s="52"/>
      <c r="G150" s="88">
        <v>82790</v>
      </c>
      <c r="H150" s="89"/>
      <c r="I150" s="55" t="s">
        <v>240</v>
      </c>
      <c r="J150" s="90">
        <v>800</v>
      </c>
      <c r="K150" s="91"/>
      <c r="L150" s="92" t="s">
        <v>241</v>
      </c>
      <c r="M150" s="93" t="s">
        <v>242</v>
      </c>
      <c r="N150" s="94" t="s">
        <v>240</v>
      </c>
      <c r="O150" s="95" t="s">
        <v>246</v>
      </c>
      <c r="P150" s="94" t="s">
        <v>240</v>
      </c>
      <c r="Q150" s="96">
        <v>1.7</v>
      </c>
      <c r="R150" s="97"/>
      <c r="S150" s="887"/>
      <c r="T150" s="889"/>
      <c r="U150" s="887"/>
      <c r="V150" s="891"/>
      <c r="W150" s="893"/>
      <c r="X150" s="873"/>
      <c r="Y150" s="893"/>
      <c r="Z150" s="895"/>
      <c r="AA150" s="55" t="s">
        <v>240</v>
      </c>
      <c r="AB150" s="90">
        <v>9370</v>
      </c>
      <c r="AC150" s="887"/>
      <c r="AD150" s="98">
        <v>90</v>
      </c>
      <c r="AE150" s="99" t="s">
        <v>241</v>
      </c>
      <c r="AF150" s="93" t="s">
        <v>242</v>
      </c>
      <c r="AG150" s="100" t="s">
        <v>240</v>
      </c>
      <c r="AH150" s="101" t="s">
        <v>246</v>
      </c>
      <c r="AI150" s="100" t="s">
        <v>240</v>
      </c>
      <c r="AJ150" s="102">
        <v>2.6</v>
      </c>
      <c r="AK150" s="103"/>
      <c r="AL150" s="70"/>
      <c r="AM150" s="104"/>
      <c r="AN150" s="77"/>
      <c r="AO150" s="105"/>
      <c r="AP150" s="106"/>
      <c r="AR150" s="106"/>
      <c r="AT150" s="106"/>
      <c r="AV150" s="107" t="s">
        <v>240</v>
      </c>
      <c r="AW150" s="71">
        <v>65590</v>
      </c>
      <c r="AX150" s="77" t="s">
        <v>240</v>
      </c>
      <c r="AY150" s="72">
        <v>650</v>
      </c>
      <c r="AZ150" s="108" t="s">
        <v>241</v>
      </c>
      <c r="BA150" s="74" t="s">
        <v>242</v>
      </c>
      <c r="BB150" s="73" t="s">
        <v>240</v>
      </c>
      <c r="BC150" s="75" t="s">
        <v>246</v>
      </c>
      <c r="BD150" s="73" t="s">
        <v>240</v>
      </c>
      <c r="BE150" s="76">
        <v>2.2999999999999998</v>
      </c>
      <c r="BF150" s="107" t="s">
        <v>240</v>
      </c>
      <c r="BG150" s="156">
        <v>56220</v>
      </c>
      <c r="BH150" s="107" t="s">
        <v>250</v>
      </c>
      <c r="BI150" s="72">
        <v>560</v>
      </c>
      <c r="BJ150" s="108" t="s">
        <v>241</v>
      </c>
      <c r="BK150" s="74" t="s">
        <v>242</v>
      </c>
      <c r="BL150" s="108" t="s">
        <v>240</v>
      </c>
      <c r="BM150" s="75" t="s">
        <v>246</v>
      </c>
      <c r="BN150" s="108" t="s">
        <v>240</v>
      </c>
      <c r="BO150" s="76">
        <v>2.2999999999999998</v>
      </c>
      <c r="BP150" s="896"/>
      <c r="BQ150" s="898"/>
      <c r="BR150" s="887"/>
      <c r="BS150" s="900"/>
      <c r="BT150" s="873"/>
      <c r="BU150" s="873"/>
      <c r="BV150" s="871"/>
      <c r="BW150" s="875"/>
      <c r="BX150" s="871"/>
      <c r="BY150" s="902"/>
      <c r="BZ150" s="887"/>
      <c r="CA150" s="904"/>
      <c r="CB150" s="887"/>
      <c r="CC150" s="900"/>
      <c r="CD150" s="871"/>
      <c r="CE150" s="873"/>
      <c r="CF150" s="871"/>
      <c r="CG150" s="875"/>
      <c r="CH150" s="871"/>
      <c r="CI150" s="877"/>
      <c r="CJ150" s="881"/>
      <c r="CK150" s="887"/>
      <c r="CL150" s="889"/>
      <c r="CM150" s="887"/>
      <c r="CN150" s="900"/>
      <c r="CO150" s="873"/>
      <c r="CP150" s="873"/>
      <c r="CQ150" s="871"/>
      <c r="CR150" s="875"/>
      <c r="CS150" s="871"/>
      <c r="CT150" s="902"/>
      <c r="CU150" s="887"/>
      <c r="CV150" s="109" t="s">
        <v>280</v>
      </c>
      <c r="CW150" s="887"/>
      <c r="CX150" s="109" t="s">
        <v>255</v>
      </c>
      <c r="CY150" s="887"/>
      <c r="CZ150" s="110">
        <v>59.9</v>
      </c>
      <c r="DA150" s="887"/>
      <c r="DB150" s="109" t="s">
        <v>280</v>
      </c>
      <c r="DC150" s="887"/>
      <c r="DD150" s="109" t="s">
        <v>255</v>
      </c>
      <c r="DE150" s="887"/>
      <c r="DF150" s="110">
        <v>49.9</v>
      </c>
      <c r="DG150" s="905"/>
      <c r="DH150" s="907"/>
      <c r="DI150" s="905"/>
      <c r="DJ150" s="111" t="s">
        <v>256</v>
      </c>
      <c r="DK150" s="882"/>
      <c r="DL150" s="909"/>
      <c r="DM150" s="871"/>
      <c r="DN150" s="869"/>
      <c r="DO150" s="871"/>
      <c r="DP150" s="873"/>
      <c r="DQ150" s="871"/>
      <c r="DR150" s="875"/>
      <c r="DS150" s="871"/>
      <c r="DT150" s="877"/>
      <c r="DU150" s="879"/>
      <c r="DV150" s="881"/>
      <c r="DW150" s="882"/>
      <c r="DX150" s="922"/>
      <c r="DY150" s="887"/>
      <c r="DZ150" s="922"/>
      <c r="EA150" s="112"/>
      <c r="EB150" s="918"/>
    </row>
    <row r="151" spans="1:132" s="86" customFormat="1" ht="34.15" customHeight="1">
      <c r="A151" s="137" t="s">
        <v>429</v>
      </c>
      <c r="B151" s="920"/>
      <c r="C151" s="913" t="s">
        <v>261</v>
      </c>
      <c r="D151" s="915" t="s">
        <v>239</v>
      </c>
      <c r="E151" s="51" t="s">
        <v>42</v>
      </c>
      <c r="F151" s="52"/>
      <c r="G151" s="53">
        <v>64940</v>
      </c>
      <c r="H151" s="54">
        <v>74310</v>
      </c>
      <c r="I151" s="55" t="s">
        <v>240</v>
      </c>
      <c r="J151" s="56">
        <v>620</v>
      </c>
      <c r="K151" s="57">
        <v>720</v>
      </c>
      <c r="L151" s="58" t="s">
        <v>241</v>
      </c>
      <c r="M151" s="59" t="s">
        <v>242</v>
      </c>
      <c r="N151" s="60" t="s">
        <v>240</v>
      </c>
      <c r="O151" s="61" t="s">
        <v>243</v>
      </c>
      <c r="P151" s="60" t="s">
        <v>240</v>
      </c>
      <c r="Q151" s="62">
        <v>2.2000000000000002</v>
      </c>
      <c r="R151" s="63">
        <v>2.2000000000000002</v>
      </c>
      <c r="S151" s="887" t="s">
        <v>240</v>
      </c>
      <c r="T151" s="888">
        <v>2120</v>
      </c>
      <c r="U151" s="887" t="s">
        <v>240</v>
      </c>
      <c r="V151" s="890">
        <v>20</v>
      </c>
      <c r="W151" s="892" t="s">
        <v>244</v>
      </c>
      <c r="X151" s="872" t="s">
        <v>242</v>
      </c>
      <c r="Y151" s="892" t="s">
        <v>240</v>
      </c>
      <c r="Z151" s="894" t="s">
        <v>245</v>
      </c>
      <c r="AA151" s="55" t="s">
        <v>240</v>
      </c>
      <c r="AB151" s="64">
        <v>9370</v>
      </c>
      <c r="AC151" s="887" t="s">
        <v>240</v>
      </c>
      <c r="AD151" s="65">
        <v>90</v>
      </c>
      <c r="AE151" s="66" t="s">
        <v>244</v>
      </c>
      <c r="AF151" s="59" t="s">
        <v>242</v>
      </c>
      <c r="AG151" s="67" t="s">
        <v>240</v>
      </c>
      <c r="AH151" s="61" t="s">
        <v>246</v>
      </c>
      <c r="AI151" s="67" t="s">
        <v>240</v>
      </c>
      <c r="AJ151" s="68">
        <v>2.6</v>
      </c>
      <c r="AK151" s="69" t="s">
        <v>247</v>
      </c>
      <c r="AL151" s="70" t="s">
        <v>248</v>
      </c>
      <c r="AM151" s="71">
        <v>3740</v>
      </c>
      <c r="AN151" s="70" t="s">
        <v>248</v>
      </c>
      <c r="AO151" s="72">
        <v>30</v>
      </c>
      <c r="AP151" s="73" t="s">
        <v>241</v>
      </c>
      <c r="AQ151" s="74" t="s">
        <v>242</v>
      </c>
      <c r="AR151" s="73" t="s">
        <v>240</v>
      </c>
      <c r="AS151" s="75" t="s">
        <v>246</v>
      </c>
      <c r="AT151" s="73" t="s">
        <v>240</v>
      </c>
      <c r="AU151" s="76">
        <v>3.9</v>
      </c>
      <c r="AV151" s="77"/>
      <c r="AW151" s="78"/>
      <c r="AX151" s="77"/>
      <c r="AY151" s="79"/>
      <c r="AZ151" s="80"/>
      <c r="BA151" s="80"/>
      <c r="BB151" s="81"/>
      <c r="BC151" s="80"/>
      <c r="BD151" s="81"/>
      <c r="BE151" s="80"/>
      <c r="BF151" s="77"/>
      <c r="BG151" s="78" t="s">
        <v>249</v>
      </c>
      <c r="BH151" s="77"/>
      <c r="BI151" s="82"/>
      <c r="BJ151" s="80"/>
      <c r="BK151" s="80"/>
      <c r="BL151" s="80"/>
      <c r="BM151" s="80"/>
      <c r="BN151" s="80"/>
      <c r="BO151" s="80"/>
      <c r="BP151" s="896" t="s">
        <v>240</v>
      </c>
      <c r="BQ151" s="897" t="s">
        <v>262</v>
      </c>
      <c r="BR151" s="887" t="s">
        <v>240</v>
      </c>
      <c r="BS151" s="899"/>
      <c r="BT151" s="872"/>
      <c r="BU151" s="872"/>
      <c r="BV151" s="870"/>
      <c r="BW151" s="874"/>
      <c r="BX151" s="870"/>
      <c r="BY151" s="911" t="s">
        <v>178</v>
      </c>
      <c r="BZ151" s="887" t="s">
        <v>250</v>
      </c>
      <c r="CA151" s="903">
        <v>14050</v>
      </c>
      <c r="CB151" s="887" t="s">
        <v>250</v>
      </c>
      <c r="CC151" s="899">
        <v>140</v>
      </c>
      <c r="CD151" s="870" t="s">
        <v>241</v>
      </c>
      <c r="CE151" s="872" t="s">
        <v>242</v>
      </c>
      <c r="CF151" s="870" t="s">
        <v>240</v>
      </c>
      <c r="CG151" s="874" t="s">
        <v>246</v>
      </c>
      <c r="CH151" s="870" t="s">
        <v>240</v>
      </c>
      <c r="CI151" s="876">
        <v>2.2999999999999998</v>
      </c>
      <c r="CJ151" s="880" t="s">
        <v>251</v>
      </c>
      <c r="CK151" s="887" t="s">
        <v>250</v>
      </c>
      <c r="CL151" s="888">
        <v>2000</v>
      </c>
      <c r="CM151" s="887" t="s">
        <v>240</v>
      </c>
      <c r="CN151" s="899">
        <v>20</v>
      </c>
      <c r="CO151" s="872" t="s">
        <v>241</v>
      </c>
      <c r="CP151" s="872" t="s">
        <v>242</v>
      </c>
      <c r="CQ151" s="870" t="s">
        <v>240</v>
      </c>
      <c r="CR151" s="874" t="s">
        <v>246</v>
      </c>
      <c r="CS151" s="870" t="s">
        <v>240</v>
      </c>
      <c r="CT151" s="901">
        <v>10.199999999999999</v>
      </c>
      <c r="CU151" s="887" t="s">
        <v>250</v>
      </c>
      <c r="CV151" s="83">
        <v>1100</v>
      </c>
      <c r="CW151" s="887" t="s">
        <v>250</v>
      </c>
      <c r="CX151" s="84">
        <v>10</v>
      </c>
      <c r="CY151" s="887" t="s">
        <v>250</v>
      </c>
      <c r="CZ151" s="84">
        <v>10</v>
      </c>
      <c r="DA151" s="887" t="s">
        <v>250</v>
      </c>
      <c r="DB151" s="83">
        <v>190</v>
      </c>
      <c r="DC151" s="887" t="s">
        <v>250</v>
      </c>
      <c r="DD151" s="84">
        <v>1</v>
      </c>
      <c r="DE151" s="887" t="s">
        <v>250</v>
      </c>
      <c r="DF151" s="84">
        <v>1</v>
      </c>
      <c r="DG151" s="905" t="s">
        <v>248</v>
      </c>
      <c r="DH151" s="906">
        <v>10870</v>
      </c>
      <c r="DI151" s="905" t="s">
        <v>248</v>
      </c>
      <c r="DJ151" s="85">
        <v>255</v>
      </c>
      <c r="DK151" s="882" t="s">
        <v>252</v>
      </c>
      <c r="DL151" s="908">
        <v>14050</v>
      </c>
      <c r="DM151" s="870" t="s">
        <v>240</v>
      </c>
      <c r="DN151" s="868">
        <v>140</v>
      </c>
      <c r="DO151" s="870" t="s">
        <v>241</v>
      </c>
      <c r="DP151" s="872" t="s">
        <v>242</v>
      </c>
      <c r="DQ151" s="870" t="s">
        <v>240</v>
      </c>
      <c r="DR151" s="874" t="s">
        <v>246</v>
      </c>
      <c r="DS151" s="870" t="s">
        <v>240</v>
      </c>
      <c r="DT151" s="876">
        <v>2.2999999999999998</v>
      </c>
      <c r="DU151" s="878" t="s">
        <v>247</v>
      </c>
      <c r="DV151" s="880" t="s">
        <v>253</v>
      </c>
      <c r="DW151" s="882" t="s">
        <v>252</v>
      </c>
      <c r="DX151" s="922"/>
      <c r="DY151" s="887"/>
      <c r="DZ151" s="922"/>
      <c r="EA151" s="112"/>
      <c r="EB151" s="918"/>
    </row>
    <row r="152" spans="1:132" s="86" customFormat="1" ht="34.15" customHeight="1">
      <c r="A152" s="137" t="s">
        <v>430</v>
      </c>
      <c r="B152" s="920"/>
      <c r="C152" s="914"/>
      <c r="D152" s="916"/>
      <c r="E152" s="87" t="s">
        <v>43</v>
      </c>
      <c r="F152" s="52"/>
      <c r="G152" s="88">
        <v>74310</v>
      </c>
      <c r="H152" s="89"/>
      <c r="I152" s="55" t="s">
        <v>240</v>
      </c>
      <c r="J152" s="90">
        <v>720</v>
      </c>
      <c r="K152" s="91"/>
      <c r="L152" s="92" t="s">
        <v>241</v>
      </c>
      <c r="M152" s="93" t="s">
        <v>242</v>
      </c>
      <c r="N152" s="94" t="s">
        <v>240</v>
      </c>
      <c r="O152" s="95" t="s">
        <v>246</v>
      </c>
      <c r="P152" s="94" t="s">
        <v>240</v>
      </c>
      <c r="Q152" s="96">
        <v>2.2000000000000002</v>
      </c>
      <c r="R152" s="97"/>
      <c r="S152" s="887"/>
      <c r="T152" s="889"/>
      <c r="U152" s="887"/>
      <c r="V152" s="891"/>
      <c r="W152" s="893"/>
      <c r="X152" s="873"/>
      <c r="Y152" s="893"/>
      <c r="Z152" s="895"/>
      <c r="AA152" s="55" t="s">
        <v>240</v>
      </c>
      <c r="AB152" s="90">
        <v>9370</v>
      </c>
      <c r="AC152" s="887"/>
      <c r="AD152" s="98">
        <v>90</v>
      </c>
      <c r="AE152" s="99" t="s">
        <v>241</v>
      </c>
      <c r="AF152" s="93" t="s">
        <v>242</v>
      </c>
      <c r="AG152" s="100" t="s">
        <v>240</v>
      </c>
      <c r="AH152" s="101" t="s">
        <v>246</v>
      </c>
      <c r="AI152" s="100" t="s">
        <v>240</v>
      </c>
      <c r="AJ152" s="102">
        <v>2.6</v>
      </c>
      <c r="AK152" s="103"/>
      <c r="AL152" s="70"/>
      <c r="AM152" s="104"/>
      <c r="AN152" s="77"/>
      <c r="AO152" s="105"/>
      <c r="AP152" s="106"/>
      <c r="AR152" s="106"/>
      <c r="AT152" s="106"/>
      <c r="AV152" s="107" t="s">
        <v>240</v>
      </c>
      <c r="AW152" s="71">
        <v>65590</v>
      </c>
      <c r="AX152" s="77" t="s">
        <v>240</v>
      </c>
      <c r="AY152" s="72">
        <v>650</v>
      </c>
      <c r="AZ152" s="108" t="s">
        <v>241</v>
      </c>
      <c r="BA152" s="74" t="s">
        <v>242</v>
      </c>
      <c r="BB152" s="73" t="s">
        <v>240</v>
      </c>
      <c r="BC152" s="75" t="s">
        <v>246</v>
      </c>
      <c r="BD152" s="73" t="s">
        <v>240</v>
      </c>
      <c r="BE152" s="76">
        <v>2.2999999999999998</v>
      </c>
      <c r="BF152" s="107" t="s">
        <v>240</v>
      </c>
      <c r="BG152" s="156">
        <v>56220</v>
      </c>
      <c r="BH152" s="107" t="s">
        <v>250</v>
      </c>
      <c r="BI152" s="72">
        <v>560</v>
      </c>
      <c r="BJ152" s="108" t="s">
        <v>241</v>
      </c>
      <c r="BK152" s="74" t="s">
        <v>242</v>
      </c>
      <c r="BL152" s="108" t="s">
        <v>240</v>
      </c>
      <c r="BM152" s="75" t="s">
        <v>246</v>
      </c>
      <c r="BN152" s="108" t="s">
        <v>240</v>
      </c>
      <c r="BO152" s="76">
        <v>2.2999999999999998</v>
      </c>
      <c r="BP152" s="896"/>
      <c r="BQ152" s="898"/>
      <c r="BR152" s="887"/>
      <c r="BS152" s="900"/>
      <c r="BT152" s="873"/>
      <c r="BU152" s="873"/>
      <c r="BV152" s="871"/>
      <c r="BW152" s="875"/>
      <c r="BX152" s="871"/>
      <c r="BY152" s="912"/>
      <c r="BZ152" s="887"/>
      <c r="CA152" s="904"/>
      <c r="CB152" s="887"/>
      <c r="CC152" s="900"/>
      <c r="CD152" s="871"/>
      <c r="CE152" s="873"/>
      <c r="CF152" s="871"/>
      <c r="CG152" s="875"/>
      <c r="CH152" s="871"/>
      <c r="CI152" s="877"/>
      <c r="CJ152" s="881"/>
      <c r="CK152" s="887"/>
      <c r="CL152" s="889"/>
      <c r="CM152" s="887"/>
      <c r="CN152" s="900"/>
      <c r="CO152" s="873"/>
      <c r="CP152" s="873"/>
      <c r="CQ152" s="871"/>
      <c r="CR152" s="875"/>
      <c r="CS152" s="871"/>
      <c r="CT152" s="902"/>
      <c r="CU152" s="887"/>
      <c r="CV152" s="109" t="s">
        <v>254</v>
      </c>
      <c r="CW152" s="887"/>
      <c r="CX152" s="109" t="s">
        <v>255</v>
      </c>
      <c r="CY152" s="887"/>
      <c r="CZ152" s="110">
        <v>52.4</v>
      </c>
      <c r="DA152" s="887"/>
      <c r="DB152" s="109" t="s">
        <v>254</v>
      </c>
      <c r="DC152" s="887"/>
      <c r="DD152" s="109" t="s">
        <v>255</v>
      </c>
      <c r="DE152" s="887"/>
      <c r="DF152" s="110">
        <v>87.4</v>
      </c>
      <c r="DG152" s="905"/>
      <c r="DH152" s="907"/>
      <c r="DI152" s="905"/>
      <c r="DJ152" s="111" t="s">
        <v>256</v>
      </c>
      <c r="DK152" s="882"/>
      <c r="DL152" s="909"/>
      <c r="DM152" s="871"/>
      <c r="DN152" s="869"/>
      <c r="DO152" s="871"/>
      <c r="DP152" s="873"/>
      <c r="DQ152" s="871"/>
      <c r="DR152" s="875"/>
      <c r="DS152" s="871"/>
      <c r="DT152" s="877"/>
      <c r="DU152" s="879"/>
      <c r="DV152" s="881"/>
      <c r="DW152" s="882"/>
      <c r="DX152" s="922"/>
      <c r="DY152" s="887"/>
      <c r="DZ152" s="922"/>
      <c r="EA152" s="112"/>
      <c r="EB152" s="918"/>
    </row>
    <row r="153" spans="1:132" s="86" customFormat="1" ht="34.15" customHeight="1">
      <c r="A153" s="137" t="s">
        <v>431</v>
      </c>
      <c r="B153" s="920"/>
      <c r="C153" s="913" t="s">
        <v>263</v>
      </c>
      <c r="D153" s="915" t="s">
        <v>239</v>
      </c>
      <c r="E153" s="51" t="s">
        <v>42</v>
      </c>
      <c r="F153" s="52"/>
      <c r="G153" s="53">
        <v>58240</v>
      </c>
      <c r="H153" s="54">
        <v>67610</v>
      </c>
      <c r="I153" s="55" t="s">
        <v>240</v>
      </c>
      <c r="J153" s="56">
        <v>560</v>
      </c>
      <c r="K153" s="57">
        <v>650</v>
      </c>
      <c r="L153" s="58" t="s">
        <v>241</v>
      </c>
      <c r="M153" s="59" t="s">
        <v>242</v>
      </c>
      <c r="N153" s="60" t="s">
        <v>240</v>
      </c>
      <c r="O153" s="61" t="s">
        <v>243</v>
      </c>
      <c r="P153" s="60" t="s">
        <v>240</v>
      </c>
      <c r="Q153" s="62">
        <v>2.1</v>
      </c>
      <c r="R153" s="63">
        <v>2.2000000000000002</v>
      </c>
      <c r="S153" s="887" t="s">
        <v>240</v>
      </c>
      <c r="T153" s="888">
        <v>1880</v>
      </c>
      <c r="U153" s="887" t="s">
        <v>240</v>
      </c>
      <c r="V153" s="890">
        <v>10</v>
      </c>
      <c r="W153" s="892" t="s">
        <v>244</v>
      </c>
      <c r="X153" s="872" t="s">
        <v>242</v>
      </c>
      <c r="Y153" s="892" t="s">
        <v>240</v>
      </c>
      <c r="Z153" s="894" t="s">
        <v>245</v>
      </c>
      <c r="AA153" s="55" t="s">
        <v>240</v>
      </c>
      <c r="AB153" s="64">
        <v>9370</v>
      </c>
      <c r="AC153" s="887" t="s">
        <v>240</v>
      </c>
      <c r="AD153" s="65">
        <v>90</v>
      </c>
      <c r="AE153" s="66" t="s">
        <v>244</v>
      </c>
      <c r="AF153" s="59" t="s">
        <v>242</v>
      </c>
      <c r="AG153" s="67" t="s">
        <v>240</v>
      </c>
      <c r="AH153" s="61" t="s">
        <v>246</v>
      </c>
      <c r="AI153" s="67" t="s">
        <v>240</v>
      </c>
      <c r="AJ153" s="68">
        <v>2.6</v>
      </c>
      <c r="AK153" s="69" t="s">
        <v>247</v>
      </c>
      <c r="AL153" s="70" t="s">
        <v>248</v>
      </c>
      <c r="AM153" s="71">
        <v>3740</v>
      </c>
      <c r="AN153" s="70" t="s">
        <v>248</v>
      </c>
      <c r="AO153" s="72">
        <v>30</v>
      </c>
      <c r="AP153" s="73" t="s">
        <v>241</v>
      </c>
      <c r="AQ153" s="74" t="s">
        <v>242</v>
      </c>
      <c r="AR153" s="73" t="s">
        <v>240</v>
      </c>
      <c r="AS153" s="75" t="s">
        <v>246</v>
      </c>
      <c r="AT153" s="73" t="s">
        <v>240</v>
      </c>
      <c r="AU153" s="76">
        <v>3.9</v>
      </c>
      <c r="AV153" s="77"/>
      <c r="AW153" s="78"/>
      <c r="AX153" s="77"/>
      <c r="AY153" s="79"/>
      <c r="AZ153" s="80"/>
      <c r="BA153" s="80"/>
      <c r="BB153" s="81"/>
      <c r="BC153" s="80"/>
      <c r="BD153" s="81"/>
      <c r="BE153" s="80"/>
      <c r="BF153" s="77"/>
      <c r="BG153" s="78" t="s">
        <v>249</v>
      </c>
      <c r="BH153" s="77"/>
      <c r="BI153" s="82"/>
      <c r="BJ153" s="80"/>
      <c r="BK153" s="80"/>
      <c r="BL153" s="80"/>
      <c r="BM153" s="80"/>
      <c r="BN153" s="80"/>
      <c r="BO153" s="80"/>
      <c r="BP153" s="896" t="s">
        <v>240</v>
      </c>
      <c r="BQ153" s="897" t="s">
        <v>262</v>
      </c>
      <c r="BR153" s="887" t="s">
        <v>240</v>
      </c>
      <c r="BS153" s="899"/>
      <c r="BT153" s="872"/>
      <c r="BU153" s="872"/>
      <c r="BV153" s="870"/>
      <c r="BW153" s="874"/>
      <c r="BX153" s="870"/>
      <c r="BY153" s="911" t="s">
        <v>178</v>
      </c>
      <c r="BZ153" s="887" t="s">
        <v>250</v>
      </c>
      <c r="CA153" s="903">
        <v>12490</v>
      </c>
      <c r="CB153" s="887" t="s">
        <v>240</v>
      </c>
      <c r="CC153" s="899">
        <v>120</v>
      </c>
      <c r="CD153" s="870" t="s">
        <v>241</v>
      </c>
      <c r="CE153" s="872" t="s">
        <v>242</v>
      </c>
      <c r="CF153" s="870" t="s">
        <v>240</v>
      </c>
      <c r="CG153" s="874" t="s">
        <v>246</v>
      </c>
      <c r="CH153" s="870" t="s">
        <v>240</v>
      </c>
      <c r="CI153" s="876">
        <v>2.4</v>
      </c>
      <c r="CJ153" s="880" t="s">
        <v>251</v>
      </c>
      <c r="CK153" s="887" t="s">
        <v>250</v>
      </c>
      <c r="CL153" s="888">
        <v>1870</v>
      </c>
      <c r="CM153" s="887" t="s">
        <v>240</v>
      </c>
      <c r="CN153" s="899">
        <v>10</v>
      </c>
      <c r="CO153" s="872" t="s">
        <v>241</v>
      </c>
      <c r="CP153" s="872" t="s">
        <v>242</v>
      </c>
      <c r="CQ153" s="870" t="s">
        <v>240</v>
      </c>
      <c r="CR153" s="874" t="s">
        <v>246</v>
      </c>
      <c r="CS153" s="870" t="s">
        <v>240</v>
      </c>
      <c r="CT153" s="901">
        <v>18.100000000000001</v>
      </c>
      <c r="CU153" s="887" t="s">
        <v>250</v>
      </c>
      <c r="CV153" s="83">
        <v>980</v>
      </c>
      <c r="CW153" s="887" t="s">
        <v>250</v>
      </c>
      <c r="CX153" s="84">
        <v>9</v>
      </c>
      <c r="CY153" s="887" t="s">
        <v>250</v>
      </c>
      <c r="CZ153" s="84">
        <v>9</v>
      </c>
      <c r="DA153" s="887" t="s">
        <v>250</v>
      </c>
      <c r="DB153" s="83">
        <v>170</v>
      </c>
      <c r="DC153" s="887" t="s">
        <v>250</v>
      </c>
      <c r="DD153" s="84">
        <v>1</v>
      </c>
      <c r="DE153" s="887" t="s">
        <v>250</v>
      </c>
      <c r="DF153" s="84">
        <v>1</v>
      </c>
      <c r="DG153" s="905" t="s">
        <v>248</v>
      </c>
      <c r="DH153" s="906">
        <v>9770</v>
      </c>
      <c r="DI153" s="905" t="s">
        <v>248</v>
      </c>
      <c r="DJ153" s="85">
        <v>255</v>
      </c>
      <c r="DK153" s="882" t="s">
        <v>252</v>
      </c>
      <c r="DL153" s="908">
        <v>12490</v>
      </c>
      <c r="DM153" s="870" t="s">
        <v>240</v>
      </c>
      <c r="DN153" s="868">
        <v>120</v>
      </c>
      <c r="DO153" s="870" t="s">
        <v>241</v>
      </c>
      <c r="DP153" s="872" t="s">
        <v>242</v>
      </c>
      <c r="DQ153" s="870" t="s">
        <v>240</v>
      </c>
      <c r="DR153" s="874" t="s">
        <v>246</v>
      </c>
      <c r="DS153" s="870" t="s">
        <v>240</v>
      </c>
      <c r="DT153" s="876">
        <v>2.4</v>
      </c>
      <c r="DU153" s="878" t="s">
        <v>247</v>
      </c>
      <c r="DV153" s="880" t="s">
        <v>253</v>
      </c>
      <c r="DW153" s="882" t="s">
        <v>252</v>
      </c>
      <c r="DX153" s="922"/>
      <c r="DY153" s="887"/>
      <c r="DZ153" s="922"/>
      <c r="EA153" s="112"/>
      <c r="EB153" s="918"/>
    </row>
    <row r="154" spans="1:132" s="86" customFormat="1" ht="34.15" customHeight="1">
      <c r="A154" s="137" t="s">
        <v>432</v>
      </c>
      <c r="B154" s="920"/>
      <c r="C154" s="914"/>
      <c r="D154" s="916"/>
      <c r="E154" s="87" t="s">
        <v>43</v>
      </c>
      <c r="F154" s="52"/>
      <c r="G154" s="88">
        <v>67610</v>
      </c>
      <c r="H154" s="89"/>
      <c r="I154" s="55" t="s">
        <v>240</v>
      </c>
      <c r="J154" s="90">
        <v>650</v>
      </c>
      <c r="K154" s="91"/>
      <c r="L154" s="92" t="s">
        <v>241</v>
      </c>
      <c r="M154" s="93" t="s">
        <v>242</v>
      </c>
      <c r="N154" s="94" t="s">
        <v>240</v>
      </c>
      <c r="O154" s="95" t="s">
        <v>246</v>
      </c>
      <c r="P154" s="94" t="s">
        <v>240</v>
      </c>
      <c r="Q154" s="96">
        <v>2.2000000000000002</v>
      </c>
      <c r="R154" s="97"/>
      <c r="S154" s="887"/>
      <c r="T154" s="889"/>
      <c r="U154" s="887"/>
      <c r="V154" s="891"/>
      <c r="W154" s="893"/>
      <c r="X154" s="873"/>
      <c r="Y154" s="893"/>
      <c r="Z154" s="895"/>
      <c r="AA154" s="55" t="s">
        <v>240</v>
      </c>
      <c r="AB154" s="90">
        <v>9370</v>
      </c>
      <c r="AC154" s="887"/>
      <c r="AD154" s="98">
        <v>90</v>
      </c>
      <c r="AE154" s="99" t="s">
        <v>241</v>
      </c>
      <c r="AF154" s="93" t="s">
        <v>242</v>
      </c>
      <c r="AG154" s="100" t="s">
        <v>240</v>
      </c>
      <c r="AH154" s="101" t="s">
        <v>246</v>
      </c>
      <c r="AI154" s="100" t="s">
        <v>240</v>
      </c>
      <c r="AJ154" s="102">
        <v>2.6</v>
      </c>
      <c r="AK154" s="103"/>
      <c r="AL154" s="70"/>
      <c r="AM154" s="104"/>
      <c r="AN154" s="77"/>
      <c r="AO154" s="105"/>
      <c r="AP154" s="106"/>
      <c r="AR154" s="106"/>
      <c r="AT154" s="106"/>
      <c r="AV154" s="107" t="s">
        <v>240</v>
      </c>
      <c r="AW154" s="71">
        <v>65590</v>
      </c>
      <c r="AX154" s="77" t="s">
        <v>240</v>
      </c>
      <c r="AY154" s="72">
        <v>650</v>
      </c>
      <c r="AZ154" s="108" t="s">
        <v>241</v>
      </c>
      <c r="BA154" s="74" t="s">
        <v>242</v>
      </c>
      <c r="BB154" s="73" t="s">
        <v>240</v>
      </c>
      <c r="BC154" s="75" t="s">
        <v>246</v>
      </c>
      <c r="BD154" s="73" t="s">
        <v>240</v>
      </c>
      <c r="BE154" s="76">
        <v>2.2999999999999998</v>
      </c>
      <c r="BF154" s="107" t="s">
        <v>240</v>
      </c>
      <c r="BG154" s="156">
        <v>56220</v>
      </c>
      <c r="BH154" s="107" t="s">
        <v>250</v>
      </c>
      <c r="BI154" s="72">
        <v>560</v>
      </c>
      <c r="BJ154" s="108" t="s">
        <v>241</v>
      </c>
      <c r="BK154" s="74" t="s">
        <v>242</v>
      </c>
      <c r="BL154" s="108" t="s">
        <v>240</v>
      </c>
      <c r="BM154" s="75" t="s">
        <v>246</v>
      </c>
      <c r="BN154" s="108" t="s">
        <v>240</v>
      </c>
      <c r="BO154" s="76">
        <v>2.2999999999999998</v>
      </c>
      <c r="BP154" s="896"/>
      <c r="BQ154" s="898"/>
      <c r="BR154" s="887"/>
      <c r="BS154" s="900"/>
      <c r="BT154" s="873"/>
      <c r="BU154" s="873"/>
      <c r="BV154" s="871"/>
      <c r="BW154" s="875"/>
      <c r="BX154" s="871"/>
      <c r="BY154" s="912"/>
      <c r="BZ154" s="887"/>
      <c r="CA154" s="904"/>
      <c r="CB154" s="887"/>
      <c r="CC154" s="900"/>
      <c r="CD154" s="871"/>
      <c r="CE154" s="873"/>
      <c r="CF154" s="871"/>
      <c r="CG154" s="875"/>
      <c r="CH154" s="871"/>
      <c r="CI154" s="877"/>
      <c r="CJ154" s="881"/>
      <c r="CK154" s="887"/>
      <c r="CL154" s="889"/>
      <c r="CM154" s="887"/>
      <c r="CN154" s="900"/>
      <c r="CO154" s="873"/>
      <c r="CP154" s="873"/>
      <c r="CQ154" s="871"/>
      <c r="CR154" s="875"/>
      <c r="CS154" s="871"/>
      <c r="CT154" s="902"/>
      <c r="CU154" s="887"/>
      <c r="CV154" s="109" t="s">
        <v>280</v>
      </c>
      <c r="CW154" s="887"/>
      <c r="CX154" s="109" t="s">
        <v>255</v>
      </c>
      <c r="CY154" s="887"/>
      <c r="CZ154" s="110">
        <v>51.8</v>
      </c>
      <c r="DA154" s="887"/>
      <c r="DB154" s="109" t="s">
        <v>280</v>
      </c>
      <c r="DC154" s="887"/>
      <c r="DD154" s="109" t="s">
        <v>255</v>
      </c>
      <c r="DE154" s="887"/>
      <c r="DF154" s="110">
        <v>77.7</v>
      </c>
      <c r="DG154" s="905"/>
      <c r="DH154" s="907"/>
      <c r="DI154" s="905"/>
      <c r="DJ154" s="111" t="s">
        <v>256</v>
      </c>
      <c r="DK154" s="882"/>
      <c r="DL154" s="909"/>
      <c r="DM154" s="871"/>
      <c r="DN154" s="869"/>
      <c r="DO154" s="871"/>
      <c r="DP154" s="873"/>
      <c r="DQ154" s="871"/>
      <c r="DR154" s="875"/>
      <c r="DS154" s="871"/>
      <c r="DT154" s="877"/>
      <c r="DU154" s="879"/>
      <c r="DV154" s="881"/>
      <c r="DW154" s="882"/>
      <c r="DX154" s="922"/>
      <c r="DY154" s="887"/>
      <c r="DZ154" s="922"/>
      <c r="EA154" s="112"/>
      <c r="EB154" s="918"/>
    </row>
    <row r="155" spans="1:132" s="86" customFormat="1" ht="34.15" customHeight="1">
      <c r="A155" s="137" t="s">
        <v>433</v>
      </c>
      <c r="B155" s="920"/>
      <c r="C155" s="913" t="s">
        <v>264</v>
      </c>
      <c r="D155" s="915" t="s">
        <v>239</v>
      </c>
      <c r="E155" s="51" t="s">
        <v>42</v>
      </c>
      <c r="F155" s="52"/>
      <c r="G155" s="53">
        <v>56580</v>
      </c>
      <c r="H155" s="54">
        <v>65950</v>
      </c>
      <c r="I155" s="55" t="s">
        <v>240</v>
      </c>
      <c r="J155" s="56">
        <v>540</v>
      </c>
      <c r="K155" s="57">
        <v>630</v>
      </c>
      <c r="L155" s="58" t="s">
        <v>241</v>
      </c>
      <c r="M155" s="59" t="s">
        <v>242</v>
      </c>
      <c r="N155" s="60" t="s">
        <v>240</v>
      </c>
      <c r="O155" s="61" t="s">
        <v>243</v>
      </c>
      <c r="P155" s="60" t="s">
        <v>240</v>
      </c>
      <c r="Q155" s="62">
        <v>2.1</v>
      </c>
      <c r="R155" s="63">
        <v>2.2000000000000002</v>
      </c>
      <c r="S155" s="887" t="s">
        <v>240</v>
      </c>
      <c r="T155" s="888">
        <v>1690</v>
      </c>
      <c r="U155" s="887" t="s">
        <v>240</v>
      </c>
      <c r="V155" s="890">
        <v>10</v>
      </c>
      <c r="W155" s="892" t="s">
        <v>244</v>
      </c>
      <c r="X155" s="872" t="s">
        <v>242</v>
      </c>
      <c r="Y155" s="892" t="s">
        <v>240</v>
      </c>
      <c r="Z155" s="894" t="s">
        <v>245</v>
      </c>
      <c r="AA155" s="55" t="s">
        <v>240</v>
      </c>
      <c r="AB155" s="64">
        <v>9370</v>
      </c>
      <c r="AC155" s="887" t="s">
        <v>240</v>
      </c>
      <c r="AD155" s="65">
        <v>90</v>
      </c>
      <c r="AE155" s="66" t="s">
        <v>244</v>
      </c>
      <c r="AF155" s="59" t="s">
        <v>242</v>
      </c>
      <c r="AG155" s="67" t="s">
        <v>240</v>
      </c>
      <c r="AH155" s="61" t="s">
        <v>246</v>
      </c>
      <c r="AI155" s="67" t="s">
        <v>240</v>
      </c>
      <c r="AJ155" s="68">
        <v>2.6</v>
      </c>
      <c r="AK155" s="69" t="s">
        <v>247</v>
      </c>
      <c r="AL155" s="70" t="s">
        <v>248</v>
      </c>
      <c r="AM155" s="71">
        <v>3740</v>
      </c>
      <c r="AN155" s="70" t="s">
        <v>248</v>
      </c>
      <c r="AO155" s="72">
        <v>30</v>
      </c>
      <c r="AP155" s="73" t="s">
        <v>241</v>
      </c>
      <c r="AQ155" s="74" t="s">
        <v>242</v>
      </c>
      <c r="AR155" s="73" t="s">
        <v>240</v>
      </c>
      <c r="AS155" s="75" t="s">
        <v>246</v>
      </c>
      <c r="AT155" s="73" t="s">
        <v>240</v>
      </c>
      <c r="AU155" s="76">
        <v>3.9</v>
      </c>
      <c r="AV155" s="77"/>
      <c r="AW155" s="78"/>
      <c r="AX155" s="77"/>
      <c r="AY155" s="79"/>
      <c r="AZ155" s="80"/>
      <c r="BA155" s="80"/>
      <c r="BB155" s="81"/>
      <c r="BC155" s="80"/>
      <c r="BD155" s="81"/>
      <c r="BE155" s="80"/>
      <c r="BF155" s="77"/>
      <c r="BG155" s="78" t="s">
        <v>249</v>
      </c>
      <c r="BH155" s="77"/>
      <c r="BI155" s="82"/>
      <c r="BJ155" s="80"/>
      <c r="BK155" s="80"/>
      <c r="BL155" s="80"/>
      <c r="BM155" s="80"/>
      <c r="BN155" s="80"/>
      <c r="BO155" s="80"/>
      <c r="BP155" s="896" t="s">
        <v>240</v>
      </c>
      <c r="BQ155" s="897" t="s">
        <v>262</v>
      </c>
      <c r="BR155" s="887" t="s">
        <v>240</v>
      </c>
      <c r="BS155" s="899"/>
      <c r="BT155" s="872"/>
      <c r="BU155" s="872"/>
      <c r="BV155" s="870"/>
      <c r="BW155" s="874"/>
      <c r="BX155" s="870"/>
      <c r="BY155" s="911" t="s">
        <v>178</v>
      </c>
      <c r="BZ155" s="887" t="s">
        <v>250</v>
      </c>
      <c r="CA155" s="903">
        <v>11240</v>
      </c>
      <c r="CB155" s="887" t="s">
        <v>250</v>
      </c>
      <c r="CC155" s="899">
        <v>110</v>
      </c>
      <c r="CD155" s="870" t="s">
        <v>241</v>
      </c>
      <c r="CE155" s="872" t="s">
        <v>242</v>
      </c>
      <c r="CF155" s="870" t="s">
        <v>240</v>
      </c>
      <c r="CG155" s="874" t="s">
        <v>246</v>
      </c>
      <c r="CH155" s="870" t="s">
        <v>240</v>
      </c>
      <c r="CI155" s="876">
        <v>2.2999999999999998</v>
      </c>
      <c r="CJ155" s="880" t="s">
        <v>251</v>
      </c>
      <c r="CK155" s="887" t="s">
        <v>250</v>
      </c>
      <c r="CL155" s="888">
        <v>1680</v>
      </c>
      <c r="CM155" s="887" t="s">
        <v>240</v>
      </c>
      <c r="CN155" s="899">
        <v>10</v>
      </c>
      <c r="CO155" s="872" t="s">
        <v>241</v>
      </c>
      <c r="CP155" s="872" t="s">
        <v>242</v>
      </c>
      <c r="CQ155" s="870" t="s">
        <v>240</v>
      </c>
      <c r="CR155" s="874" t="s">
        <v>246</v>
      </c>
      <c r="CS155" s="870" t="s">
        <v>240</v>
      </c>
      <c r="CT155" s="901">
        <v>16.3</v>
      </c>
      <c r="CU155" s="887" t="s">
        <v>250</v>
      </c>
      <c r="CV155" s="83">
        <v>880</v>
      </c>
      <c r="CW155" s="887" t="s">
        <v>250</v>
      </c>
      <c r="CX155" s="84">
        <v>8</v>
      </c>
      <c r="CY155" s="887" t="s">
        <v>250</v>
      </c>
      <c r="CZ155" s="84">
        <v>8</v>
      </c>
      <c r="DA155" s="887" t="s">
        <v>250</v>
      </c>
      <c r="DB155" s="83">
        <v>150</v>
      </c>
      <c r="DC155" s="887" t="s">
        <v>250</v>
      </c>
      <c r="DD155" s="84">
        <v>1</v>
      </c>
      <c r="DE155" s="887" t="s">
        <v>250</v>
      </c>
      <c r="DF155" s="84">
        <v>1</v>
      </c>
      <c r="DG155" s="905" t="s">
        <v>248</v>
      </c>
      <c r="DH155" s="906">
        <v>8860</v>
      </c>
      <c r="DI155" s="905" t="s">
        <v>248</v>
      </c>
      <c r="DJ155" s="85">
        <v>255</v>
      </c>
      <c r="DK155" s="882" t="s">
        <v>252</v>
      </c>
      <c r="DL155" s="908">
        <v>11240</v>
      </c>
      <c r="DM155" s="870" t="s">
        <v>240</v>
      </c>
      <c r="DN155" s="868">
        <v>110</v>
      </c>
      <c r="DO155" s="870" t="s">
        <v>241</v>
      </c>
      <c r="DP155" s="872" t="s">
        <v>242</v>
      </c>
      <c r="DQ155" s="870" t="s">
        <v>240</v>
      </c>
      <c r="DR155" s="874" t="s">
        <v>246</v>
      </c>
      <c r="DS155" s="870" t="s">
        <v>240</v>
      </c>
      <c r="DT155" s="876">
        <v>2.2999999999999998</v>
      </c>
      <c r="DU155" s="878" t="s">
        <v>247</v>
      </c>
      <c r="DV155" s="880" t="s">
        <v>253</v>
      </c>
      <c r="DW155" s="882" t="s">
        <v>252</v>
      </c>
      <c r="DX155" s="922"/>
      <c r="DY155" s="887"/>
      <c r="DZ155" s="922"/>
      <c r="EA155" s="112"/>
      <c r="EB155" s="918"/>
    </row>
    <row r="156" spans="1:132" s="86" customFormat="1" ht="34.15" customHeight="1">
      <c r="A156" s="137" t="s">
        <v>434</v>
      </c>
      <c r="B156" s="920"/>
      <c r="C156" s="914"/>
      <c r="D156" s="916"/>
      <c r="E156" s="87" t="s">
        <v>43</v>
      </c>
      <c r="F156" s="52"/>
      <c r="G156" s="88">
        <v>65950</v>
      </c>
      <c r="H156" s="89"/>
      <c r="I156" s="55" t="s">
        <v>240</v>
      </c>
      <c r="J156" s="90">
        <v>630</v>
      </c>
      <c r="K156" s="91"/>
      <c r="L156" s="92" t="s">
        <v>241</v>
      </c>
      <c r="M156" s="93" t="s">
        <v>242</v>
      </c>
      <c r="N156" s="94" t="s">
        <v>240</v>
      </c>
      <c r="O156" s="95" t="s">
        <v>246</v>
      </c>
      <c r="P156" s="94" t="s">
        <v>240</v>
      </c>
      <c r="Q156" s="96">
        <v>2.2000000000000002</v>
      </c>
      <c r="R156" s="97"/>
      <c r="S156" s="887"/>
      <c r="T156" s="889"/>
      <c r="U156" s="887"/>
      <c r="V156" s="891"/>
      <c r="W156" s="893"/>
      <c r="X156" s="873"/>
      <c r="Y156" s="893"/>
      <c r="Z156" s="895"/>
      <c r="AA156" s="55" t="s">
        <v>240</v>
      </c>
      <c r="AB156" s="90">
        <v>9370</v>
      </c>
      <c r="AC156" s="887"/>
      <c r="AD156" s="98">
        <v>90</v>
      </c>
      <c r="AE156" s="99" t="s">
        <v>241</v>
      </c>
      <c r="AF156" s="93" t="s">
        <v>242</v>
      </c>
      <c r="AG156" s="100" t="s">
        <v>240</v>
      </c>
      <c r="AH156" s="101" t="s">
        <v>246</v>
      </c>
      <c r="AI156" s="100" t="s">
        <v>240</v>
      </c>
      <c r="AJ156" s="102">
        <v>2.6</v>
      </c>
      <c r="AK156" s="103"/>
      <c r="AL156" s="70"/>
      <c r="AM156" s="104"/>
      <c r="AN156" s="77"/>
      <c r="AO156" s="105"/>
      <c r="AP156" s="106"/>
      <c r="AR156" s="106"/>
      <c r="AT156" s="106"/>
      <c r="AV156" s="107" t="s">
        <v>240</v>
      </c>
      <c r="AW156" s="71">
        <v>65590</v>
      </c>
      <c r="AX156" s="77" t="s">
        <v>240</v>
      </c>
      <c r="AY156" s="72">
        <v>650</v>
      </c>
      <c r="AZ156" s="108" t="s">
        <v>241</v>
      </c>
      <c r="BA156" s="74" t="s">
        <v>242</v>
      </c>
      <c r="BB156" s="73" t="s">
        <v>240</v>
      </c>
      <c r="BC156" s="75" t="s">
        <v>246</v>
      </c>
      <c r="BD156" s="73" t="s">
        <v>240</v>
      </c>
      <c r="BE156" s="76">
        <v>2.2999999999999998</v>
      </c>
      <c r="BF156" s="107" t="s">
        <v>240</v>
      </c>
      <c r="BG156" s="156">
        <v>56220</v>
      </c>
      <c r="BH156" s="107" t="s">
        <v>250</v>
      </c>
      <c r="BI156" s="72">
        <v>560</v>
      </c>
      <c r="BJ156" s="108" t="s">
        <v>241</v>
      </c>
      <c r="BK156" s="74" t="s">
        <v>242</v>
      </c>
      <c r="BL156" s="108" t="s">
        <v>240</v>
      </c>
      <c r="BM156" s="75" t="s">
        <v>246</v>
      </c>
      <c r="BN156" s="108" t="s">
        <v>240</v>
      </c>
      <c r="BO156" s="76">
        <v>2.2999999999999998</v>
      </c>
      <c r="BP156" s="896"/>
      <c r="BQ156" s="898"/>
      <c r="BR156" s="887"/>
      <c r="BS156" s="900"/>
      <c r="BT156" s="873"/>
      <c r="BU156" s="873"/>
      <c r="BV156" s="871"/>
      <c r="BW156" s="875"/>
      <c r="BX156" s="871"/>
      <c r="BY156" s="912"/>
      <c r="BZ156" s="887"/>
      <c r="CA156" s="904"/>
      <c r="CB156" s="887"/>
      <c r="CC156" s="900"/>
      <c r="CD156" s="871"/>
      <c r="CE156" s="873"/>
      <c r="CF156" s="871"/>
      <c r="CG156" s="875"/>
      <c r="CH156" s="871"/>
      <c r="CI156" s="877"/>
      <c r="CJ156" s="881"/>
      <c r="CK156" s="887"/>
      <c r="CL156" s="889"/>
      <c r="CM156" s="887"/>
      <c r="CN156" s="900"/>
      <c r="CO156" s="873"/>
      <c r="CP156" s="873"/>
      <c r="CQ156" s="871"/>
      <c r="CR156" s="875"/>
      <c r="CS156" s="871"/>
      <c r="CT156" s="902"/>
      <c r="CU156" s="887"/>
      <c r="CV156" s="109" t="s">
        <v>254</v>
      </c>
      <c r="CW156" s="887"/>
      <c r="CX156" s="109" t="s">
        <v>255</v>
      </c>
      <c r="CY156" s="887"/>
      <c r="CZ156" s="110">
        <v>52.4</v>
      </c>
      <c r="DA156" s="887"/>
      <c r="DB156" s="109" t="s">
        <v>254</v>
      </c>
      <c r="DC156" s="887"/>
      <c r="DD156" s="109" t="s">
        <v>255</v>
      </c>
      <c r="DE156" s="887"/>
      <c r="DF156" s="110">
        <v>69.900000000000006</v>
      </c>
      <c r="DG156" s="905"/>
      <c r="DH156" s="907"/>
      <c r="DI156" s="905"/>
      <c r="DJ156" s="111" t="s">
        <v>256</v>
      </c>
      <c r="DK156" s="882"/>
      <c r="DL156" s="909"/>
      <c r="DM156" s="871"/>
      <c r="DN156" s="869"/>
      <c r="DO156" s="871"/>
      <c r="DP156" s="873"/>
      <c r="DQ156" s="871"/>
      <c r="DR156" s="875"/>
      <c r="DS156" s="871"/>
      <c r="DT156" s="877"/>
      <c r="DU156" s="879"/>
      <c r="DV156" s="881"/>
      <c r="DW156" s="882"/>
      <c r="DX156" s="922"/>
      <c r="DY156" s="887"/>
      <c r="DZ156" s="922"/>
      <c r="EA156" s="112"/>
      <c r="EB156" s="918"/>
    </row>
    <row r="157" spans="1:132" s="86" customFormat="1" ht="34.15" customHeight="1">
      <c r="A157" s="137" t="s">
        <v>435</v>
      </c>
      <c r="B157" s="920"/>
      <c r="C157" s="913" t="s">
        <v>265</v>
      </c>
      <c r="D157" s="915" t="s">
        <v>239</v>
      </c>
      <c r="E157" s="51" t="s">
        <v>42</v>
      </c>
      <c r="F157" s="52"/>
      <c r="G157" s="53">
        <v>55330</v>
      </c>
      <c r="H157" s="54">
        <v>64700</v>
      </c>
      <c r="I157" s="55" t="s">
        <v>240</v>
      </c>
      <c r="J157" s="56">
        <v>530</v>
      </c>
      <c r="K157" s="57">
        <v>620</v>
      </c>
      <c r="L157" s="58" t="s">
        <v>241</v>
      </c>
      <c r="M157" s="59" t="s">
        <v>242</v>
      </c>
      <c r="N157" s="60" t="s">
        <v>240</v>
      </c>
      <c r="O157" s="61" t="s">
        <v>243</v>
      </c>
      <c r="P157" s="60" t="s">
        <v>240</v>
      </c>
      <c r="Q157" s="62">
        <v>2.1</v>
      </c>
      <c r="R157" s="63">
        <v>2.2000000000000002</v>
      </c>
      <c r="S157" s="887" t="s">
        <v>240</v>
      </c>
      <c r="T157" s="888">
        <v>1540</v>
      </c>
      <c r="U157" s="887" t="s">
        <v>240</v>
      </c>
      <c r="V157" s="890">
        <v>10</v>
      </c>
      <c r="W157" s="892" t="s">
        <v>244</v>
      </c>
      <c r="X157" s="872" t="s">
        <v>242</v>
      </c>
      <c r="Y157" s="892" t="s">
        <v>240</v>
      </c>
      <c r="Z157" s="894" t="s">
        <v>245</v>
      </c>
      <c r="AA157" s="55" t="s">
        <v>240</v>
      </c>
      <c r="AB157" s="64">
        <v>9370</v>
      </c>
      <c r="AC157" s="887" t="s">
        <v>240</v>
      </c>
      <c r="AD157" s="65">
        <v>90</v>
      </c>
      <c r="AE157" s="66" t="s">
        <v>244</v>
      </c>
      <c r="AF157" s="59" t="s">
        <v>242</v>
      </c>
      <c r="AG157" s="67" t="s">
        <v>240</v>
      </c>
      <c r="AH157" s="61" t="s">
        <v>246</v>
      </c>
      <c r="AI157" s="67" t="s">
        <v>240</v>
      </c>
      <c r="AJ157" s="68">
        <v>2.6</v>
      </c>
      <c r="AK157" s="69" t="s">
        <v>247</v>
      </c>
      <c r="AL157" s="70" t="s">
        <v>248</v>
      </c>
      <c r="AM157" s="71">
        <v>3740</v>
      </c>
      <c r="AN157" s="70" t="s">
        <v>248</v>
      </c>
      <c r="AO157" s="72">
        <v>30</v>
      </c>
      <c r="AP157" s="73" t="s">
        <v>241</v>
      </c>
      <c r="AQ157" s="74" t="s">
        <v>242</v>
      </c>
      <c r="AR157" s="73" t="s">
        <v>240</v>
      </c>
      <c r="AS157" s="75" t="s">
        <v>246</v>
      </c>
      <c r="AT157" s="73" t="s">
        <v>240</v>
      </c>
      <c r="AU157" s="76">
        <v>3.9</v>
      </c>
      <c r="AV157" s="77"/>
      <c r="AW157" s="78"/>
      <c r="AX157" s="77"/>
      <c r="AY157" s="79"/>
      <c r="AZ157" s="80"/>
      <c r="BA157" s="80"/>
      <c r="BB157" s="81"/>
      <c r="BC157" s="80"/>
      <c r="BD157" s="81"/>
      <c r="BE157" s="80"/>
      <c r="BF157" s="77"/>
      <c r="BG157" s="78" t="s">
        <v>249</v>
      </c>
      <c r="BH157" s="77"/>
      <c r="BI157" s="82"/>
      <c r="BJ157" s="80"/>
      <c r="BK157" s="80"/>
      <c r="BL157" s="80"/>
      <c r="BM157" s="80"/>
      <c r="BN157" s="80"/>
      <c r="BO157" s="80"/>
      <c r="BP157" s="896" t="s">
        <v>240</v>
      </c>
      <c r="BQ157" s="897" t="s">
        <v>262</v>
      </c>
      <c r="BR157" s="887" t="s">
        <v>240</v>
      </c>
      <c r="BS157" s="899"/>
      <c r="BT157" s="872"/>
      <c r="BU157" s="872"/>
      <c r="BV157" s="870"/>
      <c r="BW157" s="874"/>
      <c r="BX157" s="870"/>
      <c r="BY157" s="911" t="s">
        <v>178</v>
      </c>
      <c r="BZ157" s="887" t="s">
        <v>250</v>
      </c>
      <c r="CA157" s="903">
        <v>10220</v>
      </c>
      <c r="CB157" s="887" t="s">
        <v>250</v>
      </c>
      <c r="CC157" s="899">
        <v>100</v>
      </c>
      <c r="CD157" s="870" t="s">
        <v>241</v>
      </c>
      <c r="CE157" s="872" t="s">
        <v>242</v>
      </c>
      <c r="CF157" s="870" t="s">
        <v>240</v>
      </c>
      <c r="CG157" s="874" t="s">
        <v>246</v>
      </c>
      <c r="CH157" s="870" t="s">
        <v>240</v>
      </c>
      <c r="CI157" s="876">
        <v>2.2999999999999998</v>
      </c>
      <c r="CJ157" s="880" t="s">
        <v>251</v>
      </c>
      <c r="CK157" s="887" t="s">
        <v>250</v>
      </c>
      <c r="CL157" s="888">
        <v>1530</v>
      </c>
      <c r="CM157" s="887" t="s">
        <v>240</v>
      </c>
      <c r="CN157" s="899">
        <v>10</v>
      </c>
      <c r="CO157" s="872" t="s">
        <v>241</v>
      </c>
      <c r="CP157" s="872" t="s">
        <v>242</v>
      </c>
      <c r="CQ157" s="870" t="s">
        <v>240</v>
      </c>
      <c r="CR157" s="874" t="s">
        <v>246</v>
      </c>
      <c r="CS157" s="870" t="s">
        <v>240</v>
      </c>
      <c r="CT157" s="901">
        <v>14.8</v>
      </c>
      <c r="CU157" s="887" t="s">
        <v>250</v>
      </c>
      <c r="CV157" s="83">
        <v>800</v>
      </c>
      <c r="CW157" s="887" t="s">
        <v>250</v>
      </c>
      <c r="CX157" s="84">
        <v>8</v>
      </c>
      <c r="CY157" s="887" t="s">
        <v>250</v>
      </c>
      <c r="CZ157" s="84">
        <v>8</v>
      </c>
      <c r="DA157" s="887" t="s">
        <v>250</v>
      </c>
      <c r="DB157" s="83">
        <v>140</v>
      </c>
      <c r="DC157" s="887" t="s">
        <v>250</v>
      </c>
      <c r="DD157" s="84">
        <v>1</v>
      </c>
      <c r="DE157" s="887" t="s">
        <v>250</v>
      </c>
      <c r="DF157" s="84">
        <v>1</v>
      </c>
      <c r="DG157" s="905" t="s">
        <v>248</v>
      </c>
      <c r="DH157" s="906">
        <v>8120</v>
      </c>
      <c r="DI157" s="905" t="s">
        <v>248</v>
      </c>
      <c r="DJ157" s="85">
        <v>255</v>
      </c>
      <c r="DK157" s="882" t="s">
        <v>252</v>
      </c>
      <c r="DL157" s="908">
        <v>10220</v>
      </c>
      <c r="DM157" s="870" t="s">
        <v>240</v>
      </c>
      <c r="DN157" s="868">
        <v>100</v>
      </c>
      <c r="DO157" s="870" t="s">
        <v>241</v>
      </c>
      <c r="DP157" s="872" t="s">
        <v>242</v>
      </c>
      <c r="DQ157" s="870" t="s">
        <v>240</v>
      </c>
      <c r="DR157" s="874" t="s">
        <v>246</v>
      </c>
      <c r="DS157" s="870" t="s">
        <v>240</v>
      </c>
      <c r="DT157" s="876">
        <v>2.2999999999999998</v>
      </c>
      <c r="DU157" s="878" t="s">
        <v>247</v>
      </c>
      <c r="DV157" s="880" t="s">
        <v>253</v>
      </c>
      <c r="DW157" s="882" t="s">
        <v>252</v>
      </c>
      <c r="DX157" s="922"/>
      <c r="DY157" s="887"/>
      <c r="DZ157" s="922"/>
      <c r="EA157" s="112"/>
      <c r="EB157" s="918"/>
    </row>
    <row r="158" spans="1:132" s="86" customFormat="1" ht="34.15" customHeight="1">
      <c r="A158" s="137" t="s">
        <v>436</v>
      </c>
      <c r="B158" s="920"/>
      <c r="C158" s="914"/>
      <c r="D158" s="916"/>
      <c r="E158" s="87" t="s">
        <v>43</v>
      </c>
      <c r="F158" s="52"/>
      <c r="G158" s="88">
        <v>64700</v>
      </c>
      <c r="H158" s="89"/>
      <c r="I158" s="55" t="s">
        <v>240</v>
      </c>
      <c r="J158" s="90">
        <v>620</v>
      </c>
      <c r="K158" s="91"/>
      <c r="L158" s="92" t="s">
        <v>241</v>
      </c>
      <c r="M158" s="93" t="s">
        <v>242</v>
      </c>
      <c r="N158" s="94" t="s">
        <v>240</v>
      </c>
      <c r="O158" s="95" t="s">
        <v>246</v>
      </c>
      <c r="P158" s="94" t="s">
        <v>240</v>
      </c>
      <c r="Q158" s="96">
        <v>2.2000000000000002</v>
      </c>
      <c r="R158" s="97"/>
      <c r="S158" s="887"/>
      <c r="T158" s="889"/>
      <c r="U158" s="887"/>
      <c r="V158" s="891"/>
      <c r="W158" s="893"/>
      <c r="X158" s="873"/>
      <c r="Y158" s="893"/>
      <c r="Z158" s="895"/>
      <c r="AA158" s="55" t="s">
        <v>240</v>
      </c>
      <c r="AB158" s="90">
        <v>9370</v>
      </c>
      <c r="AC158" s="887"/>
      <c r="AD158" s="98">
        <v>90</v>
      </c>
      <c r="AE158" s="99" t="s">
        <v>241</v>
      </c>
      <c r="AF158" s="93" t="s">
        <v>242</v>
      </c>
      <c r="AG158" s="100" t="s">
        <v>240</v>
      </c>
      <c r="AH158" s="101" t="s">
        <v>246</v>
      </c>
      <c r="AI158" s="100" t="s">
        <v>240</v>
      </c>
      <c r="AJ158" s="102">
        <v>2.6</v>
      </c>
      <c r="AK158" s="103"/>
      <c r="AL158" s="70"/>
      <c r="AM158" s="104"/>
      <c r="AN158" s="77"/>
      <c r="AO158" s="105"/>
      <c r="AP158" s="106"/>
      <c r="AR158" s="106"/>
      <c r="AT158" s="106"/>
      <c r="AV158" s="107" t="s">
        <v>240</v>
      </c>
      <c r="AW158" s="71">
        <v>65590</v>
      </c>
      <c r="AX158" s="77" t="s">
        <v>240</v>
      </c>
      <c r="AY158" s="72">
        <v>650</v>
      </c>
      <c r="AZ158" s="108" t="s">
        <v>241</v>
      </c>
      <c r="BA158" s="74" t="s">
        <v>242</v>
      </c>
      <c r="BB158" s="73" t="s">
        <v>240</v>
      </c>
      <c r="BC158" s="75" t="s">
        <v>246</v>
      </c>
      <c r="BD158" s="73" t="s">
        <v>240</v>
      </c>
      <c r="BE158" s="76">
        <v>2.2999999999999998</v>
      </c>
      <c r="BF158" s="107" t="s">
        <v>240</v>
      </c>
      <c r="BG158" s="156">
        <v>56220</v>
      </c>
      <c r="BH158" s="107" t="s">
        <v>250</v>
      </c>
      <c r="BI158" s="72">
        <v>560</v>
      </c>
      <c r="BJ158" s="108" t="s">
        <v>241</v>
      </c>
      <c r="BK158" s="74" t="s">
        <v>242</v>
      </c>
      <c r="BL158" s="108" t="s">
        <v>240</v>
      </c>
      <c r="BM158" s="75" t="s">
        <v>246</v>
      </c>
      <c r="BN158" s="108" t="s">
        <v>240</v>
      </c>
      <c r="BO158" s="76">
        <v>2.2999999999999998</v>
      </c>
      <c r="BP158" s="896"/>
      <c r="BQ158" s="898"/>
      <c r="BR158" s="887"/>
      <c r="BS158" s="900"/>
      <c r="BT158" s="873"/>
      <c r="BU158" s="873"/>
      <c r="BV158" s="871"/>
      <c r="BW158" s="875"/>
      <c r="BX158" s="871"/>
      <c r="BY158" s="912"/>
      <c r="BZ158" s="887"/>
      <c r="CA158" s="904"/>
      <c r="CB158" s="887"/>
      <c r="CC158" s="900"/>
      <c r="CD158" s="871"/>
      <c r="CE158" s="873"/>
      <c r="CF158" s="871"/>
      <c r="CG158" s="875"/>
      <c r="CH158" s="871"/>
      <c r="CI158" s="877"/>
      <c r="CJ158" s="881"/>
      <c r="CK158" s="887"/>
      <c r="CL158" s="889"/>
      <c r="CM158" s="887"/>
      <c r="CN158" s="900"/>
      <c r="CO158" s="873"/>
      <c r="CP158" s="873"/>
      <c r="CQ158" s="871"/>
      <c r="CR158" s="875"/>
      <c r="CS158" s="871"/>
      <c r="CT158" s="902"/>
      <c r="CU158" s="887"/>
      <c r="CV158" s="109" t="s">
        <v>254</v>
      </c>
      <c r="CW158" s="887"/>
      <c r="CX158" s="109" t="s">
        <v>255</v>
      </c>
      <c r="CY158" s="887"/>
      <c r="CZ158" s="110">
        <v>47.7</v>
      </c>
      <c r="DA158" s="887"/>
      <c r="DB158" s="109" t="s">
        <v>254</v>
      </c>
      <c r="DC158" s="887"/>
      <c r="DD158" s="109" t="s">
        <v>255</v>
      </c>
      <c r="DE158" s="887"/>
      <c r="DF158" s="110">
        <v>63.5</v>
      </c>
      <c r="DG158" s="905"/>
      <c r="DH158" s="907"/>
      <c r="DI158" s="905"/>
      <c r="DJ158" s="111" t="s">
        <v>256</v>
      </c>
      <c r="DK158" s="882"/>
      <c r="DL158" s="909"/>
      <c r="DM158" s="871"/>
      <c r="DN158" s="869"/>
      <c r="DO158" s="871"/>
      <c r="DP158" s="873"/>
      <c r="DQ158" s="871"/>
      <c r="DR158" s="875"/>
      <c r="DS158" s="871"/>
      <c r="DT158" s="877"/>
      <c r="DU158" s="879"/>
      <c r="DV158" s="881"/>
      <c r="DW158" s="882"/>
      <c r="DX158" s="922"/>
      <c r="DY158" s="887"/>
      <c r="DZ158" s="922"/>
      <c r="EA158" s="112"/>
      <c r="EB158" s="918"/>
    </row>
    <row r="159" spans="1:132" s="86" customFormat="1" ht="34.15" customHeight="1">
      <c r="A159" s="137" t="s">
        <v>437</v>
      </c>
      <c r="B159" s="920"/>
      <c r="C159" s="913" t="s">
        <v>266</v>
      </c>
      <c r="D159" s="915" t="s">
        <v>239</v>
      </c>
      <c r="E159" s="51" t="s">
        <v>42</v>
      </c>
      <c r="F159" s="52"/>
      <c r="G159" s="53">
        <v>54190</v>
      </c>
      <c r="H159" s="54">
        <v>63560</v>
      </c>
      <c r="I159" s="55" t="s">
        <v>240</v>
      </c>
      <c r="J159" s="56">
        <v>520</v>
      </c>
      <c r="K159" s="57">
        <v>610</v>
      </c>
      <c r="L159" s="58" t="s">
        <v>241</v>
      </c>
      <c r="M159" s="59" t="s">
        <v>242</v>
      </c>
      <c r="N159" s="60" t="s">
        <v>240</v>
      </c>
      <c r="O159" s="61" t="s">
        <v>243</v>
      </c>
      <c r="P159" s="60" t="s">
        <v>240</v>
      </c>
      <c r="Q159" s="62">
        <v>2.1</v>
      </c>
      <c r="R159" s="63">
        <v>2.2000000000000002</v>
      </c>
      <c r="S159" s="887" t="s">
        <v>240</v>
      </c>
      <c r="T159" s="888">
        <v>1410</v>
      </c>
      <c r="U159" s="887" t="s">
        <v>240</v>
      </c>
      <c r="V159" s="890">
        <v>10</v>
      </c>
      <c r="W159" s="892" t="s">
        <v>244</v>
      </c>
      <c r="X159" s="872" t="s">
        <v>242</v>
      </c>
      <c r="Y159" s="892" t="s">
        <v>240</v>
      </c>
      <c r="Z159" s="894" t="s">
        <v>245</v>
      </c>
      <c r="AA159" s="55" t="s">
        <v>240</v>
      </c>
      <c r="AB159" s="64">
        <v>9370</v>
      </c>
      <c r="AC159" s="887" t="s">
        <v>240</v>
      </c>
      <c r="AD159" s="65">
        <v>90</v>
      </c>
      <c r="AE159" s="66" t="s">
        <v>244</v>
      </c>
      <c r="AF159" s="59" t="s">
        <v>242</v>
      </c>
      <c r="AG159" s="67" t="s">
        <v>240</v>
      </c>
      <c r="AH159" s="61" t="s">
        <v>246</v>
      </c>
      <c r="AI159" s="67" t="s">
        <v>240</v>
      </c>
      <c r="AJ159" s="68">
        <v>2.6</v>
      </c>
      <c r="AK159" s="69" t="s">
        <v>247</v>
      </c>
      <c r="AL159" s="70" t="s">
        <v>248</v>
      </c>
      <c r="AM159" s="71">
        <v>3740</v>
      </c>
      <c r="AN159" s="70" t="s">
        <v>248</v>
      </c>
      <c r="AO159" s="72">
        <v>30</v>
      </c>
      <c r="AP159" s="73" t="s">
        <v>241</v>
      </c>
      <c r="AQ159" s="74" t="s">
        <v>242</v>
      </c>
      <c r="AR159" s="73" t="s">
        <v>240</v>
      </c>
      <c r="AS159" s="75" t="s">
        <v>246</v>
      </c>
      <c r="AT159" s="73" t="s">
        <v>240</v>
      </c>
      <c r="AU159" s="76">
        <v>3.9</v>
      </c>
      <c r="AV159" s="77"/>
      <c r="AW159" s="78"/>
      <c r="AX159" s="77"/>
      <c r="AY159" s="79"/>
      <c r="AZ159" s="80"/>
      <c r="BA159" s="80"/>
      <c r="BB159" s="81"/>
      <c r="BC159" s="80"/>
      <c r="BD159" s="81"/>
      <c r="BE159" s="80"/>
      <c r="BF159" s="77"/>
      <c r="BG159" s="78" t="s">
        <v>249</v>
      </c>
      <c r="BH159" s="77"/>
      <c r="BI159" s="82"/>
      <c r="BJ159" s="80"/>
      <c r="BK159" s="80"/>
      <c r="BL159" s="80"/>
      <c r="BM159" s="80"/>
      <c r="BN159" s="80"/>
      <c r="BO159" s="80"/>
      <c r="BP159" s="896" t="s">
        <v>240</v>
      </c>
      <c r="BQ159" s="897" t="s">
        <v>178</v>
      </c>
      <c r="BR159" s="887" t="s">
        <v>240</v>
      </c>
      <c r="BS159" s="899"/>
      <c r="BT159" s="872"/>
      <c r="BU159" s="872"/>
      <c r="BV159" s="870"/>
      <c r="BW159" s="874"/>
      <c r="BX159" s="870"/>
      <c r="BY159" s="911" t="s">
        <v>178</v>
      </c>
      <c r="BZ159" s="887" t="s">
        <v>250</v>
      </c>
      <c r="CA159" s="903">
        <v>9370</v>
      </c>
      <c r="CB159" s="887" t="s">
        <v>240</v>
      </c>
      <c r="CC159" s="899">
        <v>90</v>
      </c>
      <c r="CD159" s="870" t="s">
        <v>241</v>
      </c>
      <c r="CE159" s="872" t="s">
        <v>242</v>
      </c>
      <c r="CF159" s="870" t="s">
        <v>240</v>
      </c>
      <c r="CG159" s="874" t="s">
        <v>246</v>
      </c>
      <c r="CH159" s="870" t="s">
        <v>240</v>
      </c>
      <c r="CI159" s="876">
        <v>2.4</v>
      </c>
      <c r="CJ159" s="880" t="s">
        <v>251</v>
      </c>
      <c r="CK159" s="887" t="s">
        <v>250</v>
      </c>
      <c r="CL159" s="888">
        <v>1400</v>
      </c>
      <c r="CM159" s="887" t="s">
        <v>240</v>
      </c>
      <c r="CN159" s="899">
        <v>10</v>
      </c>
      <c r="CO159" s="872" t="s">
        <v>241</v>
      </c>
      <c r="CP159" s="872" t="s">
        <v>242</v>
      </c>
      <c r="CQ159" s="870" t="s">
        <v>240</v>
      </c>
      <c r="CR159" s="874" t="s">
        <v>246</v>
      </c>
      <c r="CS159" s="870" t="s">
        <v>240</v>
      </c>
      <c r="CT159" s="901">
        <v>13.6</v>
      </c>
      <c r="CU159" s="887" t="s">
        <v>250</v>
      </c>
      <c r="CV159" s="83">
        <v>730</v>
      </c>
      <c r="CW159" s="887" t="s">
        <v>250</v>
      </c>
      <c r="CX159" s="84">
        <v>7</v>
      </c>
      <c r="CY159" s="887" t="s">
        <v>250</v>
      </c>
      <c r="CZ159" s="84">
        <v>7</v>
      </c>
      <c r="DA159" s="887" t="s">
        <v>250</v>
      </c>
      <c r="DB159" s="83">
        <v>130</v>
      </c>
      <c r="DC159" s="887" t="s">
        <v>250</v>
      </c>
      <c r="DD159" s="84">
        <v>1</v>
      </c>
      <c r="DE159" s="887" t="s">
        <v>250</v>
      </c>
      <c r="DF159" s="84">
        <v>1</v>
      </c>
      <c r="DG159" s="905" t="s">
        <v>248</v>
      </c>
      <c r="DH159" s="906">
        <v>7500</v>
      </c>
      <c r="DI159" s="905" t="s">
        <v>248</v>
      </c>
      <c r="DJ159" s="85">
        <v>255</v>
      </c>
      <c r="DK159" s="882" t="s">
        <v>252</v>
      </c>
      <c r="DL159" s="908">
        <v>9370</v>
      </c>
      <c r="DM159" s="870" t="s">
        <v>240</v>
      </c>
      <c r="DN159" s="868">
        <v>90</v>
      </c>
      <c r="DO159" s="870" t="s">
        <v>241</v>
      </c>
      <c r="DP159" s="872" t="s">
        <v>242</v>
      </c>
      <c r="DQ159" s="870" t="s">
        <v>240</v>
      </c>
      <c r="DR159" s="874" t="s">
        <v>246</v>
      </c>
      <c r="DS159" s="870" t="s">
        <v>240</v>
      </c>
      <c r="DT159" s="876">
        <v>2.4</v>
      </c>
      <c r="DU159" s="878" t="s">
        <v>247</v>
      </c>
      <c r="DV159" s="880" t="s">
        <v>253</v>
      </c>
      <c r="DW159" s="882" t="s">
        <v>252</v>
      </c>
      <c r="DX159" s="922"/>
      <c r="DY159" s="887"/>
      <c r="DZ159" s="922"/>
      <c r="EA159" s="112"/>
      <c r="EB159" s="918"/>
    </row>
    <row r="160" spans="1:132" s="86" customFormat="1" ht="34.15" customHeight="1">
      <c r="A160" s="137" t="s">
        <v>438</v>
      </c>
      <c r="B160" s="920"/>
      <c r="C160" s="914"/>
      <c r="D160" s="916"/>
      <c r="E160" s="87" t="s">
        <v>43</v>
      </c>
      <c r="F160" s="52"/>
      <c r="G160" s="88">
        <v>63560</v>
      </c>
      <c r="H160" s="89"/>
      <c r="I160" s="55" t="s">
        <v>240</v>
      </c>
      <c r="J160" s="90">
        <v>610</v>
      </c>
      <c r="K160" s="91"/>
      <c r="L160" s="92" t="s">
        <v>241</v>
      </c>
      <c r="M160" s="93" t="s">
        <v>242</v>
      </c>
      <c r="N160" s="94" t="s">
        <v>240</v>
      </c>
      <c r="O160" s="95" t="s">
        <v>246</v>
      </c>
      <c r="P160" s="94" t="s">
        <v>240</v>
      </c>
      <c r="Q160" s="96">
        <v>2.2000000000000002</v>
      </c>
      <c r="R160" s="97"/>
      <c r="S160" s="887"/>
      <c r="T160" s="889"/>
      <c r="U160" s="887"/>
      <c r="V160" s="891"/>
      <c r="W160" s="893"/>
      <c r="X160" s="873"/>
      <c r="Y160" s="893"/>
      <c r="Z160" s="895"/>
      <c r="AA160" s="55" t="s">
        <v>240</v>
      </c>
      <c r="AB160" s="90">
        <v>9370</v>
      </c>
      <c r="AC160" s="887"/>
      <c r="AD160" s="98">
        <v>90</v>
      </c>
      <c r="AE160" s="99" t="s">
        <v>241</v>
      </c>
      <c r="AF160" s="93" t="s">
        <v>242</v>
      </c>
      <c r="AG160" s="100" t="s">
        <v>240</v>
      </c>
      <c r="AH160" s="101" t="s">
        <v>246</v>
      </c>
      <c r="AI160" s="100" t="s">
        <v>240</v>
      </c>
      <c r="AJ160" s="102">
        <v>2.6</v>
      </c>
      <c r="AK160" s="103"/>
      <c r="AL160" s="70"/>
      <c r="AM160" s="104"/>
      <c r="AN160" s="77"/>
      <c r="AO160" s="105"/>
      <c r="AP160" s="106"/>
      <c r="AR160" s="106"/>
      <c r="AT160" s="106"/>
      <c r="AV160" s="107" t="s">
        <v>240</v>
      </c>
      <c r="AW160" s="71">
        <v>65590</v>
      </c>
      <c r="AX160" s="77" t="s">
        <v>240</v>
      </c>
      <c r="AY160" s="72">
        <v>650</v>
      </c>
      <c r="AZ160" s="108" t="s">
        <v>241</v>
      </c>
      <c r="BA160" s="74" t="s">
        <v>242</v>
      </c>
      <c r="BB160" s="73" t="s">
        <v>240</v>
      </c>
      <c r="BC160" s="75" t="s">
        <v>246</v>
      </c>
      <c r="BD160" s="73" t="s">
        <v>240</v>
      </c>
      <c r="BE160" s="76">
        <v>2.2999999999999998</v>
      </c>
      <c r="BF160" s="107" t="s">
        <v>240</v>
      </c>
      <c r="BG160" s="156">
        <v>56220</v>
      </c>
      <c r="BH160" s="107" t="s">
        <v>250</v>
      </c>
      <c r="BI160" s="72">
        <v>560</v>
      </c>
      <c r="BJ160" s="108" t="s">
        <v>241</v>
      </c>
      <c r="BK160" s="74" t="s">
        <v>242</v>
      </c>
      <c r="BL160" s="108" t="s">
        <v>240</v>
      </c>
      <c r="BM160" s="75" t="s">
        <v>246</v>
      </c>
      <c r="BN160" s="108" t="s">
        <v>240</v>
      </c>
      <c r="BO160" s="76">
        <v>2.2999999999999998</v>
      </c>
      <c r="BP160" s="896"/>
      <c r="BQ160" s="898"/>
      <c r="BR160" s="887"/>
      <c r="BS160" s="900"/>
      <c r="BT160" s="873"/>
      <c r="BU160" s="873"/>
      <c r="BV160" s="871"/>
      <c r="BW160" s="875"/>
      <c r="BX160" s="871"/>
      <c r="BY160" s="912"/>
      <c r="BZ160" s="887"/>
      <c r="CA160" s="904"/>
      <c r="CB160" s="887"/>
      <c r="CC160" s="900"/>
      <c r="CD160" s="871"/>
      <c r="CE160" s="873"/>
      <c r="CF160" s="871"/>
      <c r="CG160" s="875"/>
      <c r="CH160" s="871"/>
      <c r="CI160" s="877"/>
      <c r="CJ160" s="881"/>
      <c r="CK160" s="887"/>
      <c r="CL160" s="889"/>
      <c r="CM160" s="887"/>
      <c r="CN160" s="900"/>
      <c r="CO160" s="873"/>
      <c r="CP160" s="873"/>
      <c r="CQ160" s="871"/>
      <c r="CR160" s="875"/>
      <c r="CS160" s="871"/>
      <c r="CT160" s="902"/>
      <c r="CU160" s="887"/>
      <c r="CV160" s="109" t="s">
        <v>280</v>
      </c>
      <c r="CW160" s="887"/>
      <c r="CX160" s="109" t="s">
        <v>255</v>
      </c>
      <c r="CY160" s="887"/>
      <c r="CZ160" s="110">
        <v>49.9</v>
      </c>
      <c r="DA160" s="887"/>
      <c r="DB160" s="109" t="s">
        <v>280</v>
      </c>
      <c r="DC160" s="887"/>
      <c r="DD160" s="109" t="s">
        <v>255</v>
      </c>
      <c r="DE160" s="887"/>
      <c r="DF160" s="110">
        <v>58.3</v>
      </c>
      <c r="DG160" s="905"/>
      <c r="DH160" s="907"/>
      <c r="DI160" s="905"/>
      <c r="DJ160" s="111" t="s">
        <v>256</v>
      </c>
      <c r="DK160" s="882"/>
      <c r="DL160" s="909"/>
      <c r="DM160" s="871"/>
      <c r="DN160" s="869"/>
      <c r="DO160" s="871"/>
      <c r="DP160" s="873"/>
      <c r="DQ160" s="871"/>
      <c r="DR160" s="875"/>
      <c r="DS160" s="871"/>
      <c r="DT160" s="877"/>
      <c r="DU160" s="879"/>
      <c r="DV160" s="881"/>
      <c r="DW160" s="882"/>
      <c r="DX160" s="922"/>
      <c r="DY160" s="887"/>
      <c r="DZ160" s="922"/>
      <c r="EA160" s="112"/>
      <c r="EB160" s="918"/>
    </row>
    <row r="161" spans="1:132" s="86" customFormat="1" ht="34.15" customHeight="1">
      <c r="A161" s="137" t="s">
        <v>439</v>
      </c>
      <c r="B161" s="920"/>
      <c r="C161" s="883" t="s">
        <v>267</v>
      </c>
      <c r="D161" s="885" t="s">
        <v>239</v>
      </c>
      <c r="E161" s="113" t="s">
        <v>42</v>
      </c>
      <c r="F161" s="52"/>
      <c r="G161" s="53">
        <v>48060</v>
      </c>
      <c r="H161" s="54">
        <v>57430</v>
      </c>
      <c r="I161" s="55" t="s">
        <v>240</v>
      </c>
      <c r="J161" s="56">
        <v>460</v>
      </c>
      <c r="K161" s="57">
        <v>550</v>
      </c>
      <c r="L161" s="58" t="s">
        <v>241</v>
      </c>
      <c r="M161" s="59" t="s">
        <v>242</v>
      </c>
      <c r="N161" s="60" t="s">
        <v>240</v>
      </c>
      <c r="O161" s="61" t="s">
        <v>243</v>
      </c>
      <c r="P161" s="60" t="s">
        <v>240</v>
      </c>
      <c r="Q161" s="62">
        <v>2.1</v>
      </c>
      <c r="R161" s="63">
        <v>2.2000000000000002</v>
      </c>
      <c r="S161" s="887" t="s">
        <v>240</v>
      </c>
      <c r="T161" s="888">
        <v>1130</v>
      </c>
      <c r="U161" s="887" t="s">
        <v>240</v>
      </c>
      <c r="V161" s="890">
        <v>10</v>
      </c>
      <c r="W161" s="892" t="s">
        <v>244</v>
      </c>
      <c r="X161" s="872" t="s">
        <v>242</v>
      </c>
      <c r="Y161" s="892" t="s">
        <v>240</v>
      </c>
      <c r="Z161" s="894" t="s">
        <v>245</v>
      </c>
      <c r="AA161" s="55" t="s">
        <v>240</v>
      </c>
      <c r="AB161" s="64">
        <v>9370</v>
      </c>
      <c r="AC161" s="887" t="s">
        <v>240</v>
      </c>
      <c r="AD161" s="65">
        <v>90</v>
      </c>
      <c r="AE161" s="66" t="s">
        <v>244</v>
      </c>
      <c r="AF161" s="59" t="s">
        <v>242</v>
      </c>
      <c r="AG161" s="67" t="s">
        <v>240</v>
      </c>
      <c r="AH161" s="61" t="s">
        <v>246</v>
      </c>
      <c r="AI161" s="67" t="s">
        <v>240</v>
      </c>
      <c r="AJ161" s="68">
        <v>2.6</v>
      </c>
      <c r="AK161" s="69" t="s">
        <v>247</v>
      </c>
      <c r="AL161" s="70" t="s">
        <v>248</v>
      </c>
      <c r="AM161" s="71">
        <v>3740</v>
      </c>
      <c r="AN161" s="70" t="s">
        <v>248</v>
      </c>
      <c r="AO161" s="72">
        <v>30</v>
      </c>
      <c r="AP161" s="73" t="s">
        <v>241</v>
      </c>
      <c r="AQ161" s="74" t="s">
        <v>242</v>
      </c>
      <c r="AR161" s="73" t="s">
        <v>240</v>
      </c>
      <c r="AS161" s="75" t="s">
        <v>246</v>
      </c>
      <c r="AT161" s="73" t="s">
        <v>240</v>
      </c>
      <c r="AU161" s="76">
        <v>3.9</v>
      </c>
      <c r="AV161" s="77"/>
      <c r="AW161" s="78"/>
      <c r="AX161" s="77"/>
      <c r="AY161" s="79"/>
      <c r="AZ161" s="80"/>
      <c r="BA161" s="80"/>
      <c r="BB161" s="81"/>
      <c r="BC161" s="80"/>
      <c r="BD161" s="81"/>
      <c r="BE161" s="80"/>
      <c r="BF161" s="77"/>
      <c r="BG161" s="78" t="s">
        <v>249</v>
      </c>
      <c r="BH161" s="77"/>
      <c r="BI161" s="82"/>
      <c r="BJ161" s="80"/>
      <c r="BK161" s="80"/>
      <c r="BL161" s="80"/>
      <c r="BM161" s="80"/>
      <c r="BN161" s="80"/>
      <c r="BO161" s="80"/>
      <c r="BP161" s="896" t="s">
        <v>240</v>
      </c>
      <c r="BQ161" s="897" t="s">
        <v>178</v>
      </c>
      <c r="BR161" s="887" t="s">
        <v>240</v>
      </c>
      <c r="BS161" s="899"/>
      <c r="BT161" s="872"/>
      <c r="BU161" s="872"/>
      <c r="BV161" s="870"/>
      <c r="BW161" s="874"/>
      <c r="BX161" s="870"/>
      <c r="BY161" s="911" t="s">
        <v>178</v>
      </c>
      <c r="BZ161" s="887" t="s">
        <v>250</v>
      </c>
      <c r="CA161" s="903">
        <v>7490</v>
      </c>
      <c r="CB161" s="887" t="s">
        <v>240</v>
      </c>
      <c r="CC161" s="899">
        <v>70</v>
      </c>
      <c r="CD161" s="870" t="s">
        <v>241</v>
      </c>
      <c r="CE161" s="872" t="s">
        <v>242</v>
      </c>
      <c r="CF161" s="870" t="s">
        <v>240</v>
      </c>
      <c r="CG161" s="874" t="s">
        <v>246</v>
      </c>
      <c r="CH161" s="870" t="s">
        <v>240</v>
      </c>
      <c r="CI161" s="876">
        <v>2.4</v>
      </c>
      <c r="CJ161" s="880" t="s">
        <v>251</v>
      </c>
      <c r="CK161" s="887" t="s">
        <v>250</v>
      </c>
      <c r="CL161" s="888">
        <v>1120</v>
      </c>
      <c r="CM161" s="887" t="s">
        <v>240</v>
      </c>
      <c r="CN161" s="899">
        <v>10</v>
      </c>
      <c r="CO161" s="872" t="s">
        <v>241</v>
      </c>
      <c r="CP161" s="872" t="s">
        <v>242</v>
      </c>
      <c r="CQ161" s="870" t="s">
        <v>240</v>
      </c>
      <c r="CR161" s="874" t="s">
        <v>246</v>
      </c>
      <c r="CS161" s="870" t="s">
        <v>240</v>
      </c>
      <c r="CT161" s="901">
        <v>10.9</v>
      </c>
      <c r="CU161" s="887" t="s">
        <v>250</v>
      </c>
      <c r="CV161" s="83">
        <v>620</v>
      </c>
      <c r="CW161" s="887" t="s">
        <v>250</v>
      </c>
      <c r="CX161" s="84">
        <v>6</v>
      </c>
      <c r="CY161" s="887" t="s">
        <v>250</v>
      </c>
      <c r="CZ161" s="84">
        <v>6</v>
      </c>
      <c r="DA161" s="887" t="s">
        <v>250</v>
      </c>
      <c r="DB161" s="83">
        <v>110</v>
      </c>
      <c r="DC161" s="887" t="s">
        <v>250</v>
      </c>
      <c r="DD161" s="84">
        <v>1</v>
      </c>
      <c r="DE161" s="887" t="s">
        <v>250</v>
      </c>
      <c r="DF161" s="84">
        <v>1</v>
      </c>
      <c r="DG161" s="905" t="s">
        <v>248</v>
      </c>
      <c r="DH161" s="906">
        <v>6130</v>
      </c>
      <c r="DI161" s="905" t="s">
        <v>248</v>
      </c>
      <c r="DJ161" s="85">
        <v>255</v>
      </c>
      <c r="DK161" s="882" t="s">
        <v>252</v>
      </c>
      <c r="DL161" s="908">
        <v>7490</v>
      </c>
      <c r="DM161" s="870" t="s">
        <v>240</v>
      </c>
      <c r="DN161" s="868">
        <v>70</v>
      </c>
      <c r="DO161" s="870" t="s">
        <v>241</v>
      </c>
      <c r="DP161" s="872" t="s">
        <v>242</v>
      </c>
      <c r="DQ161" s="870" t="s">
        <v>240</v>
      </c>
      <c r="DR161" s="874" t="s">
        <v>246</v>
      </c>
      <c r="DS161" s="870" t="s">
        <v>240</v>
      </c>
      <c r="DT161" s="876">
        <v>2.4</v>
      </c>
      <c r="DU161" s="878" t="s">
        <v>247</v>
      </c>
      <c r="DV161" s="880" t="s">
        <v>253</v>
      </c>
      <c r="DW161" s="882" t="s">
        <v>252</v>
      </c>
      <c r="DX161" s="922"/>
      <c r="DY161" s="887"/>
      <c r="DZ161" s="922"/>
      <c r="EA161" s="112"/>
      <c r="EB161" s="918"/>
    </row>
    <row r="162" spans="1:132" s="86" customFormat="1" ht="34.15" customHeight="1">
      <c r="A162" s="137" t="s">
        <v>440</v>
      </c>
      <c r="B162" s="920"/>
      <c r="C162" s="884"/>
      <c r="D162" s="910"/>
      <c r="E162" s="114" t="s">
        <v>43</v>
      </c>
      <c r="F162" s="52"/>
      <c r="G162" s="88">
        <v>57430</v>
      </c>
      <c r="H162" s="89"/>
      <c r="I162" s="55" t="s">
        <v>240</v>
      </c>
      <c r="J162" s="90">
        <v>550</v>
      </c>
      <c r="K162" s="91"/>
      <c r="L162" s="92" t="s">
        <v>241</v>
      </c>
      <c r="M162" s="93" t="s">
        <v>242</v>
      </c>
      <c r="N162" s="94" t="s">
        <v>240</v>
      </c>
      <c r="O162" s="95" t="s">
        <v>246</v>
      </c>
      <c r="P162" s="94" t="s">
        <v>240</v>
      </c>
      <c r="Q162" s="96">
        <v>2.2000000000000002</v>
      </c>
      <c r="R162" s="97"/>
      <c r="S162" s="887"/>
      <c r="T162" s="889"/>
      <c r="U162" s="887"/>
      <c r="V162" s="891"/>
      <c r="W162" s="893"/>
      <c r="X162" s="873"/>
      <c r="Y162" s="893"/>
      <c r="Z162" s="895"/>
      <c r="AA162" s="55" t="s">
        <v>240</v>
      </c>
      <c r="AB162" s="90">
        <v>9370</v>
      </c>
      <c r="AC162" s="887"/>
      <c r="AD162" s="98">
        <v>90</v>
      </c>
      <c r="AE162" s="99" t="s">
        <v>241</v>
      </c>
      <c r="AF162" s="93" t="s">
        <v>242</v>
      </c>
      <c r="AG162" s="100" t="s">
        <v>240</v>
      </c>
      <c r="AH162" s="101" t="s">
        <v>246</v>
      </c>
      <c r="AI162" s="100" t="s">
        <v>240</v>
      </c>
      <c r="AJ162" s="102">
        <v>2.6</v>
      </c>
      <c r="AK162" s="103"/>
      <c r="AL162" s="70"/>
      <c r="AM162" s="104"/>
      <c r="AN162" s="77"/>
      <c r="AO162" s="105"/>
      <c r="AP162" s="106"/>
      <c r="AR162" s="106"/>
      <c r="AT162" s="106"/>
      <c r="AV162" s="107" t="s">
        <v>240</v>
      </c>
      <c r="AW162" s="71">
        <v>65590</v>
      </c>
      <c r="AX162" s="77" t="s">
        <v>240</v>
      </c>
      <c r="AY162" s="72">
        <v>650</v>
      </c>
      <c r="AZ162" s="108" t="s">
        <v>241</v>
      </c>
      <c r="BA162" s="74" t="s">
        <v>242</v>
      </c>
      <c r="BB162" s="73" t="s">
        <v>240</v>
      </c>
      <c r="BC162" s="75" t="s">
        <v>246</v>
      </c>
      <c r="BD162" s="73" t="s">
        <v>240</v>
      </c>
      <c r="BE162" s="76">
        <v>2.2999999999999998</v>
      </c>
      <c r="BF162" s="107" t="s">
        <v>240</v>
      </c>
      <c r="BG162" s="156">
        <v>56220</v>
      </c>
      <c r="BH162" s="107" t="s">
        <v>250</v>
      </c>
      <c r="BI162" s="72">
        <v>560</v>
      </c>
      <c r="BJ162" s="108" t="s">
        <v>241</v>
      </c>
      <c r="BK162" s="74" t="s">
        <v>242</v>
      </c>
      <c r="BL162" s="108" t="s">
        <v>240</v>
      </c>
      <c r="BM162" s="75" t="s">
        <v>246</v>
      </c>
      <c r="BN162" s="108" t="s">
        <v>240</v>
      </c>
      <c r="BO162" s="76">
        <v>2.2999999999999998</v>
      </c>
      <c r="BP162" s="896"/>
      <c r="BQ162" s="898"/>
      <c r="BR162" s="887"/>
      <c r="BS162" s="900"/>
      <c r="BT162" s="873"/>
      <c r="BU162" s="873"/>
      <c r="BV162" s="871"/>
      <c r="BW162" s="875"/>
      <c r="BX162" s="871"/>
      <c r="BY162" s="912"/>
      <c r="BZ162" s="887"/>
      <c r="CA162" s="904"/>
      <c r="CB162" s="887"/>
      <c r="CC162" s="900"/>
      <c r="CD162" s="871"/>
      <c r="CE162" s="873"/>
      <c r="CF162" s="871"/>
      <c r="CG162" s="875"/>
      <c r="CH162" s="871"/>
      <c r="CI162" s="877"/>
      <c r="CJ162" s="881"/>
      <c r="CK162" s="887"/>
      <c r="CL162" s="889"/>
      <c r="CM162" s="887"/>
      <c r="CN162" s="900"/>
      <c r="CO162" s="873"/>
      <c r="CP162" s="873"/>
      <c r="CQ162" s="871"/>
      <c r="CR162" s="875"/>
      <c r="CS162" s="871"/>
      <c r="CT162" s="902"/>
      <c r="CU162" s="887"/>
      <c r="CV162" s="109" t="s">
        <v>280</v>
      </c>
      <c r="CW162" s="887"/>
      <c r="CX162" s="109" t="s">
        <v>255</v>
      </c>
      <c r="CY162" s="887"/>
      <c r="CZ162" s="110">
        <v>46.6</v>
      </c>
      <c r="DA162" s="887"/>
      <c r="DB162" s="109" t="s">
        <v>280</v>
      </c>
      <c r="DC162" s="887"/>
      <c r="DD162" s="109" t="s">
        <v>255</v>
      </c>
      <c r="DE162" s="887"/>
      <c r="DF162" s="110">
        <v>46.6</v>
      </c>
      <c r="DG162" s="905"/>
      <c r="DH162" s="907"/>
      <c r="DI162" s="905"/>
      <c r="DJ162" s="111" t="s">
        <v>256</v>
      </c>
      <c r="DK162" s="882"/>
      <c r="DL162" s="909"/>
      <c r="DM162" s="871"/>
      <c r="DN162" s="869"/>
      <c r="DO162" s="871"/>
      <c r="DP162" s="873"/>
      <c r="DQ162" s="871"/>
      <c r="DR162" s="875"/>
      <c r="DS162" s="871"/>
      <c r="DT162" s="877"/>
      <c r="DU162" s="879"/>
      <c r="DV162" s="881"/>
      <c r="DW162" s="882"/>
      <c r="DX162" s="922"/>
      <c r="DY162" s="887"/>
      <c r="DZ162" s="922"/>
      <c r="EB162" s="918"/>
    </row>
    <row r="163" spans="1:132" s="116" customFormat="1" ht="34.15" customHeight="1">
      <c r="A163" s="138" t="s">
        <v>441</v>
      </c>
      <c r="B163" s="920"/>
      <c r="C163" s="883" t="s">
        <v>268</v>
      </c>
      <c r="D163" s="885" t="s">
        <v>239</v>
      </c>
      <c r="E163" s="113" t="s">
        <v>42</v>
      </c>
      <c r="F163" s="52"/>
      <c r="G163" s="53">
        <v>43940</v>
      </c>
      <c r="H163" s="54">
        <v>53310</v>
      </c>
      <c r="I163" s="55" t="s">
        <v>240</v>
      </c>
      <c r="J163" s="56">
        <v>410</v>
      </c>
      <c r="K163" s="57">
        <v>510</v>
      </c>
      <c r="L163" s="58" t="s">
        <v>241</v>
      </c>
      <c r="M163" s="59" t="s">
        <v>242</v>
      </c>
      <c r="N163" s="60" t="s">
        <v>240</v>
      </c>
      <c r="O163" s="61" t="s">
        <v>243</v>
      </c>
      <c r="P163" s="60" t="s">
        <v>240</v>
      </c>
      <c r="Q163" s="62">
        <v>2.1</v>
      </c>
      <c r="R163" s="63">
        <v>2.2000000000000002</v>
      </c>
      <c r="S163" s="887" t="s">
        <v>240</v>
      </c>
      <c r="T163" s="888">
        <v>940</v>
      </c>
      <c r="U163" s="887" t="s">
        <v>240</v>
      </c>
      <c r="V163" s="890">
        <v>9</v>
      </c>
      <c r="W163" s="892" t="s">
        <v>244</v>
      </c>
      <c r="X163" s="872" t="s">
        <v>242</v>
      </c>
      <c r="Y163" s="892" t="s">
        <v>240</v>
      </c>
      <c r="Z163" s="894" t="s">
        <v>245</v>
      </c>
      <c r="AA163" s="55" t="s">
        <v>240</v>
      </c>
      <c r="AB163" s="64">
        <v>9370</v>
      </c>
      <c r="AC163" s="887" t="s">
        <v>240</v>
      </c>
      <c r="AD163" s="65">
        <v>90</v>
      </c>
      <c r="AE163" s="66" t="s">
        <v>244</v>
      </c>
      <c r="AF163" s="59" t="s">
        <v>242</v>
      </c>
      <c r="AG163" s="67" t="s">
        <v>240</v>
      </c>
      <c r="AH163" s="61" t="s">
        <v>246</v>
      </c>
      <c r="AI163" s="67" t="s">
        <v>240</v>
      </c>
      <c r="AJ163" s="68">
        <v>2.6</v>
      </c>
      <c r="AK163" s="69" t="s">
        <v>247</v>
      </c>
      <c r="AL163" s="70" t="s">
        <v>248</v>
      </c>
      <c r="AM163" s="71">
        <v>3740</v>
      </c>
      <c r="AN163" s="70" t="s">
        <v>248</v>
      </c>
      <c r="AO163" s="72">
        <v>30</v>
      </c>
      <c r="AP163" s="73" t="s">
        <v>241</v>
      </c>
      <c r="AQ163" s="74" t="s">
        <v>242</v>
      </c>
      <c r="AR163" s="73" t="s">
        <v>240</v>
      </c>
      <c r="AS163" s="75" t="s">
        <v>246</v>
      </c>
      <c r="AT163" s="73" t="s">
        <v>240</v>
      </c>
      <c r="AU163" s="76">
        <v>3.9</v>
      </c>
      <c r="AV163" s="77"/>
      <c r="AW163" s="78"/>
      <c r="AX163" s="77"/>
      <c r="AY163" s="79"/>
      <c r="AZ163" s="80"/>
      <c r="BA163" s="80"/>
      <c r="BB163" s="81"/>
      <c r="BC163" s="80"/>
      <c r="BD163" s="81"/>
      <c r="BE163" s="80"/>
      <c r="BF163" s="77"/>
      <c r="BG163" s="78" t="s">
        <v>249</v>
      </c>
      <c r="BH163" s="77"/>
      <c r="BI163" s="82"/>
      <c r="BJ163" s="80"/>
      <c r="BK163" s="80"/>
      <c r="BL163" s="80"/>
      <c r="BM163" s="80"/>
      <c r="BN163" s="80"/>
      <c r="BO163" s="80"/>
      <c r="BP163" s="896" t="s">
        <v>240</v>
      </c>
      <c r="BQ163" s="897" t="s">
        <v>178</v>
      </c>
      <c r="BR163" s="887" t="s">
        <v>240</v>
      </c>
      <c r="BS163" s="899"/>
      <c r="BT163" s="872"/>
      <c r="BU163" s="872"/>
      <c r="BV163" s="870"/>
      <c r="BW163" s="874"/>
      <c r="BX163" s="870"/>
      <c r="BY163" s="911" t="s">
        <v>178</v>
      </c>
      <c r="BZ163" s="887" t="s">
        <v>250</v>
      </c>
      <c r="CA163" s="903">
        <v>6240</v>
      </c>
      <c r="CB163" s="887" t="s">
        <v>240</v>
      </c>
      <c r="CC163" s="899">
        <v>60</v>
      </c>
      <c r="CD163" s="870" t="s">
        <v>241</v>
      </c>
      <c r="CE163" s="872" t="s">
        <v>242</v>
      </c>
      <c r="CF163" s="870" t="s">
        <v>240</v>
      </c>
      <c r="CG163" s="874" t="s">
        <v>246</v>
      </c>
      <c r="CH163" s="870" t="s">
        <v>240</v>
      </c>
      <c r="CI163" s="876">
        <v>2.4</v>
      </c>
      <c r="CJ163" s="880" t="s">
        <v>251</v>
      </c>
      <c r="CK163" s="887" t="s">
        <v>250</v>
      </c>
      <c r="CL163" s="888">
        <v>930</v>
      </c>
      <c r="CM163" s="887" t="s">
        <v>240</v>
      </c>
      <c r="CN163" s="899">
        <v>9</v>
      </c>
      <c r="CO163" s="872" t="s">
        <v>241</v>
      </c>
      <c r="CP163" s="872" t="s">
        <v>242</v>
      </c>
      <c r="CQ163" s="870" t="s">
        <v>240</v>
      </c>
      <c r="CR163" s="874" t="s">
        <v>246</v>
      </c>
      <c r="CS163" s="870" t="s">
        <v>240</v>
      </c>
      <c r="CT163" s="901">
        <v>10.1</v>
      </c>
      <c r="CU163" s="887" t="s">
        <v>250</v>
      </c>
      <c r="CV163" s="83">
        <v>540</v>
      </c>
      <c r="CW163" s="887" t="s">
        <v>250</v>
      </c>
      <c r="CX163" s="84">
        <v>5</v>
      </c>
      <c r="CY163" s="887" t="s">
        <v>250</v>
      </c>
      <c r="CZ163" s="84">
        <v>5</v>
      </c>
      <c r="DA163" s="887" t="s">
        <v>250</v>
      </c>
      <c r="DB163" s="83">
        <v>90</v>
      </c>
      <c r="DC163" s="887" t="s">
        <v>250</v>
      </c>
      <c r="DD163" s="84">
        <v>1</v>
      </c>
      <c r="DE163" s="887" t="s">
        <v>250</v>
      </c>
      <c r="DF163" s="84">
        <v>1</v>
      </c>
      <c r="DG163" s="905" t="s">
        <v>248</v>
      </c>
      <c r="DH163" s="906">
        <v>5220</v>
      </c>
      <c r="DI163" s="905" t="s">
        <v>248</v>
      </c>
      <c r="DJ163" s="85">
        <v>255</v>
      </c>
      <c r="DK163" s="882" t="s">
        <v>252</v>
      </c>
      <c r="DL163" s="908">
        <v>6240</v>
      </c>
      <c r="DM163" s="870" t="s">
        <v>240</v>
      </c>
      <c r="DN163" s="868">
        <v>60</v>
      </c>
      <c r="DO163" s="870" t="s">
        <v>241</v>
      </c>
      <c r="DP163" s="872" t="s">
        <v>242</v>
      </c>
      <c r="DQ163" s="870" t="s">
        <v>240</v>
      </c>
      <c r="DR163" s="874" t="s">
        <v>246</v>
      </c>
      <c r="DS163" s="870" t="s">
        <v>240</v>
      </c>
      <c r="DT163" s="876">
        <v>2.4</v>
      </c>
      <c r="DU163" s="878" t="s">
        <v>247</v>
      </c>
      <c r="DV163" s="880" t="s">
        <v>253</v>
      </c>
      <c r="DW163" s="882" t="s">
        <v>252</v>
      </c>
      <c r="DX163" s="922"/>
      <c r="DY163" s="887"/>
      <c r="DZ163" s="922"/>
      <c r="EA163" s="115"/>
      <c r="EB163" s="918"/>
    </row>
    <row r="164" spans="1:132" s="116" customFormat="1" ht="34.15" customHeight="1">
      <c r="A164" s="138" t="s">
        <v>442</v>
      </c>
      <c r="B164" s="920"/>
      <c r="C164" s="884"/>
      <c r="D164" s="910"/>
      <c r="E164" s="114" t="s">
        <v>43</v>
      </c>
      <c r="F164" s="52"/>
      <c r="G164" s="88">
        <v>53310</v>
      </c>
      <c r="H164" s="89"/>
      <c r="I164" s="55" t="s">
        <v>240</v>
      </c>
      <c r="J164" s="90">
        <v>510</v>
      </c>
      <c r="K164" s="91"/>
      <c r="L164" s="92" t="s">
        <v>241</v>
      </c>
      <c r="M164" s="93" t="s">
        <v>242</v>
      </c>
      <c r="N164" s="94" t="s">
        <v>240</v>
      </c>
      <c r="O164" s="95" t="s">
        <v>246</v>
      </c>
      <c r="P164" s="94" t="s">
        <v>240</v>
      </c>
      <c r="Q164" s="96">
        <v>2.2000000000000002</v>
      </c>
      <c r="R164" s="97"/>
      <c r="S164" s="887"/>
      <c r="T164" s="889"/>
      <c r="U164" s="887"/>
      <c r="V164" s="891"/>
      <c r="W164" s="893"/>
      <c r="X164" s="873"/>
      <c r="Y164" s="893"/>
      <c r="Z164" s="895"/>
      <c r="AA164" s="55" t="s">
        <v>240</v>
      </c>
      <c r="AB164" s="90">
        <v>9370</v>
      </c>
      <c r="AC164" s="887"/>
      <c r="AD164" s="98">
        <v>90</v>
      </c>
      <c r="AE164" s="99" t="s">
        <v>241</v>
      </c>
      <c r="AF164" s="93" t="s">
        <v>242</v>
      </c>
      <c r="AG164" s="100" t="s">
        <v>240</v>
      </c>
      <c r="AH164" s="101" t="s">
        <v>246</v>
      </c>
      <c r="AI164" s="100" t="s">
        <v>240</v>
      </c>
      <c r="AJ164" s="102">
        <v>2.6</v>
      </c>
      <c r="AK164" s="103"/>
      <c r="AL164" s="70"/>
      <c r="AM164" s="104"/>
      <c r="AN164" s="77"/>
      <c r="AO164" s="105"/>
      <c r="AP164" s="106"/>
      <c r="AQ164" s="86"/>
      <c r="AR164" s="106"/>
      <c r="AS164" s="86"/>
      <c r="AT164" s="106"/>
      <c r="AU164" s="86"/>
      <c r="AV164" s="107" t="s">
        <v>240</v>
      </c>
      <c r="AW164" s="71">
        <v>65590</v>
      </c>
      <c r="AX164" s="77" t="s">
        <v>240</v>
      </c>
      <c r="AY164" s="72">
        <v>650</v>
      </c>
      <c r="AZ164" s="108" t="s">
        <v>241</v>
      </c>
      <c r="BA164" s="74" t="s">
        <v>242</v>
      </c>
      <c r="BB164" s="73" t="s">
        <v>240</v>
      </c>
      <c r="BC164" s="75" t="s">
        <v>246</v>
      </c>
      <c r="BD164" s="73" t="s">
        <v>240</v>
      </c>
      <c r="BE164" s="76">
        <v>2.2999999999999998</v>
      </c>
      <c r="BF164" s="107" t="s">
        <v>240</v>
      </c>
      <c r="BG164" s="156">
        <v>56220</v>
      </c>
      <c r="BH164" s="107" t="s">
        <v>250</v>
      </c>
      <c r="BI164" s="72">
        <v>560</v>
      </c>
      <c r="BJ164" s="108" t="s">
        <v>241</v>
      </c>
      <c r="BK164" s="74" t="s">
        <v>242</v>
      </c>
      <c r="BL164" s="108" t="s">
        <v>240</v>
      </c>
      <c r="BM164" s="75" t="s">
        <v>246</v>
      </c>
      <c r="BN164" s="108" t="s">
        <v>240</v>
      </c>
      <c r="BO164" s="76">
        <v>2.2999999999999998</v>
      </c>
      <c r="BP164" s="896"/>
      <c r="BQ164" s="898"/>
      <c r="BR164" s="887"/>
      <c r="BS164" s="900"/>
      <c r="BT164" s="873"/>
      <c r="BU164" s="873"/>
      <c r="BV164" s="871"/>
      <c r="BW164" s="875"/>
      <c r="BX164" s="871"/>
      <c r="BY164" s="912"/>
      <c r="BZ164" s="887"/>
      <c r="CA164" s="904"/>
      <c r="CB164" s="887"/>
      <c r="CC164" s="900"/>
      <c r="CD164" s="871"/>
      <c r="CE164" s="873"/>
      <c r="CF164" s="871"/>
      <c r="CG164" s="875"/>
      <c r="CH164" s="871"/>
      <c r="CI164" s="877"/>
      <c r="CJ164" s="881"/>
      <c r="CK164" s="887"/>
      <c r="CL164" s="889"/>
      <c r="CM164" s="887"/>
      <c r="CN164" s="900"/>
      <c r="CO164" s="873"/>
      <c r="CP164" s="873"/>
      <c r="CQ164" s="871"/>
      <c r="CR164" s="875"/>
      <c r="CS164" s="871"/>
      <c r="CT164" s="902"/>
      <c r="CU164" s="887"/>
      <c r="CV164" s="109" t="s">
        <v>280</v>
      </c>
      <c r="CW164" s="887"/>
      <c r="CX164" s="109" t="s">
        <v>255</v>
      </c>
      <c r="CY164" s="887"/>
      <c r="CZ164" s="110">
        <v>46.6</v>
      </c>
      <c r="DA164" s="887"/>
      <c r="DB164" s="109" t="s">
        <v>280</v>
      </c>
      <c r="DC164" s="887"/>
      <c r="DD164" s="109" t="s">
        <v>255</v>
      </c>
      <c r="DE164" s="887"/>
      <c r="DF164" s="110">
        <v>38.799999999999997</v>
      </c>
      <c r="DG164" s="905"/>
      <c r="DH164" s="907"/>
      <c r="DI164" s="905"/>
      <c r="DJ164" s="111" t="s">
        <v>256</v>
      </c>
      <c r="DK164" s="882"/>
      <c r="DL164" s="909"/>
      <c r="DM164" s="871"/>
      <c r="DN164" s="869"/>
      <c r="DO164" s="871"/>
      <c r="DP164" s="873"/>
      <c r="DQ164" s="871"/>
      <c r="DR164" s="875"/>
      <c r="DS164" s="871"/>
      <c r="DT164" s="877"/>
      <c r="DU164" s="879"/>
      <c r="DV164" s="881"/>
      <c r="DW164" s="882"/>
      <c r="DX164" s="922"/>
      <c r="DY164" s="887"/>
      <c r="DZ164" s="922"/>
      <c r="EA164" s="115"/>
      <c r="EB164" s="918"/>
    </row>
    <row r="165" spans="1:132" s="116" customFormat="1" ht="34.15" customHeight="1">
      <c r="A165" s="138" t="s">
        <v>443</v>
      </c>
      <c r="B165" s="920"/>
      <c r="C165" s="883" t="s">
        <v>269</v>
      </c>
      <c r="D165" s="885" t="s">
        <v>239</v>
      </c>
      <c r="E165" s="113" t="s">
        <v>42</v>
      </c>
      <c r="F165" s="52"/>
      <c r="G165" s="53">
        <v>41000</v>
      </c>
      <c r="H165" s="54">
        <v>50370</v>
      </c>
      <c r="I165" s="55" t="s">
        <v>240</v>
      </c>
      <c r="J165" s="56">
        <v>380</v>
      </c>
      <c r="K165" s="57">
        <v>480</v>
      </c>
      <c r="L165" s="58" t="s">
        <v>241</v>
      </c>
      <c r="M165" s="59" t="s">
        <v>242</v>
      </c>
      <c r="N165" s="60" t="s">
        <v>240</v>
      </c>
      <c r="O165" s="61" t="s">
        <v>243</v>
      </c>
      <c r="P165" s="60" t="s">
        <v>240</v>
      </c>
      <c r="Q165" s="62">
        <v>2.1</v>
      </c>
      <c r="R165" s="63">
        <v>2.2000000000000002</v>
      </c>
      <c r="S165" s="887" t="s">
        <v>240</v>
      </c>
      <c r="T165" s="888">
        <v>800</v>
      </c>
      <c r="U165" s="887" t="s">
        <v>240</v>
      </c>
      <c r="V165" s="890">
        <v>8</v>
      </c>
      <c r="W165" s="892" t="s">
        <v>244</v>
      </c>
      <c r="X165" s="872" t="s">
        <v>242</v>
      </c>
      <c r="Y165" s="892" t="s">
        <v>240</v>
      </c>
      <c r="Z165" s="894" t="s">
        <v>245</v>
      </c>
      <c r="AA165" s="55" t="s">
        <v>240</v>
      </c>
      <c r="AB165" s="64">
        <v>9370</v>
      </c>
      <c r="AC165" s="887" t="s">
        <v>240</v>
      </c>
      <c r="AD165" s="65">
        <v>90</v>
      </c>
      <c r="AE165" s="66" t="s">
        <v>244</v>
      </c>
      <c r="AF165" s="59" t="s">
        <v>242</v>
      </c>
      <c r="AG165" s="67" t="s">
        <v>240</v>
      </c>
      <c r="AH165" s="61" t="s">
        <v>246</v>
      </c>
      <c r="AI165" s="67" t="s">
        <v>240</v>
      </c>
      <c r="AJ165" s="68">
        <v>2.6</v>
      </c>
      <c r="AK165" s="69" t="s">
        <v>247</v>
      </c>
      <c r="AL165" s="70" t="s">
        <v>248</v>
      </c>
      <c r="AM165" s="71">
        <v>3740</v>
      </c>
      <c r="AN165" s="70" t="s">
        <v>248</v>
      </c>
      <c r="AO165" s="72">
        <v>30</v>
      </c>
      <c r="AP165" s="73" t="s">
        <v>241</v>
      </c>
      <c r="AQ165" s="74" t="s">
        <v>242</v>
      </c>
      <c r="AR165" s="73" t="s">
        <v>240</v>
      </c>
      <c r="AS165" s="75" t="s">
        <v>246</v>
      </c>
      <c r="AT165" s="73" t="s">
        <v>240</v>
      </c>
      <c r="AU165" s="76">
        <v>3.9</v>
      </c>
      <c r="AV165" s="77"/>
      <c r="AW165" s="78"/>
      <c r="AX165" s="77"/>
      <c r="AY165" s="79"/>
      <c r="AZ165" s="80"/>
      <c r="BA165" s="80"/>
      <c r="BB165" s="81"/>
      <c r="BC165" s="80"/>
      <c r="BD165" s="81"/>
      <c r="BE165" s="80"/>
      <c r="BF165" s="77"/>
      <c r="BG165" s="78" t="s">
        <v>249</v>
      </c>
      <c r="BH165" s="77"/>
      <c r="BI165" s="82"/>
      <c r="BJ165" s="80"/>
      <c r="BK165" s="80"/>
      <c r="BL165" s="80"/>
      <c r="BM165" s="80"/>
      <c r="BN165" s="80"/>
      <c r="BO165" s="80"/>
      <c r="BP165" s="896" t="s">
        <v>240</v>
      </c>
      <c r="BQ165" s="897" t="s">
        <v>178</v>
      </c>
      <c r="BR165" s="887" t="s">
        <v>240</v>
      </c>
      <c r="BS165" s="899"/>
      <c r="BT165" s="872"/>
      <c r="BU165" s="872"/>
      <c r="BV165" s="870"/>
      <c r="BW165" s="874"/>
      <c r="BX165" s="870"/>
      <c r="BY165" s="911" t="s">
        <v>178</v>
      </c>
      <c r="BZ165" s="887" t="s">
        <v>250</v>
      </c>
      <c r="CA165" s="903">
        <v>5350</v>
      </c>
      <c r="CB165" s="887" t="s">
        <v>240</v>
      </c>
      <c r="CC165" s="899">
        <v>50</v>
      </c>
      <c r="CD165" s="870" t="s">
        <v>241</v>
      </c>
      <c r="CE165" s="872" t="s">
        <v>242</v>
      </c>
      <c r="CF165" s="870" t="s">
        <v>240</v>
      </c>
      <c r="CG165" s="874" t="s">
        <v>246</v>
      </c>
      <c r="CH165" s="870" t="s">
        <v>240</v>
      </c>
      <c r="CI165" s="876">
        <v>2.4</v>
      </c>
      <c r="CJ165" s="880" t="s">
        <v>251</v>
      </c>
      <c r="CK165" s="887" t="s">
        <v>250</v>
      </c>
      <c r="CL165" s="888">
        <v>800</v>
      </c>
      <c r="CM165" s="887" t="s">
        <v>240</v>
      </c>
      <c r="CN165" s="899">
        <v>8</v>
      </c>
      <c r="CO165" s="872" t="s">
        <v>241</v>
      </c>
      <c r="CP165" s="872" t="s">
        <v>242</v>
      </c>
      <c r="CQ165" s="870" t="s">
        <v>240</v>
      </c>
      <c r="CR165" s="874" t="s">
        <v>246</v>
      </c>
      <c r="CS165" s="870" t="s">
        <v>240</v>
      </c>
      <c r="CT165" s="901">
        <v>9.6999999999999993</v>
      </c>
      <c r="CU165" s="887" t="s">
        <v>250</v>
      </c>
      <c r="CV165" s="83">
        <v>480</v>
      </c>
      <c r="CW165" s="887" t="s">
        <v>250</v>
      </c>
      <c r="CX165" s="84">
        <v>4</v>
      </c>
      <c r="CY165" s="887" t="s">
        <v>250</v>
      </c>
      <c r="CZ165" s="84">
        <v>4</v>
      </c>
      <c r="DA165" s="887" t="s">
        <v>250</v>
      </c>
      <c r="DB165" s="83">
        <v>80</v>
      </c>
      <c r="DC165" s="887" t="s">
        <v>250</v>
      </c>
      <c r="DD165" s="84">
        <v>1</v>
      </c>
      <c r="DE165" s="887" t="s">
        <v>250</v>
      </c>
      <c r="DF165" s="84">
        <v>1</v>
      </c>
      <c r="DG165" s="905" t="s">
        <v>248</v>
      </c>
      <c r="DH165" s="906">
        <v>4660</v>
      </c>
      <c r="DI165" s="905" t="s">
        <v>248</v>
      </c>
      <c r="DJ165" s="85">
        <v>255</v>
      </c>
      <c r="DK165" s="882" t="s">
        <v>252</v>
      </c>
      <c r="DL165" s="908">
        <v>5350</v>
      </c>
      <c r="DM165" s="870" t="s">
        <v>240</v>
      </c>
      <c r="DN165" s="868">
        <v>50</v>
      </c>
      <c r="DO165" s="870" t="s">
        <v>241</v>
      </c>
      <c r="DP165" s="872" t="s">
        <v>242</v>
      </c>
      <c r="DQ165" s="870" t="s">
        <v>240</v>
      </c>
      <c r="DR165" s="874" t="s">
        <v>246</v>
      </c>
      <c r="DS165" s="870" t="s">
        <v>240</v>
      </c>
      <c r="DT165" s="876">
        <v>2.4</v>
      </c>
      <c r="DU165" s="878" t="s">
        <v>247</v>
      </c>
      <c r="DV165" s="880" t="s">
        <v>253</v>
      </c>
      <c r="DW165" s="882" t="s">
        <v>252</v>
      </c>
      <c r="DX165" s="922"/>
      <c r="DY165" s="887"/>
      <c r="DZ165" s="922"/>
      <c r="EA165" s="115"/>
      <c r="EB165" s="918"/>
    </row>
    <row r="166" spans="1:132" s="116" customFormat="1" ht="34.15" customHeight="1">
      <c r="A166" s="138" t="s">
        <v>444</v>
      </c>
      <c r="B166" s="920"/>
      <c r="C166" s="884"/>
      <c r="D166" s="910"/>
      <c r="E166" s="114" t="s">
        <v>43</v>
      </c>
      <c r="F166" s="52"/>
      <c r="G166" s="88">
        <v>50370</v>
      </c>
      <c r="H166" s="89"/>
      <c r="I166" s="55" t="s">
        <v>240</v>
      </c>
      <c r="J166" s="90">
        <v>480</v>
      </c>
      <c r="K166" s="91"/>
      <c r="L166" s="92" t="s">
        <v>241</v>
      </c>
      <c r="M166" s="93" t="s">
        <v>242</v>
      </c>
      <c r="N166" s="94" t="s">
        <v>240</v>
      </c>
      <c r="O166" s="95" t="s">
        <v>246</v>
      </c>
      <c r="P166" s="94" t="s">
        <v>240</v>
      </c>
      <c r="Q166" s="96">
        <v>2.2000000000000002</v>
      </c>
      <c r="R166" s="97"/>
      <c r="S166" s="887"/>
      <c r="T166" s="889"/>
      <c r="U166" s="887"/>
      <c r="V166" s="891"/>
      <c r="W166" s="893"/>
      <c r="X166" s="873"/>
      <c r="Y166" s="893"/>
      <c r="Z166" s="895"/>
      <c r="AA166" s="55" t="s">
        <v>240</v>
      </c>
      <c r="AB166" s="90">
        <v>9370</v>
      </c>
      <c r="AC166" s="887"/>
      <c r="AD166" s="98">
        <v>90</v>
      </c>
      <c r="AE166" s="99" t="s">
        <v>241</v>
      </c>
      <c r="AF166" s="93" t="s">
        <v>242</v>
      </c>
      <c r="AG166" s="100" t="s">
        <v>240</v>
      </c>
      <c r="AH166" s="101" t="s">
        <v>246</v>
      </c>
      <c r="AI166" s="100" t="s">
        <v>240</v>
      </c>
      <c r="AJ166" s="102">
        <v>2.6</v>
      </c>
      <c r="AK166" s="103"/>
      <c r="AL166" s="70"/>
      <c r="AM166" s="104"/>
      <c r="AN166" s="77"/>
      <c r="AO166" s="105"/>
      <c r="AP166" s="106"/>
      <c r="AQ166" s="86"/>
      <c r="AR166" s="106"/>
      <c r="AS166" s="86"/>
      <c r="AT166" s="106"/>
      <c r="AU166" s="86"/>
      <c r="AV166" s="107" t="s">
        <v>240</v>
      </c>
      <c r="AW166" s="71">
        <v>65590</v>
      </c>
      <c r="AX166" s="77" t="s">
        <v>240</v>
      </c>
      <c r="AY166" s="72">
        <v>650</v>
      </c>
      <c r="AZ166" s="108" t="s">
        <v>241</v>
      </c>
      <c r="BA166" s="74" t="s">
        <v>242</v>
      </c>
      <c r="BB166" s="73" t="s">
        <v>240</v>
      </c>
      <c r="BC166" s="75" t="s">
        <v>246</v>
      </c>
      <c r="BD166" s="73" t="s">
        <v>240</v>
      </c>
      <c r="BE166" s="76">
        <v>2.2999999999999998</v>
      </c>
      <c r="BF166" s="107" t="s">
        <v>240</v>
      </c>
      <c r="BG166" s="156">
        <v>56220</v>
      </c>
      <c r="BH166" s="107" t="s">
        <v>250</v>
      </c>
      <c r="BI166" s="72">
        <v>560</v>
      </c>
      <c r="BJ166" s="108" t="s">
        <v>241</v>
      </c>
      <c r="BK166" s="74" t="s">
        <v>242</v>
      </c>
      <c r="BL166" s="108" t="s">
        <v>240</v>
      </c>
      <c r="BM166" s="75" t="s">
        <v>246</v>
      </c>
      <c r="BN166" s="108" t="s">
        <v>240</v>
      </c>
      <c r="BO166" s="76">
        <v>2.2999999999999998</v>
      </c>
      <c r="BP166" s="896"/>
      <c r="BQ166" s="898"/>
      <c r="BR166" s="887"/>
      <c r="BS166" s="900"/>
      <c r="BT166" s="873"/>
      <c r="BU166" s="873"/>
      <c r="BV166" s="871"/>
      <c r="BW166" s="875"/>
      <c r="BX166" s="871"/>
      <c r="BY166" s="912"/>
      <c r="BZ166" s="887"/>
      <c r="CA166" s="904"/>
      <c r="CB166" s="887"/>
      <c r="CC166" s="900"/>
      <c r="CD166" s="871"/>
      <c r="CE166" s="873"/>
      <c r="CF166" s="871"/>
      <c r="CG166" s="875"/>
      <c r="CH166" s="871"/>
      <c r="CI166" s="877"/>
      <c r="CJ166" s="881"/>
      <c r="CK166" s="887"/>
      <c r="CL166" s="889"/>
      <c r="CM166" s="887"/>
      <c r="CN166" s="900"/>
      <c r="CO166" s="873"/>
      <c r="CP166" s="873"/>
      <c r="CQ166" s="871"/>
      <c r="CR166" s="875"/>
      <c r="CS166" s="871"/>
      <c r="CT166" s="902"/>
      <c r="CU166" s="887"/>
      <c r="CV166" s="109" t="s">
        <v>280</v>
      </c>
      <c r="CW166" s="887"/>
      <c r="CX166" s="109" t="s">
        <v>255</v>
      </c>
      <c r="CY166" s="887"/>
      <c r="CZ166" s="110">
        <v>49.9</v>
      </c>
      <c r="DA166" s="887"/>
      <c r="DB166" s="109" t="s">
        <v>280</v>
      </c>
      <c r="DC166" s="887"/>
      <c r="DD166" s="109" t="s">
        <v>255</v>
      </c>
      <c r="DE166" s="887"/>
      <c r="DF166" s="110">
        <v>33.299999999999997</v>
      </c>
      <c r="DG166" s="905"/>
      <c r="DH166" s="907"/>
      <c r="DI166" s="905"/>
      <c r="DJ166" s="111" t="s">
        <v>256</v>
      </c>
      <c r="DK166" s="882"/>
      <c r="DL166" s="909"/>
      <c r="DM166" s="871"/>
      <c r="DN166" s="869"/>
      <c r="DO166" s="871"/>
      <c r="DP166" s="873"/>
      <c r="DQ166" s="871"/>
      <c r="DR166" s="875"/>
      <c r="DS166" s="871"/>
      <c r="DT166" s="877"/>
      <c r="DU166" s="879"/>
      <c r="DV166" s="881"/>
      <c r="DW166" s="882"/>
      <c r="DX166" s="922"/>
      <c r="DY166" s="887"/>
      <c r="DZ166" s="922"/>
      <c r="EA166" s="115"/>
      <c r="EB166" s="918"/>
    </row>
    <row r="167" spans="1:132" s="116" customFormat="1" ht="34.15" customHeight="1">
      <c r="A167" s="138" t="s">
        <v>445</v>
      </c>
      <c r="B167" s="920"/>
      <c r="C167" s="883" t="s">
        <v>270</v>
      </c>
      <c r="D167" s="885" t="s">
        <v>239</v>
      </c>
      <c r="E167" s="113" t="s">
        <v>42</v>
      </c>
      <c r="F167" s="52"/>
      <c r="G167" s="53">
        <v>38820</v>
      </c>
      <c r="H167" s="54">
        <v>48190</v>
      </c>
      <c r="I167" s="55" t="s">
        <v>240</v>
      </c>
      <c r="J167" s="56">
        <v>360</v>
      </c>
      <c r="K167" s="57">
        <v>460</v>
      </c>
      <c r="L167" s="58" t="s">
        <v>241</v>
      </c>
      <c r="M167" s="59" t="s">
        <v>242</v>
      </c>
      <c r="N167" s="60" t="s">
        <v>240</v>
      </c>
      <c r="O167" s="61" t="s">
        <v>243</v>
      </c>
      <c r="P167" s="60" t="s">
        <v>240</v>
      </c>
      <c r="Q167" s="62">
        <v>2.1</v>
      </c>
      <c r="R167" s="63">
        <v>2.2000000000000002</v>
      </c>
      <c r="S167" s="887" t="s">
        <v>240</v>
      </c>
      <c r="T167" s="888">
        <v>700</v>
      </c>
      <c r="U167" s="887" t="s">
        <v>240</v>
      </c>
      <c r="V167" s="890">
        <v>7</v>
      </c>
      <c r="W167" s="892" t="s">
        <v>244</v>
      </c>
      <c r="X167" s="872" t="s">
        <v>242</v>
      </c>
      <c r="Y167" s="892" t="s">
        <v>240</v>
      </c>
      <c r="Z167" s="894" t="s">
        <v>245</v>
      </c>
      <c r="AA167" s="55" t="s">
        <v>240</v>
      </c>
      <c r="AB167" s="64">
        <v>9370</v>
      </c>
      <c r="AC167" s="887" t="s">
        <v>240</v>
      </c>
      <c r="AD167" s="65">
        <v>90</v>
      </c>
      <c r="AE167" s="66" t="s">
        <v>244</v>
      </c>
      <c r="AF167" s="59" t="s">
        <v>242</v>
      </c>
      <c r="AG167" s="67" t="s">
        <v>240</v>
      </c>
      <c r="AH167" s="61" t="s">
        <v>246</v>
      </c>
      <c r="AI167" s="67" t="s">
        <v>240</v>
      </c>
      <c r="AJ167" s="68">
        <v>2.6</v>
      </c>
      <c r="AK167" s="69" t="s">
        <v>247</v>
      </c>
      <c r="AL167" s="70" t="s">
        <v>248</v>
      </c>
      <c r="AM167" s="71">
        <v>3740</v>
      </c>
      <c r="AN167" s="70" t="s">
        <v>248</v>
      </c>
      <c r="AO167" s="72">
        <v>30</v>
      </c>
      <c r="AP167" s="73" t="s">
        <v>241</v>
      </c>
      <c r="AQ167" s="74" t="s">
        <v>242</v>
      </c>
      <c r="AR167" s="73" t="s">
        <v>240</v>
      </c>
      <c r="AS167" s="75" t="s">
        <v>246</v>
      </c>
      <c r="AT167" s="73" t="s">
        <v>240</v>
      </c>
      <c r="AU167" s="76">
        <v>3.9</v>
      </c>
      <c r="AV167" s="77"/>
      <c r="AW167" s="78"/>
      <c r="AX167" s="77"/>
      <c r="AY167" s="79"/>
      <c r="AZ167" s="80"/>
      <c r="BA167" s="80"/>
      <c r="BB167" s="81"/>
      <c r="BC167" s="80"/>
      <c r="BD167" s="81"/>
      <c r="BE167" s="80"/>
      <c r="BF167" s="77"/>
      <c r="BG167" s="78" t="s">
        <v>249</v>
      </c>
      <c r="BH167" s="77"/>
      <c r="BI167" s="82"/>
      <c r="BJ167" s="80"/>
      <c r="BK167" s="80"/>
      <c r="BL167" s="80"/>
      <c r="BM167" s="80"/>
      <c r="BN167" s="80"/>
      <c r="BO167" s="80"/>
      <c r="BP167" s="896" t="s">
        <v>240</v>
      </c>
      <c r="BQ167" s="897" t="s">
        <v>178</v>
      </c>
      <c r="BR167" s="887" t="s">
        <v>240</v>
      </c>
      <c r="BS167" s="899"/>
      <c r="BT167" s="872"/>
      <c r="BU167" s="872"/>
      <c r="BV167" s="870"/>
      <c r="BW167" s="874"/>
      <c r="BX167" s="870"/>
      <c r="BY167" s="911" t="s">
        <v>178</v>
      </c>
      <c r="BZ167" s="887" t="s">
        <v>250</v>
      </c>
      <c r="CA167" s="903">
        <v>4680</v>
      </c>
      <c r="CB167" s="887" t="s">
        <v>240</v>
      </c>
      <c r="CC167" s="899">
        <v>40</v>
      </c>
      <c r="CD167" s="870" t="s">
        <v>241</v>
      </c>
      <c r="CE167" s="872" t="s">
        <v>242</v>
      </c>
      <c r="CF167" s="870" t="s">
        <v>240</v>
      </c>
      <c r="CG167" s="874" t="s">
        <v>246</v>
      </c>
      <c r="CH167" s="870" t="s">
        <v>240</v>
      </c>
      <c r="CI167" s="876">
        <v>2.7</v>
      </c>
      <c r="CJ167" s="880" t="s">
        <v>251</v>
      </c>
      <c r="CK167" s="887" t="s">
        <v>250</v>
      </c>
      <c r="CL167" s="888">
        <v>700</v>
      </c>
      <c r="CM167" s="887" t="s">
        <v>240</v>
      </c>
      <c r="CN167" s="899">
        <v>7</v>
      </c>
      <c r="CO167" s="872" t="s">
        <v>241</v>
      </c>
      <c r="CP167" s="872" t="s">
        <v>242</v>
      </c>
      <c r="CQ167" s="870" t="s">
        <v>240</v>
      </c>
      <c r="CR167" s="874" t="s">
        <v>246</v>
      </c>
      <c r="CS167" s="870" t="s">
        <v>240</v>
      </c>
      <c r="CT167" s="901">
        <v>9.6999999999999993</v>
      </c>
      <c r="CU167" s="887" t="s">
        <v>250</v>
      </c>
      <c r="CV167" s="83">
        <v>440</v>
      </c>
      <c r="CW167" s="887" t="s">
        <v>250</v>
      </c>
      <c r="CX167" s="84">
        <v>4</v>
      </c>
      <c r="CY167" s="887" t="s">
        <v>250</v>
      </c>
      <c r="CZ167" s="84">
        <v>4</v>
      </c>
      <c r="DA167" s="887" t="s">
        <v>250</v>
      </c>
      <c r="DB167" s="83">
        <v>70</v>
      </c>
      <c r="DC167" s="887" t="s">
        <v>250</v>
      </c>
      <c r="DD167" s="84">
        <v>1</v>
      </c>
      <c r="DE167" s="887" t="s">
        <v>250</v>
      </c>
      <c r="DF167" s="84">
        <v>1</v>
      </c>
      <c r="DG167" s="905" t="s">
        <v>248</v>
      </c>
      <c r="DH167" s="906">
        <v>4250</v>
      </c>
      <c r="DI167" s="905" t="s">
        <v>248</v>
      </c>
      <c r="DJ167" s="85">
        <v>255</v>
      </c>
      <c r="DK167" s="882" t="s">
        <v>252</v>
      </c>
      <c r="DL167" s="908">
        <v>4680</v>
      </c>
      <c r="DM167" s="870" t="s">
        <v>240</v>
      </c>
      <c r="DN167" s="868">
        <v>40</v>
      </c>
      <c r="DO167" s="870" t="s">
        <v>241</v>
      </c>
      <c r="DP167" s="872" t="s">
        <v>242</v>
      </c>
      <c r="DQ167" s="870" t="s">
        <v>240</v>
      </c>
      <c r="DR167" s="874" t="s">
        <v>246</v>
      </c>
      <c r="DS167" s="870" t="s">
        <v>240</v>
      </c>
      <c r="DT167" s="876">
        <v>2.7</v>
      </c>
      <c r="DU167" s="878" t="s">
        <v>247</v>
      </c>
      <c r="DV167" s="880" t="s">
        <v>253</v>
      </c>
      <c r="DW167" s="882" t="s">
        <v>252</v>
      </c>
      <c r="DX167" s="922"/>
      <c r="DY167" s="887"/>
      <c r="DZ167" s="922"/>
      <c r="EA167" s="115"/>
      <c r="EB167" s="918"/>
    </row>
    <row r="168" spans="1:132" s="116" customFormat="1" ht="34.15" customHeight="1">
      <c r="A168" s="138" t="s">
        <v>446</v>
      </c>
      <c r="B168" s="920"/>
      <c r="C168" s="884"/>
      <c r="D168" s="910"/>
      <c r="E168" s="114" t="s">
        <v>43</v>
      </c>
      <c r="F168" s="52"/>
      <c r="G168" s="88">
        <v>48190</v>
      </c>
      <c r="H168" s="89"/>
      <c r="I168" s="55" t="s">
        <v>240</v>
      </c>
      <c r="J168" s="90">
        <v>460</v>
      </c>
      <c r="K168" s="91"/>
      <c r="L168" s="92" t="s">
        <v>241</v>
      </c>
      <c r="M168" s="93" t="s">
        <v>242</v>
      </c>
      <c r="N168" s="94" t="s">
        <v>240</v>
      </c>
      <c r="O168" s="95" t="s">
        <v>246</v>
      </c>
      <c r="P168" s="94" t="s">
        <v>240</v>
      </c>
      <c r="Q168" s="96">
        <v>2.2000000000000002</v>
      </c>
      <c r="R168" s="97"/>
      <c r="S168" s="887"/>
      <c r="T168" s="889"/>
      <c r="U168" s="887"/>
      <c r="V168" s="891"/>
      <c r="W168" s="893"/>
      <c r="X168" s="873"/>
      <c r="Y168" s="893"/>
      <c r="Z168" s="895"/>
      <c r="AA168" s="55" t="s">
        <v>240</v>
      </c>
      <c r="AB168" s="90">
        <v>9370</v>
      </c>
      <c r="AC168" s="887"/>
      <c r="AD168" s="98">
        <v>90</v>
      </c>
      <c r="AE168" s="99" t="s">
        <v>241</v>
      </c>
      <c r="AF168" s="93" t="s">
        <v>242</v>
      </c>
      <c r="AG168" s="100" t="s">
        <v>240</v>
      </c>
      <c r="AH168" s="101" t="s">
        <v>246</v>
      </c>
      <c r="AI168" s="100" t="s">
        <v>240</v>
      </c>
      <c r="AJ168" s="102">
        <v>2.6</v>
      </c>
      <c r="AK168" s="103"/>
      <c r="AL168" s="70"/>
      <c r="AM168" s="104"/>
      <c r="AN168" s="77"/>
      <c r="AO168" s="105"/>
      <c r="AP168" s="106"/>
      <c r="AQ168" s="86"/>
      <c r="AR168" s="106"/>
      <c r="AS168" s="86"/>
      <c r="AT168" s="106"/>
      <c r="AU168" s="86"/>
      <c r="AV168" s="107" t="s">
        <v>240</v>
      </c>
      <c r="AW168" s="71">
        <v>65590</v>
      </c>
      <c r="AX168" s="77" t="s">
        <v>240</v>
      </c>
      <c r="AY168" s="72">
        <v>650</v>
      </c>
      <c r="AZ168" s="108" t="s">
        <v>241</v>
      </c>
      <c r="BA168" s="74" t="s">
        <v>242</v>
      </c>
      <c r="BB168" s="73" t="s">
        <v>240</v>
      </c>
      <c r="BC168" s="75" t="s">
        <v>246</v>
      </c>
      <c r="BD168" s="73" t="s">
        <v>240</v>
      </c>
      <c r="BE168" s="76">
        <v>2.2999999999999998</v>
      </c>
      <c r="BF168" s="107" t="s">
        <v>240</v>
      </c>
      <c r="BG168" s="156">
        <v>56220</v>
      </c>
      <c r="BH168" s="107" t="s">
        <v>250</v>
      </c>
      <c r="BI168" s="72">
        <v>560</v>
      </c>
      <c r="BJ168" s="108" t="s">
        <v>241</v>
      </c>
      <c r="BK168" s="74" t="s">
        <v>242</v>
      </c>
      <c r="BL168" s="108" t="s">
        <v>240</v>
      </c>
      <c r="BM168" s="75" t="s">
        <v>246</v>
      </c>
      <c r="BN168" s="108" t="s">
        <v>240</v>
      </c>
      <c r="BO168" s="76">
        <v>2.2999999999999998</v>
      </c>
      <c r="BP168" s="896"/>
      <c r="BQ168" s="898"/>
      <c r="BR168" s="887"/>
      <c r="BS168" s="900"/>
      <c r="BT168" s="873"/>
      <c r="BU168" s="873"/>
      <c r="BV168" s="871"/>
      <c r="BW168" s="875"/>
      <c r="BX168" s="871"/>
      <c r="BY168" s="912"/>
      <c r="BZ168" s="887"/>
      <c r="CA168" s="904"/>
      <c r="CB168" s="887"/>
      <c r="CC168" s="900"/>
      <c r="CD168" s="871"/>
      <c r="CE168" s="873"/>
      <c r="CF168" s="871"/>
      <c r="CG168" s="875"/>
      <c r="CH168" s="871"/>
      <c r="CI168" s="877"/>
      <c r="CJ168" s="881"/>
      <c r="CK168" s="887"/>
      <c r="CL168" s="889"/>
      <c r="CM168" s="887"/>
      <c r="CN168" s="900"/>
      <c r="CO168" s="873"/>
      <c r="CP168" s="873"/>
      <c r="CQ168" s="871"/>
      <c r="CR168" s="875"/>
      <c r="CS168" s="871"/>
      <c r="CT168" s="902"/>
      <c r="CU168" s="887"/>
      <c r="CV168" s="109" t="s">
        <v>280</v>
      </c>
      <c r="CW168" s="887"/>
      <c r="CX168" s="109" t="s">
        <v>255</v>
      </c>
      <c r="CY168" s="887"/>
      <c r="CZ168" s="110">
        <v>43.7</v>
      </c>
      <c r="DA168" s="887"/>
      <c r="DB168" s="109" t="s">
        <v>280</v>
      </c>
      <c r="DC168" s="887"/>
      <c r="DD168" s="109" t="s">
        <v>255</v>
      </c>
      <c r="DE168" s="887"/>
      <c r="DF168" s="110">
        <v>29.1</v>
      </c>
      <c r="DG168" s="905"/>
      <c r="DH168" s="907"/>
      <c r="DI168" s="905"/>
      <c r="DJ168" s="111" t="s">
        <v>256</v>
      </c>
      <c r="DK168" s="882"/>
      <c r="DL168" s="909"/>
      <c r="DM168" s="871"/>
      <c r="DN168" s="869"/>
      <c r="DO168" s="871"/>
      <c r="DP168" s="873"/>
      <c r="DQ168" s="871"/>
      <c r="DR168" s="875"/>
      <c r="DS168" s="871"/>
      <c r="DT168" s="877"/>
      <c r="DU168" s="879"/>
      <c r="DV168" s="881"/>
      <c r="DW168" s="882"/>
      <c r="DX168" s="922"/>
      <c r="DY168" s="887"/>
      <c r="DZ168" s="922"/>
      <c r="EA168" s="115"/>
      <c r="EB168" s="918"/>
    </row>
    <row r="169" spans="1:132" s="116" customFormat="1" ht="34.15" customHeight="1">
      <c r="A169" s="138" t="s">
        <v>447</v>
      </c>
      <c r="B169" s="920"/>
      <c r="C169" s="883" t="s">
        <v>271</v>
      </c>
      <c r="D169" s="885" t="s">
        <v>239</v>
      </c>
      <c r="E169" s="113" t="s">
        <v>42</v>
      </c>
      <c r="F169" s="52"/>
      <c r="G169" s="53">
        <v>37100</v>
      </c>
      <c r="H169" s="54">
        <v>46470</v>
      </c>
      <c r="I169" s="55" t="s">
        <v>240</v>
      </c>
      <c r="J169" s="56">
        <v>350</v>
      </c>
      <c r="K169" s="57">
        <v>440</v>
      </c>
      <c r="L169" s="58" t="s">
        <v>241</v>
      </c>
      <c r="M169" s="59" t="s">
        <v>242</v>
      </c>
      <c r="N169" s="60" t="s">
        <v>240</v>
      </c>
      <c r="O169" s="61" t="s">
        <v>243</v>
      </c>
      <c r="P169" s="60" t="s">
        <v>240</v>
      </c>
      <c r="Q169" s="62">
        <v>2.1</v>
      </c>
      <c r="R169" s="63">
        <v>2.2000000000000002</v>
      </c>
      <c r="S169" s="887" t="s">
        <v>240</v>
      </c>
      <c r="T169" s="888">
        <v>620</v>
      </c>
      <c r="U169" s="887" t="s">
        <v>240</v>
      </c>
      <c r="V169" s="890">
        <v>6</v>
      </c>
      <c r="W169" s="892" t="s">
        <v>244</v>
      </c>
      <c r="X169" s="872" t="s">
        <v>242</v>
      </c>
      <c r="Y169" s="892" t="s">
        <v>240</v>
      </c>
      <c r="Z169" s="894" t="s">
        <v>245</v>
      </c>
      <c r="AA169" s="55" t="s">
        <v>240</v>
      </c>
      <c r="AB169" s="64">
        <v>9370</v>
      </c>
      <c r="AC169" s="887" t="s">
        <v>240</v>
      </c>
      <c r="AD169" s="65">
        <v>90</v>
      </c>
      <c r="AE169" s="66" t="s">
        <v>244</v>
      </c>
      <c r="AF169" s="59" t="s">
        <v>242</v>
      </c>
      <c r="AG169" s="67" t="s">
        <v>240</v>
      </c>
      <c r="AH169" s="61" t="s">
        <v>246</v>
      </c>
      <c r="AI169" s="67" t="s">
        <v>240</v>
      </c>
      <c r="AJ169" s="68">
        <v>2.6</v>
      </c>
      <c r="AK169" s="69" t="s">
        <v>247</v>
      </c>
      <c r="AL169" s="70" t="s">
        <v>248</v>
      </c>
      <c r="AM169" s="71">
        <v>3740</v>
      </c>
      <c r="AN169" s="70" t="s">
        <v>248</v>
      </c>
      <c r="AO169" s="72">
        <v>30</v>
      </c>
      <c r="AP169" s="73" t="s">
        <v>241</v>
      </c>
      <c r="AQ169" s="74" t="s">
        <v>242</v>
      </c>
      <c r="AR169" s="73" t="s">
        <v>240</v>
      </c>
      <c r="AS169" s="75" t="s">
        <v>246</v>
      </c>
      <c r="AT169" s="73" t="s">
        <v>240</v>
      </c>
      <c r="AU169" s="76">
        <v>3.9</v>
      </c>
      <c r="AV169" s="77"/>
      <c r="AW169" s="78"/>
      <c r="AX169" s="77"/>
      <c r="AY169" s="79"/>
      <c r="AZ169" s="80"/>
      <c r="BA169" s="80"/>
      <c r="BB169" s="81"/>
      <c r="BC169" s="80"/>
      <c r="BD169" s="81"/>
      <c r="BE169" s="80"/>
      <c r="BF169" s="77"/>
      <c r="BG169" s="78" t="s">
        <v>249</v>
      </c>
      <c r="BH169" s="77"/>
      <c r="BI169" s="82"/>
      <c r="BJ169" s="80"/>
      <c r="BK169" s="80"/>
      <c r="BL169" s="80"/>
      <c r="BM169" s="80"/>
      <c r="BN169" s="80"/>
      <c r="BO169" s="80"/>
      <c r="BP169" s="896" t="s">
        <v>240</v>
      </c>
      <c r="BQ169" s="897">
        <v>730</v>
      </c>
      <c r="BR169" s="887" t="s">
        <v>240</v>
      </c>
      <c r="BS169" s="899">
        <v>7</v>
      </c>
      <c r="BT169" s="872" t="s">
        <v>241</v>
      </c>
      <c r="BU169" s="872" t="s">
        <v>242</v>
      </c>
      <c r="BV169" s="870" t="s">
        <v>240</v>
      </c>
      <c r="BW169" s="874" t="s">
        <v>246</v>
      </c>
      <c r="BX169" s="870" t="s">
        <v>240</v>
      </c>
      <c r="BY169" s="901">
        <v>8.6</v>
      </c>
      <c r="BZ169" s="887" t="s">
        <v>250</v>
      </c>
      <c r="CA169" s="903">
        <v>4160</v>
      </c>
      <c r="CB169" s="887" t="s">
        <v>240</v>
      </c>
      <c r="CC169" s="899">
        <v>40</v>
      </c>
      <c r="CD169" s="870" t="s">
        <v>241</v>
      </c>
      <c r="CE169" s="872" t="s">
        <v>242</v>
      </c>
      <c r="CF169" s="870" t="s">
        <v>240</v>
      </c>
      <c r="CG169" s="874" t="s">
        <v>246</v>
      </c>
      <c r="CH169" s="870" t="s">
        <v>240</v>
      </c>
      <c r="CI169" s="876">
        <v>2.4</v>
      </c>
      <c r="CJ169" s="880" t="s">
        <v>251</v>
      </c>
      <c r="CK169" s="887" t="s">
        <v>250</v>
      </c>
      <c r="CL169" s="888">
        <v>620</v>
      </c>
      <c r="CM169" s="887" t="s">
        <v>240</v>
      </c>
      <c r="CN169" s="899">
        <v>6</v>
      </c>
      <c r="CO169" s="872" t="s">
        <v>241</v>
      </c>
      <c r="CP169" s="872" t="s">
        <v>242</v>
      </c>
      <c r="CQ169" s="870" t="s">
        <v>240</v>
      </c>
      <c r="CR169" s="874" t="s">
        <v>246</v>
      </c>
      <c r="CS169" s="870" t="s">
        <v>240</v>
      </c>
      <c r="CT169" s="901">
        <v>10.1</v>
      </c>
      <c r="CU169" s="887" t="s">
        <v>250</v>
      </c>
      <c r="CV169" s="83">
        <v>410</v>
      </c>
      <c r="CW169" s="887" t="s">
        <v>250</v>
      </c>
      <c r="CX169" s="84">
        <v>4</v>
      </c>
      <c r="CY169" s="887" t="s">
        <v>250</v>
      </c>
      <c r="CZ169" s="84">
        <v>4</v>
      </c>
      <c r="DA169" s="887" t="s">
        <v>250</v>
      </c>
      <c r="DB169" s="83">
        <v>70</v>
      </c>
      <c r="DC169" s="887" t="s">
        <v>250</v>
      </c>
      <c r="DD169" s="84">
        <v>1</v>
      </c>
      <c r="DE169" s="887" t="s">
        <v>250</v>
      </c>
      <c r="DF169" s="84">
        <v>1</v>
      </c>
      <c r="DG169" s="905" t="s">
        <v>248</v>
      </c>
      <c r="DH169" s="906">
        <v>3920</v>
      </c>
      <c r="DI169" s="905" t="s">
        <v>248</v>
      </c>
      <c r="DJ169" s="85">
        <v>255</v>
      </c>
      <c r="DK169" s="882" t="s">
        <v>252</v>
      </c>
      <c r="DL169" s="908">
        <v>4160</v>
      </c>
      <c r="DM169" s="870" t="s">
        <v>240</v>
      </c>
      <c r="DN169" s="868">
        <v>40</v>
      </c>
      <c r="DO169" s="870" t="s">
        <v>241</v>
      </c>
      <c r="DP169" s="872" t="s">
        <v>242</v>
      </c>
      <c r="DQ169" s="870" t="s">
        <v>240</v>
      </c>
      <c r="DR169" s="874" t="s">
        <v>246</v>
      </c>
      <c r="DS169" s="870" t="s">
        <v>240</v>
      </c>
      <c r="DT169" s="876">
        <v>2.4</v>
      </c>
      <c r="DU169" s="878" t="s">
        <v>247</v>
      </c>
      <c r="DV169" s="880" t="s">
        <v>253</v>
      </c>
      <c r="DW169" s="882" t="s">
        <v>252</v>
      </c>
      <c r="DX169" s="922"/>
      <c r="DY169" s="887"/>
      <c r="DZ169" s="922"/>
      <c r="EA169" s="115"/>
      <c r="EB169" s="918"/>
    </row>
    <row r="170" spans="1:132" s="116" customFormat="1" ht="34.15" customHeight="1">
      <c r="A170" s="138" t="s">
        <v>448</v>
      </c>
      <c r="B170" s="920"/>
      <c r="C170" s="884"/>
      <c r="D170" s="910"/>
      <c r="E170" s="114" t="s">
        <v>43</v>
      </c>
      <c r="F170" s="52"/>
      <c r="G170" s="88">
        <v>46470</v>
      </c>
      <c r="H170" s="89"/>
      <c r="I170" s="55" t="s">
        <v>240</v>
      </c>
      <c r="J170" s="90">
        <v>440</v>
      </c>
      <c r="K170" s="91"/>
      <c r="L170" s="92" t="s">
        <v>241</v>
      </c>
      <c r="M170" s="93" t="s">
        <v>242</v>
      </c>
      <c r="N170" s="94" t="s">
        <v>240</v>
      </c>
      <c r="O170" s="95" t="s">
        <v>246</v>
      </c>
      <c r="P170" s="94" t="s">
        <v>240</v>
      </c>
      <c r="Q170" s="96">
        <v>2.2000000000000002</v>
      </c>
      <c r="R170" s="97"/>
      <c r="S170" s="887"/>
      <c r="T170" s="889"/>
      <c r="U170" s="887"/>
      <c r="V170" s="891"/>
      <c r="W170" s="893"/>
      <c r="X170" s="873"/>
      <c r="Y170" s="893"/>
      <c r="Z170" s="895"/>
      <c r="AA170" s="55" t="s">
        <v>240</v>
      </c>
      <c r="AB170" s="90">
        <v>9370</v>
      </c>
      <c r="AC170" s="887"/>
      <c r="AD170" s="98">
        <v>90</v>
      </c>
      <c r="AE170" s="99" t="s">
        <v>241</v>
      </c>
      <c r="AF170" s="93" t="s">
        <v>242</v>
      </c>
      <c r="AG170" s="100" t="s">
        <v>240</v>
      </c>
      <c r="AH170" s="101" t="s">
        <v>246</v>
      </c>
      <c r="AI170" s="100" t="s">
        <v>240</v>
      </c>
      <c r="AJ170" s="102">
        <v>2.6</v>
      </c>
      <c r="AK170" s="103"/>
      <c r="AL170" s="70"/>
      <c r="AM170" s="104"/>
      <c r="AN170" s="77"/>
      <c r="AO170" s="105"/>
      <c r="AP170" s="106"/>
      <c r="AQ170" s="86"/>
      <c r="AR170" s="106"/>
      <c r="AS170" s="86"/>
      <c r="AT170" s="106"/>
      <c r="AU170" s="86"/>
      <c r="AV170" s="107" t="s">
        <v>240</v>
      </c>
      <c r="AW170" s="71">
        <v>65590</v>
      </c>
      <c r="AX170" s="77" t="s">
        <v>240</v>
      </c>
      <c r="AY170" s="72">
        <v>650</v>
      </c>
      <c r="AZ170" s="108" t="s">
        <v>241</v>
      </c>
      <c r="BA170" s="74" t="s">
        <v>242</v>
      </c>
      <c r="BB170" s="73" t="s">
        <v>240</v>
      </c>
      <c r="BC170" s="75" t="s">
        <v>246</v>
      </c>
      <c r="BD170" s="73" t="s">
        <v>240</v>
      </c>
      <c r="BE170" s="76">
        <v>2.2999999999999998</v>
      </c>
      <c r="BF170" s="107" t="s">
        <v>240</v>
      </c>
      <c r="BG170" s="156">
        <v>56220</v>
      </c>
      <c r="BH170" s="107" t="s">
        <v>250</v>
      </c>
      <c r="BI170" s="72">
        <v>560</v>
      </c>
      <c r="BJ170" s="108" t="s">
        <v>241</v>
      </c>
      <c r="BK170" s="74" t="s">
        <v>242</v>
      </c>
      <c r="BL170" s="108" t="s">
        <v>240</v>
      </c>
      <c r="BM170" s="75" t="s">
        <v>246</v>
      </c>
      <c r="BN170" s="108" t="s">
        <v>240</v>
      </c>
      <c r="BO170" s="76">
        <v>2.2999999999999998</v>
      </c>
      <c r="BP170" s="896"/>
      <c r="BQ170" s="898"/>
      <c r="BR170" s="887"/>
      <c r="BS170" s="900"/>
      <c r="BT170" s="873"/>
      <c r="BU170" s="873"/>
      <c r="BV170" s="871"/>
      <c r="BW170" s="875"/>
      <c r="BX170" s="871"/>
      <c r="BY170" s="902"/>
      <c r="BZ170" s="887"/>
      <c r="CA170" s="904"/>
      <c r="CB170" s="887"/>
      <c r="CC170" s="900"/>
      <c r="CD170" s="871"/>
      <c r="CE170" s="873"/>
      <c r="CF170" s="871"/>
      <c r="CG170" s="875"/>
      <c r="CH170" s="871"/>
      <c r="CI170" s="877"/>
      <c r="CJ170" s="881"/>
      <c r="CK170" s="887"/>
      <c r="CL170" s="889"/>
      <c r="CM170" s="887"/>
      <c r="CN170" s="900"/>
      <c r="CO170" s="873"/>
      <c r="CP170" s="873"/>
      <c r="CQ170" s="871"/>
      <c r="CR170" s="875"/>
      <c r="CS170" s="871"/>
      <c r="CT170" s="902"/>
      <c r="CU170" s="887"/>
      <c r="CV170" s="109" t="s">
        <v>280</v>
      </c>
      <c r="CW170" s="887"/>
      <c r="CX170" s="109" t="s">
        <v>255</v>
      </c>
      <c r="CY170" s="887"/>
      <c r="CZ170" s="110">
        <v>38.799999999999997</v>
      </c>
      <c r="DA170" s="887"/>
      <c r="DB170" s="109" t="s">
        <v>280</v>
      </c>
      <c r="DC170" s="887"/>
      <c r="DD170" s="109" t="s">
        <v>255</v>
      </c>
      <c r="DE170" s="887"/>
      <c r="DF170" s="110">
        <v>25.9</v>
      </c>
      <c r="DG170" s="905"/>
      <c r="DH170" s="907"/>
      <c r="DI170" s="905"/>
      <c r="DJ170" s="111" t="s">
        <v>256</v>
      </c>
      <c r="DK170" s="882"/>
      <c r="DL170" s="909"/>
      <c r="DM170" s="871"/>
      <c r="DN170" s="869"/>
      <c r="DO170" s="871"/>
      <c r="DP170" s="873"/>
      <c r="DQ170" s="871"/>
      <c r="DR170" s="875"/>
      <c r="DS170" s="871"/>
      <c r="DT170" s="877"/>
      <c r="DU170" s="879"/>
      <c r="DV170" s="881"/>
      <c r="DW170" s="882"/>
      <c r="DX170" s="922"/>
      <c r="DY170" s="887"/>
      <c r="DZ170" s="922"/>
      <c r="EA170" s="115"/>
      <c r="EB170" s="918"/>
    </row>
    <row r="171" spans="1:132" s="116" customFormat="1" ht="34.15" customHeight="1">
      <c r="A171" s="138" t="s">
        <v>449</v>
      </c>
      <c r="B171" s="920"/>
      <c r="C171" s="883" t="s">
        <v>272</v>
      </c>
      <c r="D171" s="885" t="s">
        <v>239</v>
      </c>
      <c r="E171" s="113" t="s">
        <v>42</v>
      </c>
      <c r="F171" s="52"/>
      <c r="G171" s="53">
        <v>35740</v>
      </c>
      <c r="H171" s="54">
        <v>45110</v>
      </c>
      <c r="I171" s="55" t="s">
        <v>240</v>
      </c>
      <c r="J171" s="56">
        <v>330</v>
      </c>
      <c r="K171" s="57">
        <v>430</v>
      </c>
      <c r="L171" s="58" t="s">
        <v>241</v>
      </c>
      <c r="M171" s="59" t="s">
        <v>242</v>
      </c>
      <c r="N171" s="60" t="s">
        <v>240</v>
      </c>
      <c r="O171" s="61" t="s">
        <v>243</v>
      </c>
      <c r="P171" s="60" t="s">
        <v>240</v>
      </c>
      <c r="Q171" s="62">
        <v>2.1</v>
      </c>
      <c r="R171" s="63">
        <v>2.2000000000000002</v>
      </c>
      <c r="S171" s="887" t="s">
        <v>240</v>
      </c>
      <c r="T171" s="888">
        <v>560</v>
      </c>
      <c r="U171" s="887" t="s">
        <v>240</v>
      </c>
      <c r="V171" s="890">
        <v>5</v>
      </c>
      <c r="W171" s="892" t="s">
        <v>244</v>
      </c>
      <c r="X171" s="872" t="s">
        <v>242</v>
      </c>
      <c r="Y171" s="892" t="s">
        <v>240</v>
      </c>
      <c r="Z171" s="894" t="s">
        <v>245</v>
      </c>
      <c r="AA171" s="55" t="s">
        <v>240</v>
      </c>
      <c r="AB171" s="64">
        <v>9370</v>
      </c>
      <c r="AC171" s="887" t="s">
        <v>240</v>
      </c>
      <c r="AD171" s="65">
        <v>90</v>
      </c>
      <c r="AE171" s="66" t="s">
        <v>244</v>
      </c>
      <c r="AF171" s="59" t="s">
        <v>242</v>
      </c>
      <c r="AG171" s="67" t="s">
        <v>240</v>
      </c>
      <c r="AH171" s="61" t="s">
        <v>246</v>
      </c>
      <c r="AI171" s="67" t="s">
        <v>240</v>
      </c>
      <c r="AJ171" s="68">
        <v>2.6</v>
      </c>
      <c r="AK171" s="69" t="s">
        <v>247</v>
      </c>
      <c r="AL171" s="70" t="s">
        <v>248</v>
      </c>
      <c r="AM171" s="71">
        <v>3740</v>
      </c>
      <c r="AN171" s="70" t="s">
        <v>248</v>
      </c>
      <c r="AO171" s="72">
        <v>30</v>
      </c>
      <c r="AP171" s="73" t="s">
        <v>241</v>
      </c>
      <c r="AQ171" s="74" t="s">
        <v>242</v>
      </c>
      <c r="AR171" s="73" t="s">
        <v>240</v>
      </c>
      <c r="AS171" s="75" t="s">
        <v>246</v>
      </c>
      <c r="AT171" s="73" t="s">
        <v>240</v>
      </c>
      <c r="AU171" s="76">
        <v>3.9</v>
      </c>
      <c r="AV171" s="77"/>
      <c r="AW171" s="78"/>
      <c r="AX171" s="77"/>
      <c r="AY171" s="79"/>
      <c r="AZ171" s="80"/>
      <c r="BA171" s="80"/>
      <c r="BB171" s="81"/>
      <c r="BC171" s="80"/>
      <c r="BD171" s="81"/>
      <c r="BE171" s="80"/>
      <c r="BF171" s="77"/>
      <c r="BG171" s="78" t="s">
        <v>249</v>
      </c>
      <c r="BH171" s="77"/>
      <c r="BI171" s="82"/>
      <c r="BJ171" s="80"/>
      <c r="BK171" s="80"/>
      <c r="BL171" s="80"/>
      <c r="BM171" s="80"/>
      <c r="BN171" s="80"/>
      <c r="BO171" s="80"/>
      <c r="BP171" s="896" t="s">
        <v>240</v>
      </c>
      <c r="BQ171" s="897">
        <v>660</v>
      </c>
      <c r="BR171" s="887" t="s">
        <v>240</v>
      </c>
      <c r="BS171" s="899">
        <v>6</v>
      </c>
      <c r="BT171" s="872" t="s">
        <v>241</v>
      </c>
      <c r="BU171" s="872" t="s">
        <v>242</v>
      </c>
      <c r="BV171" s="870" t="s">
        <v>240</v>
      </c>
      <c r="BW171" s="874" t="s">
        <v>246</v>
      </c>
      <c r="BX171" s="870" t="s">
        <v>240</v>
      </c>
      <c r="BY171" s="901">
        <v>9.1</v>
      </c>
      <c r="BZ171" s="887" t="s">
        <v>250</v>
      </c>
      <c r="CA171" s="903">
        <v>3740</v>
      </c>
      <c r="CB171" s="887" t="s">
        <v>240</v>
      </c>
      <c r="CC171" s="899">
        <v>30</v>
      </c>
      <c r="CD171" s="870" t="s">
        <v>241</v>
      </c>
      <c r="CE171" s="872" t="s">
        <v>242</v>
      </c>
      <c r="CF171" s="870" t="s">
        <v>240</v>
      </c>
      <c r="CG171" s="874" t="s">
        <v>246</v>
      </c>
      <c r="CH171" s="870" t="s">
        <v>240</v>
      </c>
      <c r="CI171" s="876">
        <v>2.8</v>
      </c>
      <c r="CJ171" s="880" t="s">
        <v>251</v>
      </c>
      <c r="CK171" s="887" t="s">
        <v>250</v>
      </c>
      <c r="CL171" s="888">
        <v>560</v>
      </c>
      <c r="CM171" s="887" t="s">
        <v>240</v>
      </c>
      <c r="CN171" s="899">
        <v>5</v>
      </c>
      <c r="CO171" s="872" t="s">
        <v>241</v>
      </c>
      <c r="CP171" s="872" t="s">
        <v>242</v>
      </c>
      <c r="CQ171" s="870" t="s">
        <v>240</v>
      </c>
      <c r="CR171" s="874" t="s">
        <v>246</v>
      </c>
      <c r="CS171" s="870" t="s">
        <v>240</v>
      </c>
      <c r="CT171" s="901">
        <v>10.9</v>
      </c>
      <c r="CU171" s="887" t="s">
        <v>250</v>
      </c>
      <c r="CV171" s="83">
        <v>380</v>
      </c>
      <c r="CW171" s="887" t="s">
        <v>250</v>
      </c>
      <c r="CX171" s="84">
        <v>3</v>
      </c>
      <c r="CY171" s="887" t="s">
        <v>250</v>
      </c>
      <c r="CZ171" s="84">
        <v>3</v>
      </c>
      <c r="DA171" s="887" t="s">
        <v>250</v>
      </c>
      <c r="DB171" s="83">
        <v>60</v>
      </c>
      <c r="DC171" s="887" t="s">
        <v>250</v>
      </c>
      <c r="DD171" s="84">
        <v>1</v>
      </c>
      <c r="DE171" s="887" t="s">
        <v>250</v>
      </c>
      <c r="DF171" s="84">
        <v>1</v>
      </c>
      <c r="DG171" s="905" t="s">
        <v>248</v>
      </c>
      <c r="DH171" s="906">
        <v>3660</v>
      </c>
      <c r="DI171" s="905" t="s">
        <v>248</v>
      </c>
      <c r="DJ171" s="85">
        <v>255</v>
      </c>
      <c r="DK171" s="882" t="s">
        <v>252</v>
      </c>
      <c r="DL171" s="908">
        <v>3740</v>
      </c>
      <c r="DM171" s="870" t="s">
        <v>240</v>
      </c>
      <c r="DN171" s="868">
        <v>30</v>
      </c>
      <c r="DO171" s="870" t="s">
        <v>241</v>
      </c>
      <c r="DP171" s="872" t="s">
        <v>242</v>
      </c>
      <c r="DQ171" s="870" t="s">
        <v>240</v>
      </c>
      <c r="DR171" s="874" t="s">
        <v>246</v>
      </c>
      <c r="DS171" s="870" t="s">
        <v>240</v>
      </c>
      <c r="DT171" s="876">
        <v>2.8</v>
      </c>
      <c r="DU171" s="878" t="s">
        <v>247</v>
      </c>
      <c r="DV171" s="880" t="s">
        <v>253</v>
      </c>
      <c r="DW171" s="882" t="s">
        <v>252</v>
      </c>
      <c r="DX171" s="922"/>
      <c r="DY171" s="887"/>
      <c r="DZ171" s="922"/>
      <c r="EA171" s="115"/>
      <c r="EB171" s="918"/>
    </row>
    <row r="172" spans="1:132" s="116" customFormat="1" ht="34.15" customHeight="1">
      <c r="A172" s="138" t="s">
        <v>450</v>
      </c>
      <c r="B172" s="920"/>
      <c r="C172" s="884"/>
      <c r="D172" s="910"/>
      <c r="E172" s="114" t="s">
        <v>43</v>
      </c>
      <c r="F172" s="52"/>
      <c r="G172" s="88">
        <v>45110</v>
      </c>
      <c r="H172" s="89"/>
      <c r="I172" s="55" t="s">
        <v>240</v>
      </c>
      <c r="J172" s="90">
        <v>430</v>
      </c>
      <c r="K172" s="91"/>
      <c r="L172" s="92" t="s">
        <v>241</v>
      </c>
      <c r="M172" s="93" t="s">
        <v>242</v>
      </c>
      <c r="N172" s="94" t="s">
        <v>240</v>
      </c>
      <c r="O172" s="95" t="s">
        <v>246</v>
      </c>
      <c r="P172" s="94" t="s">
        <v>240</v>
      </c>
      <c r="Q172" s="96">
        <v>2.2000000000000002</v>
      </c>
      <c r="R172" s="97"/>
      <c r="S172" s="887"/>
      <c r="T172" s="889"/>
      <c r="U172" s="887"/>
      <c r="V172" s="891"/>
      <c r="W172" s="893"/>
      <c r="X172" s="873"/>
      <c r="Y172" s="893"/>
      <c r="Z172" s="895"/>
      <c r="AA172" s="55" t="s">
        <v>240</v>
      </c>
      <c r="AB172" s="90">
        <v>9370</v>
      </c>
      <c r="AC172" s="887"/>
      <c r="AD172" s="98">
        <v>90</v>
      </c>
      <c r="AE172" s="99" t="s">
        <v>241</v>
      </c>
      <c r="AF172" s="93" t="s">
        <v>242</v>
      </c>
      <c r="AG172" s="100" t="s">
        <v>240</v>
      </c>
      <c r="AH172" s="101" t="s">
        <v>246</v>
      </c>
      <c r="AI172" s="100" t="s">
        <v>240</v>
      </c>
      <c r="AJ172" s="102">
        <v>2.6</v>
      </c>
      <c r="AK172" s="103"/>
      <c r="AL172" s="70"/>
      <c r="AM172" s="104"/>
      <c r="AN172" s="77"/>
      <c r="AO172" s="105"/>
      <c r="AP172" s="106"/>
      <c r="AQ172" s="86"/>
      <c r="AR172" s="106"/>
      <c r="AS172" s="86"/>
      <c r="AT172" s="106"/>
      <c r="AU172" s="86"/>
      <c r="AV172" s="107" t="s">
        <v>240</v>
      </c>
      <c r="AW172" s="71">
        <v>65590</v>
      </c>
      <c r="AX172" s="77" t="s">
        <v>240</v>
      </c>
      <c r="AY172" s="72">
        <v>650</v>
      </c>
      <c r="AZ172" s="108" t="s">
        <v>241</v>
      </c>
      <c r="BA172" s="74" t="s">
        <v>242</v>
      </c>
      <c r="BB172" s="73" t="s">
        <v>240</v>
      </c>
      <c r="BC172" s="75" t="s">
        <v>246</v>
      </c>
      <c r="BD172" s="73" t="s">
        <v>240</v>
      </c>
      <c r="BE172" s="76">
        <v>2.2999999999999998</v>
      </c>
      <c r="BF172" s="107" t="s">
        <v>240</v>
      </c>
      <c r="BG172" s="156">
        <v>56220</v>
      </c>
      <c r="BH172" s="107" t="s">
        <v>250</v>
      </c>
      <c r="BI172" s="72">
        <v>560</v>
      </c>
      <c r="BJ172" s="108" t="s">
        <v>241</v>
      </c>
      <c r="BK172" s="74" t="s">
        <v>242</v>
      </c>
      <c r="BL172" s="108" t="s">
        <v>240</v>
      </c>
      <c r="BM172" s="75" t="s">
        <v>246</v>
      </c>
      <c r="BN172" s="108" t="s">
        <v>240</v>
      </c>
      <c r="BO172" s="76">
        <v>2.2999999999999998</v>
      </c>
      <c r="BP172" s="896"/>
      <c r="BQ172" s="898"/>
      <c r="BR172" s="887"/>
      <c r="BS172" s="900"/>
      <c r="BT172" s="873"/>
      <c r="BU172" s="873"/>
      <c r="BV172" s="871"/>
      <c r="BW172" s="875"/>
      <c r="BX172" s="871"/>
      <c r="BY172" s="902"/>
      <c r="BZ172" s="887"/>
      <c r="CA172" s="904"/>
      <c r="CB172" s="887"/>
      <c r="CC172" s="900"/>
      <c r="CD172" s="871"/>
      <c r="CE172" s="873"/>
      <c r="CF172" s="871"/>
      <c r="CG172" s="875"/>
      <c r="CH172" s="871"/>
      <c r="CI172" s="877"/>
      <c r="CJ172" s="881"/>
      <c r="CK172" s="887"/>
      <c r="CL172" s="889"/>
      <c r="CM172" s="887"/>
      <c r="CN172" s="900"/>
      <c r="CO172" s="873"/>
      <c r="CP172" s="873"/>
      <c r="CQ172" s="871"/>
      <c r="CR172" s="875"/>
      <c r="CS172" s="871"/>
      <c r="CT172" s="902"/>
      <c r="CU172" s="887"/>
      <c r="CV172" s="109" t="s">
        <v>280</v>
      </c>
      <c r="CW172" s="887"/>
      <c r="CX172" s="109" t="s">
        <v>255</v>
      </c>
      <c r="CY172" s="887"/>
      <c r="CZ172" s="110">
        <v>46.6</v>
      </c>
      <c r="DA172" s="887"/>
      <c r="DB172" s="109" t="s">
        <v>280</v>
      </c>
      <c r="DC172" s="887"/>
      <c r="DD172" s="109" t="s">
        <v>255</v>
      </c>
      <c r="DE172" s="887"/>
      <c r="DF172" s="110">
        <v>23.3</v>
      </c>
      <c r="DG172" s="905"/>
      <c r="DH172" s="907"/>
      <c r="DI172" s="905"/>
      <c r="DJ172" s="111" t="s">
        <v>256</v>
      </c>
      <c r="DK172" s="882"/>
      <c r="DL172" s="909"/>
      <c r="DM172" s="871"/>
      <c r="DN172" s="869"/>
      <c r="DO172" s="871"/>
      <c r="DP172" s="873"/>
      <c r="DQ172" s="871"/>
      <c r="DR172" s="875"/>
      <c r="DS172" s="871"/>
      <c r="DT172" s="877"/>
      <c r="DU172" s="879"/>
      <c r="DV172" s="881"/>
      <c r="DW172" s="882"/>
      <c r="DX172" s="922"/>
      <c r="DY172" s="887"/>
      <c r="DZ172" s="922"/>
      <c r="EA172" s="115"/>
      <c r="EB172" s="918"/>
    </row>
    <row r="173" spans="1:132" s="116" customFormat="1" ht="34.15" customHeight="1">
      <c r="A173" s="138" t="s">
        <v>451</v>
      </c>
      <c r="B173" s="920"/>
      <c r="C173" s="883" t="s">
        <v>273</v>
      </c>
      <c r="D173" s="885" t="s">
        <v>239</v>
      </c>
      <c r="E173" s="113" t="s">
        <v>42</v>
      </c>
      <c r="F173" s="52"/>
      <c r="G173" s="53">
        <v>33700</v>
      </c>
      <c r="H173" s="54">
        <v>43070</v>
      </c>
      <c r="I173" s="55" t="s">
        <v>240</v>
      </c>
      <c r="J173" s="56">
        <v>310</v>
      </c>
      <c r="K173" s="57">
        <v>410</v>
      </c>
      <c r="L173" s="58" t="s">
        <v>241</v>
      </c>
      <c r="M173" s="59" t="s">
        <v>242</v>
      </c>
      <c r="N173" s="60" t="s">
        <v>240</v>
      </c>
      <c r="O173" s="61" t="s">
        <v>243</v>
      </c>
      <c r="P173" s="60" t="s">
        <v>240</v>
      </c>
      <c r="Q173" s="62">
        <v>2.1</v>
      </c>
      <c r="R173" s="63">
        <v>2.2000000000000002</v>
      </c>
      <c r="S173" s="887" t="s">
        <v>240</v>
      </c>
      <c r="T173" s="888">
        <v>470</v>
      </c>
      <c r="U173" s="887" t="s">
        <v>240</v>
      </c>
      <c r="V173" s="890">
        <v>4</v>
      </c>
      <c r="W173" s="892" t="s">
        <v>244</v>
      </c>
      <c r="X173" s="872" t="s">
        <v>242</v>
      </c>
      <c r="Y173" s="892" t="s">
        <v>240</v>
      </c>
      <c r="Z173" s="894" t="s">
        <v>245</v>
      </c>
      <c r="AA173" s="55" t="s">
        <v>240</v>
      </c>
      <c r="AB173" s="64">
        <v>9370</v>
      </c>
      <c r="AC173" s="887" t="s">
        <v>240</v>
      </c>
      <c r="AD173" s="65">
        <v>90</v>
      </c>
      <c r="AE173" s="66" t="s">
        <v>244</v>
      </c>
      <c r="AF173" s="59" t="s">
        <v>242</v>
      </c>
      <c r="AG173" s="67" t="s">
        <v>240</v>
      </c>
      <c r="AH173" s="61" t="s">
        <v>246</v>
      </c>
      <c r="AI173" s="67" t="s">
        <v>240</v>
      </c>
      <c r="AJ173" s="68">
        <v>2.6</v>
      </c>
      <c r="AK173" s="69" t="s">
        <v>247</v>
      </c>
      <c r="AL173" s="70" t="s">
        <v>248</v>
      </c>
      <c r="AM173" s="71">
        <v>3740</v>
      </c>
      <c r="AN173" s="70" t="s">
        <v>248</v>
      </c>
      <c r="AO173" s="72">
        <v>30</v>
      </c>
      <c r="AP173" s="73" t="s">
        <v>241</v>
      </c>
      <c r="AQ173" s="74" t="s">
        <v>242</v>
      </c>
      <c r="AR173" s="73" t="s">
        <v>240</v>
      </c>
      <c r="AS173" s="75" t="s">
        <v>246</v>
      </c>
      <c r="AT173" s="73" t="s">
        <v>240</v>
      </c>
      <c r="AU173" s="76">
        <v>3.9</v>
      </c>
      <c r="AV173" s="77"/>
      <c r="AW173" s="78"/>
      <c r="AX173" s="77"/>
      <c r="AY173" s="79"/>
      <c r="AZ173" s="80"/>
      <c r="BA173" s="80"/>
      <c r="BB173" s="81"/>
      <c r="BC173" s="80"/>
      <c r="BD173" s="81"/>
      <c r="BE173" s="80"/>
      <c r="BF173" s="77"/>
      <c r="BG173" s="78" t="s">
        <v>249</v>
      </c>
      <c r="BH173" s="77"/>
      <c r="BI173" s="82"/>
      <c r="BJ173" s="80"/>
      <c r="BK173" s="80"/>
      <c r="BL173" s="80"/>
      <c r="BM173" s="80"/>
      <c r="BN173" s="80"/>
      <c r="BO173" s="80"/>
      <c r="BP173" s="896" t="s">
        <v>240</v>
      </c>
      <c r="BQ173" s="897">
        <v>550</v>
      </c>
      <c r="BR173" s="887" t="s">
        <v>240</v>
      </c>
      <c r="BS173" s="899">
        <v>5</v>
      </c>
      <c r="BT173" s="872" t="s">
        <v>241</v>
      </c>
      <c r="BU173" s="872" t="s">
        <v>242</v>
      </c>
      <c r="BV173" s="870" t="s">
        <v>240</v>
      </c>
      <c r="BW173" s="874" t="s">
        <v>246</v>
      </c>
      <c r="BX173" s="870" t="s">
        <v>240</v>
      </c>
      <c r="BY173" s="901">
        <v>9.1</v>
      </c>
      <c r="BZ173" s="887" t="s">
        <v>250</v>
      </c>
      <c r="CA173" s="903">
        <v>3120</v>
      </c>
      <c r="CB173" s="887" t="s">
        <v>240</v>
      </c>
      <c r="CC173" s="899">
        <v>30</v>
      </c>
      <c r="CD173" s="870" t="s">
        <v>241</v>
      </c>
      <c r="CE173" s="872" t="s">
        <v>242</v>
      </c>
      <c r="CF173" s="870" t="s">
        <v>240</v>
      </c>
      <c r="CG173" s="874" t="s">
        <v>246</v>
      </c>
      <c r="CH173" s="870" t="s">
        <v>240</v>
      </c>
      <c r="CI173" s="876">
        <v>2.4</v>
      </c>
      <c r="CJ173" s="880" t="s">
        <v>251</v>
      </c>
      <c r="CK173" s="887" t="s">
        <v>250</v>
      </c>
      <c r="CL173" s="888">
        <v>540</v>
      </c>
      <c r="CM173" s="887" t="s">
        <v>240</v>
      </c>
      <c r="CN173" s="899">
        <v>5</v>
      </c>
      <c r="CO173" s="872" t="s">
        <v>241</v>
      </c>
      <c r="CP173" s="872" t="s">
        <v>242</v>
      </c>
      <c r="CQ173" s="870" t="s">
        <v>240</v>
      </c>
      <c r="CR173" s="874" t="s">
        <v>246</v>
      </c>
      <c r="CS173" s="870" t="s">
        <v>240</v>
      </c>
      <c r="CT173" s="901">
        <v>16.8</v>
      </c>
      <c r="CU173" s="887" t="s">
        <v>250</v>
      </c>
      <c r="CV173" s="83">
        <v>330</v>
      </c>
      <c r="CW173" s="887" t="s">
        <v>250</v>
      </c>
      <c r="CX173" s="84">
        <v>3</v>
      </c>
      <c r="CY173" s="887" t="s">
        <v>250</v>
      </c>
      <c r="CZ173" s="84">
        <v>3</v>
      </c>
      <c r="DA173" s="887" t="s">
        <v>250</v>
      </c>
      <c r="DB173" s="83">
        <v>50</v>
      </c>
      <c r="DC173" s="887" t="s">
        <v>250</v>
      </c>
      <c r="DD173" s="84">
        <v>1</v>
      </c>
      <c r="DE173" s="887" t="s">
        <v>250</v>
      </c>
      <c r="DF173" s="84">
        <v>1</v>
      </c>
      <c r="DG173" s="905" t="s">
        <v>248</v>
      </c>
      <c r="DH173" s="906">
        <v>3160</v>
      </c>
      <c r="DI173" s="905" t="s">
        <v>248</v>
      </c>
      <c r="DJ173" s="85">
        <v>255</v>
      </c>
      <c r="DK173" s="882" t="s">
        <v>252</v>
      </c>
      <c r="DL173" s="908">
        <v>3120</v>
      </c>
      <c r="DM173" s="870" t="s">
        <v>240</v>
      </c>
      <c r="DN173" s="868">
        <v>30</v>
      </c>
      <c r="DO173" s="870" t="s">
        <v>241</v>
      </c>
      <c r="DP173" s="872" t="s">
        <v>242</v>
      </c>
      <c r="DQ173" s="870" t="s">
        <v>240</v>
      </c>
      <c r="DR173" s="874" t="s">
        <v>246</v>
      </c>
      <c r="DS173" s="870" t="s">
        <v>240</v>
      </c>
      <c r="DT173" s="876">
        <v>2.4</v>
      </c>
      <c r="DU173" s="878" t="s">
        <v>247</v>
      </c>
      <c r="DV173" s="880" t="s">
        <v>253</v>
      </c>
      <c r="DW173" s="882" t="s">
        <v>252</v>
      </c>
      <c r="DX173" s="922"/>
      <c r="DY173" s="887"/>
      <c r="DZ173" s="922"/>
      <c r="EA173" s="115"/>
      <c r="EB173" s="918"/>
    </row>
    <row r="174" spans="1:132" s="116" customFormat="1" ht="34.15" customHeight="1">
      <c r="A174" s="138" t="s">
        <v>452</v>
      </c>
      <c r="B174" s="920"/>
      <c r="C174" s="884"/>
      <c r="D174" s="910"/>
      <c r="E174" s="114" t="s">
        <v>43</v>
      </c>
      <c r="F174" s="52"/>
      <c r="G174" s="88">
        <v>43070</v>
      </c>
      <c r="H174" s="89"/>
      <c r="I174" s="55" t="s">
        <v>240</v>
      </c>
      <c r="J174" s="90">
        <v>410</v>
      </c>
      <c r="K174" s="91"/>
      <c r="L174" s="92" t="s">
        <v>241</v>
      </c>
      <c r="M174" s="93" t="s">
        <v>242</v>
      </c>
      <c r="N174" s="94" t="s">
        <v>240</v>
      </c>
      <c r="O174" s="95" t="s">
        <v>246</v>
      </c>
      <c r="P174" s="94" t="s">
        <v>240</v>
      </c>
      <c r="Q174" s="96">
        <v>2.2000000000000002</v>
      </c>
      <c r="R174" s="97"/>
      <c r="S174" s="887"/>
      <c r="T174" s="889"/>
      <c r="U174" s="887"/>
      <c r="V174" s="891"/>
      <c r="W174" s="893"/>
      <c r="X174" s="873"/>
      <c r="Y174" s="893"/>
      <c r="Z174" s="895"/>
      <c r="AA174" s="55" t="s">
        <v>240</v>
      </c>
      <c r="AB174" s="90">
        <v>9370</v>
      </c>
      <c r="AC174" s="887"/>
      <c r="AD174" s="98">
        <v>90</v>
      </c>
      <c r="AE174" s="99" t="s">
        <v>241</v>
      </c>
      <c r="AF174" s="93" t="s">
        <v>242</v>
      </c>
      <c r="AG174" s="100" t="s">
        <v>240</v>
      </c>
      <c r="AH174" s="101" t="s">
        <v>246</v>
      </c>
      <c r="AI174" s="100" t="s">
        <v>240</v>
      </c>
      <c r="AJ174" s="102">
        <v>2.6</v>
      </c>
      <c r="AK174" s="103"/>
      <c r="AL174" s="70"/>
      <c r="AM174" s="104"/>
      <c r="AN174" s="77"/>
      <c r="AO174" s="105"/>
      <c r="AP174" s="106"/>
      <c r="AQ174" s="86"/>
      <c r="AR174" s="106"/>
      <c r="AS174" s="86"/>
      <c r="AT174" s="106"/>
      <c r="AU174" s="86"/>
      <c r="AV174" s="107" t="s">
        <v>240</v>
      </c>
      <c r="AW174" s="71">
        <v>65590</v>
      </c>
      <c r="AX174" s="77" t="s">
        <v>240</v>
      </c>
      <c r="AY174" s="72">
        <v>650</v>
      </c>
      <c r="AZ174" s="108" t="s">
        <v>241</v>
      </c>
      <c r="BA174" s="74" t="s">
        <v>242</v>
      </c>
      <c r="BB174" s="73" t="s">
        <v>240</v>
      </c>
      <c r="BC174" s="75" t="s">
        <v>246</v>
      </c>
      <c r="BD174" s="73" t="s">
        <v>240</v>
      </c>
      <c r="BE174" s="76">
        <v>2.2999999999999998</v>
      </c>
      <c r="BF174" s="107" t="s">
        <v>240</v>
      </c>
      <c r="BG174" s="156">
        <v>56220</v>
      </c>
      <c r="BH174" s="107" t="s">
        <v>250</v>
      </c>
      <c r="BI174" s="72">
        <v>560</v>
      </c>
      <c r="BJ174" s="108" t="s">
        <v>241</v>
      </c>
      <c r="BK174" s="74" t="s">
        <v>242</v>
      </c>
      <c r="BL174" s="108" t="s">
        <v>240</v>
      </c>
      <c r="BM174" s="75" t="s">
        <v>246</v>
      </c>
      <c r="BN174" s="108" t="s">
        <v>240</v>
      </c>
      <c r="BO174" s="76">
        <v>2.2999999999999998</v>
      </c>
      <c r="BP174" s="896"/>
      <c r="BQ174" s="898"/>
      <c r="BR174" s="887"/>
      <c r="BS174" s="900"/>
      <c r="BT174" s="873"/>
      <c r="BU174" s="873"/>
      <c r="BV174" s="871"/>
      <c r="BW174" s="875"/>
      <c r="BX174" s="871"/>
      <c r="BY174" s="902"/>
      <c r="BZ174" s="887"/>
      <c r="CA174" s="904"/>
      <c r="CB174" s="887"/>
      <c r="CC174" s="900"/>
      <c r="CD174" s="871"/>
      <c r="CE174" s="873"/>
      <c r="CF174" s="871"/>
      <c r="CG174" s="875"/>
      <c r="CH174" s="871"/>
      <c r="CI174" s="877"/>
      <c r="CJ174" s="881"/>
      <c r="CK174" s="887"/>
      <c r="CL174" s="889"/>
      <c r="CM174" s="887"/>
      <c r="CN174" s="900"/>
      <c r="CO174" s="873"/>
      <c r="CP174" s="873"/>
      <c r="CQ174" s="871"/>
      <c r="CR174" s="875"/>
      <c r="CS174" s="871"/>
      <c r="CT174" s="902"/>
      <c r="CU174" s="887"/>
      <c r="CV174" s="109" t="s">
        <v>280</v>
      </c>
      <c r="CW174" s="887"/>
      <c r="CX174" s="109" t="s">
        <v>255</v>
      </c>
      <c r="CY174" s="887"/>
      <c r="CZ174" s="110">
        <v>58.3</v>
      </c>
      <c r="DA174" s="887"/>
      <c r="DB174" s="109" t="s">
        <v>280</v>
      </c>
      <c r="DC174" s="887"/>
      <c r="DD174" s="109" t="s">
        <v>255</v>
      </c>
      <c r="DE174" s="887"/>
      <c r="DF174" s="110">
        <v>32.4</v>
      </c>
      <c r="DG174" s="905"/>
      <c r="DH174" s="907"/>
      <c r="DI174" s="905"/>
      <c r="DJ174" s="111" t="s">
        <v>256</v>
      </c>
      <c r="DK174" s="882"/>
      <c r="DL174" s="909"/>
      <c r="DM174" s="871"/>
      <c r="DN174" s="869"/>
      <c r="DO174" s="871"/>
      <c r="DP174" s="873"/>
      <c r="DQ174" s="871"/>
      <c r="DR174" s="875"/>
      <c r="DS174" s="871"/>
      <c r="DT174" s="877"/>
      <c r="DU174" s="879"/>
      <c r="DV174" s="881"/>
      <c r="DW174" s="882"/>
      <c r="DX174" s="922"/>
      <c r="DY174" s="887"/>
      <c r="DZ174" s="922"/>
      <c r="EA174" s="115"/>
      <c r="EB174" s="918"/>
    </row>
    <row r="175" spans="1:132" s="116" customFormat="1" ht="34.15" customHeight="1">
      <c r="A175" s="138" t="s">
        <v>453</v>
      </c>
      <c r="B175" s="920"/>
      <c r="C175" s="883" t="s">
        <v>274</v>
      </c>
      <c r="D175" s="885" t="s">
        <v>239</v>
      </c>
      <c r="E175" s="113" t="s">
        <v>42</v>
      </c>
      <c r="F175" s="52"/>
      <c r="G175" s="53">
        <v>32220</v>
      </c>
      <c r="H175" s="54">
        <v>41590</v>
      </c>
      <c r="I175" s="55" t="s">
        <v>240</v>
      </c>
      <c r="J175" s="56">
        <v>300</v>
      </c>
      <c r="K175" s="57">
        <v>390</v>
      </c>
      <c r="L175" s="58" t="s">
        <v>241</v>
      </c>
      <c r="M175" s="59" t="s">
        <v>242</v>
      </c>
      <c r="N175" s="60" t="s">
        <v>240</v>
      </c>
      <c r="O175" s="61" t="s">
        <v>243</v>
      </c>
      <c r="P175" s="60" t="s">
        <v>240</v>
      </c>
      <c r="Q175" s="62">
        <v>2.1</v>
      </c>
      <c r="R175" s="63">
        <v>2.2000000000000002</v>
      </c>
      <c r="S175" s="887" t="s">
        <v>240</v>
      </c>
      <c r="T175" s="888">
        <v>400</v>
      </c>
      <c r="U175" s="887" t="s">
        <v>240</v>
      </c>
      <c r="V175" s="890">
        <v>4</v>
      </c>
      <c r="W175" s="892" t="s">
        <v>244</v>
      </c>
      <c r="X175" s="872" t="s">
        <v>242</v>
      </c>
      <c r="Y175" s="892" t="s">
        <v>240</v>
      </c>
      <c r="Z175" s="894" t="s">
        <v>245</v>
      </c>
      <c r="AA175" s="55" t="s">
        <v>240</v>
      </c>
      <c r="AB175" s="64">
        <v>9370</v>
      </c>
      <c r="AC175" s="887" t="s">
        <v>240</v>
      </c>
      <c r="AD175" s="65">
        <v>90</v>
      </c>
      <c r="AE175" s="66" t="s">
        <v>244</v>
      </c>
      <c r="AF175" s="59" t="s">
        <v>242</v>
      </c>
      <c r="AG175" s="67" t="s">
        <v>240</v>
      </c>
      <c r="AH175" s="61" t="s">
        <v>246</v>
      </c>
      <c r="AI175" s="67" t="s">
        <v>240</v>
      </c>
      <c r="AJ175" s="68">
        <v>2.6</v>
      </c>
      <c r="AK175" s="69" t="s">
        <v>247</v>
      </c>
      <c r="AL175" s="70" t="s">
        <v>248</v>
      </c>
      <c r="AM175" s="71">
        <v>3740</v>
      </c>
      <c r="AN175" s="70" t="s">
        <v>248</v>
      </c>
      <c r="AO175" s="72">
        <v>30</v>
      </c>
      <c r="AP175" s="73" t="s">
        <v>241</v>
      </c>
      <c r="AQ175" s="74" t="s">
        <v>242</v>
      </c>
      <c r="AR175" s="73" t="s">
        <v>240</v>
      </c>
      <c r="AS175" s="75" t="s">
        <v>246</v>
      </c>
      <c r="AT175" s="73" t="s">
        <v>240</v>
      </c>
      <c r="AU175" s="76">
        <v>3.9</v>
      </c>
      <c r="AV175" s="77"/>
      <c r="AW175" s="78"/>
      <c r="AX175" s="77"/>
      <c r="AY175" s="79"/>
      <c r="AZ175" s="80"/>
      <c r="BA175" s="80"/>
      <c r="BB175" s="81"/>
      <c r="BC175" s="80"/>
      <c r="BD175" s="81"/>
      <c r="BE175" s="80"/>
      <c r="BF175" s="77"/>
      <c r="BG175" s="78" t="s">
        <v>249</v>
      </c>
      <c r="BH175" s="77"/>
      <c r="BI175" s="82"/>
      <c r="BJ175" s="80"/>
      <c r="BK175" s="80"/>
      <c r="BL175" s="80"/>
      <c r="BM175" s="80"/>
      <c r="BN175" s="80"/>
      <c r="BO175" s="80"/>
      <c r="BP175" s="896" t="s">
        <v>240</v>
      </c>
      <c r="BQ175" s="897">
        <v>470</v>
      </c>
      <c r="BR175" s="887" t="s">
        <v>240</v>
      </c>
      <c r="BS175" s="899">
        <v>4</v>
      </c>
      <c r="BT175" s="872" t="s">
        <v>241</v>
      </c>
      <c r="BU175" s="872" t="s">
        <v>242</v>
      </c>
      <c r="BV175" s="870" t="s">
        <v>240</v>
      </c>
      <c r="BW175" s="874" t="s">
        <v>246</v>
      </c>
      <c r="BX175" s="870" t="s">
        <v>240</v>
      </c>
      <c r="BY175" s="901">
        <v>9.6999999999999993</v>
      </c>
      <c r="BZ175" s="887" t="s">
        <v>250</v>
      </c>
      <c r="CA175" s="903">
        <v>2670</v>
      </c>
      <c r="CB175" s="887" t="s">
        <v>240</v>
      </c>
      <c r="CC175" s="899">
        <v>20</v>
      </c>
      <c r="CD175" s="870" t="s">
        <v>241</v>
      </c>
      <c r="CE175" s="872" t="s">
        <v>242</v>
      </c>
      <c r="CF175" s="870" t="s">
        <v>240</v>
      </c>
      <c r="CG175" s="874" t="s">
        <v>246</v>
      </c>
      <c r="CH175" s="870" t="s">
        <v>240</v>
      </c>
      <c r="CI175" s="876">
        <v>3.1</v>
      </c>
      <c r="CJ175" s="880" t="s">
        <v>251</v>
      </c>
      <c r="CK175" s="887" t="s">
        <v>250</v>
      </c>
      <c r="CL175" s="888">
        <v>540</v>
      </c>
      <c r="CM175" s="887" t="s">
        <v>240</v>
      </c>
      <c r="CN175" s="899">
        <v>5</v>
      </c>
      <c r="CO175" s="872" t="s">
        <v>241</v>
      </c>
      <c r="CP175" s="872" t="s">
        <v>242</v>
      </c>
      <c r="CQ175" s="870" t="s">
        <v>240</v>
      </c>
      <c r="CR175" s="874" t="s">
        <v>246</v>
      </c>
      <c r="CS175" s="870" t="s">
        <v>240</v>
      </c>
      <c r="CT175" s="901">
        <v>14.4</v>
      </c>
      <c r="CU175" s="887" t="s">
        <v>250</v>
      </c>
      <c r="CV175" s="83">
        <v>290</v>
      </c>
      <c r="CW175" s="887" t="s">
        <v>250</v>
      </c>
      <c r="CX175" s="84">
        <v>2</v>
      </c>
      <c r="CY175" s="887" t="s">
        <v>250</v>
      </c>
      <c r="CZ175" s="84">
        <v>2</v>
      </c>
      <c r="DA175" s="887" t="s">
        <v>250</v>
      </c>
      <c r="DB175" s="83">
        <v>50</v>
      </c>
      <c r="DC175" s="887" t="s">
        <v>250</v>
      </c>
      <c r="DD175" s="84">
        <v>1</v>
      </c>
      <c r="DE175" s="887" t="s">
        <v>250</v>
      </c>
      <c r="DF175" s="84">
        <v>1</v>
      </c>
      <c r="DG175" s="905" t="s">
        <v>248</v>
      </c>
      <c r="DH175" s="906">
        <v>2810</v>
      </c>
      <c r="DI175" s="905" t="s">
        <v>248</v>
      </c>
      <c r="DJ175" s="85">
        <v>255</v>
      </c>
      <c r="DK175" s="882" t="s">
        <v>252</v>
      </c>
      <c r="DL175" s="908">
        <v>2670</v>
      </c>
      <c r="DM175" s="870" t="s">
        <v>240</v>
      </c>
      <c r="DN175" s="868">
        <v>20</v>
      </c>
      <c r="DO175" s="870" t="s">
        <v>241</v>
      </c>
      <c r="DP175" s="872" t="s">
        <v>242</v>
      </c>
      <c r="DQ175" s="870" t="s">
        <v>240</v>
      </c>
      <c r="DR175" s="874" t="s">
        <v>246</v>
      </c>
      <c r="DS175" s="870" t="s">
        <v>240</v>
      </c>
      <c r="DT175" s="876">
        <v>3.1</v>
      </c>
      <c r="DU175" s="878" t="s">
        <v>247</v>
      </c>
      <c r="DV175" s="880" t="s">
        <v>253</v>
      </c>
      <c r="DW175" s="882" t="s">
        <v>252</v>
      </c>
      <c r="DX175" s="922"/>
      <c r="DY175" s="887"/>
      <c r="DZ175" s="922"/>
      <c r="EA175" s="115"/>
      <c r="EB175" s="918"/>
    </row>
    <row r="176" spans="1:132" s="116" customFormat="1" ht="34.15" customHeight="1">
      <c r="A176" s="138" t="s">
        <v>454</v>
      </c>
      <c r="B176" s="920"/>
      <c r="C176" s="884"/>
      <c r="D176" s="910"/>
      <c r="E176" s="114" t="s">
        <v>43</v>
      </c>
      <c r="F176" s="52"/>
      <c r="G176" s="88">
        <v>41590</v>
      </c>
      <c r="H176" s="89"/>
      <c r="I176" s="55" t="s">
        <v>240</v>
      </c>
      <c r="J176" s="90">
        <v>390</v>
      </c>
      <c r="K176" s="91"/>
      <c r="L176" s="92" t="s">
        <v>241</v>
      </c>
      <c r="M176" s="93" t="s">
        <v>242</v>
      </c>
      <c r="N176" s="94" t="s">
        <v>240</v>
      </c>
      <c r="O176" s="95" t="s">
        <v>246</v>
      </c>
      <c r="P176" s="94" t="s">
        <v>240</v>
      </c>
      <c r="Q176" s="96">
        <v>2.2000000000000002</v>
      </c>
      <c r="R176" s="97"/>
      <c r="S176" s="887"/>
      <c r="T176" s="889"/>
      <c r="U176" s="887"/>
      <c r="V176" s="891"/>
      <c r="W176" s="893"/>
      <c r="X176" s="873"/>
      <c r="Y176" s="893"/>
      <c r="Z176" s="895"/>
      <c r="AA176" s="55" t="s">
        <v>240</v>
      </c>
      <c r="AB176" s="90">
        <v>9370</v>
      </c>
      <c r="AC176" s="887"/>
      <c r="AD176" s="98">
        <v>90</v>
      </c>
      <c r="AE176" s="99" t="s">
        <v>241</v>
      </c>
      <c r="AF176" s="93" t="s">
        <v>242</v>
      </c>
      <c r="AG176" s="100" t="s">
        <v>240</v>
      </c>
      <c r="AH176" s="101" t="s">
        <v>246</v>
      </c>
      <c r="AI176" s="100" t="s">
        <v>240</v>
      </c>
      <c r="AJ176" s="102">
        <v>2.6</v>
      </c>
      <c r="AK176" s="103"/>
      <c r="AL176" s="70"/>
      <c r="AM176" s="104"/>
      <c r="AN176" s="77"/>
      <c r="AO176" s="105"/>
      <c r="AP176" s="106"/>
      <c r="AQ176" s="86"/>
      <c r="AR176" s="106"/>
      <c r="AS176" s="86"/>
      <c r="AT176" s="106"/>
      <c r="AU176" s="86"/>
      <c r="AV176" s="107" t="s">
        <v>240</v>
      </c>
      <c r="AW176" s="71">
        <v>65590</v>
      </c>
      <c r="AX176" s="77" t="s">
        <v>240</v>
      </c>
      <c r="AY176" s="72">
        <v>650</v>
      </c>
      <c r="AZ176" s="108" t="s">
        <v>241</v>
      </c>
      <c r="BA176" s="74" t="s">
        <v>242</v>
      </c>
      <c r="BB176" s="73" t="s">
        <v>240</v>
      </c>
      <c r="BC176" s="75" t="s">
        <v>246</v>
      </c>
      <c r="BD176" s="73" t="s">
        <v>240</v>
      </c>
      <c r="BE176" s="76">
        <v>2.2999999999999998</v>
      </c>
      <c r="BF176" s="107" t="s">
        <v>240</v>
      </c>
      <c r="BG176" s="156">
        <v>56220</v>
      </c>
      <c r="BH176" s="107" t="s">
        <v>250</v>
      </c>
      <c r="BI176" s="72">
        <v>560</v>
      </c>
      <c r="BJ176" s="108" t="s">
        <v>241</v>
      </c>
      <c r="BK176" s="74" t="s">
        <v>242</v>
      </c>
      <c r="BL176" s="108" t="s">
        <v>240</v>
      </c>
      <c r="BM176" s="75" t="s">
        <v>246</v>
      </c>
      <c r="BN176" s="108" t="s">
        <v>240</v>
      </c>
      <c r="BO176" s="76">
        <v>2.2999999999999998</v>
      </c>
      <c r="BP176" s="896"/>
      <c r="BQ176" s="898"/>
      <c r="BR176" s="887"/>
      <c r="BS176" s="900"/>
      <c r="BT176" s="873"/>
      <c r="BU176" s="873"/>
      <c r="BV176" s="871"/>
      <c r="BW176" s="875"/>
      <c r="BX176" s="871"/>
      <c r="BY176" s="902"/>
      <c r="BZ176" s="887"/>
      <c r="CA176" s="904"/>
      <c r="CB176" s="887"/>
      <c r="CC176" s="900"/>
      <c r="CD176" s="871"/>
      <c r="CE176" s="873"/>
      <c r="CF176" s="871"/>
      <c r="CG176" s="875"/>
      <c r="CH176" s="871"/>
      <c r="CI176" s="877"/>
      <c r="CJ176" s="881"/>
      <c r="CK176" s="887"/>
      <c r="CL176" s="889"/>
      <c r="CM176" s="887"/>
      <c r="CN176" s="900"/>
      <c r="CO176" s="873"/>
      <c r="CP176" s="873"/>
      <c r="CQ176" s="871"/>
      <c r="CR176" s="875"/>
      <c r="CS176" s="871"/>
      <c r="CT176" s="902"/>
      <c r="CU176" s="887"/>
      <c r="CV176" s="109" t="s">
        <v>280</v>
      </c>
      <c r="CW176" s="887"/>
      <c r="CX176" s="109" t="s">
        <v>255</v>
      </c>
      <c r="CY176" s="887"/>
      <c r="CZ176" s="110">
        <v>74.900000000000006</v>
      </c>
      <c r="DA176" s="887"/>
      <c r="DB176" s="109" t="s">
        <v>280</v>
      </c>
      <c r="DC176" s="887"/>
      <c r="DD176" s="109" t="s">
        <v>255</v>
      </c>
      <c r="DE176" s="887"/>
      <c r="DF176" s="110">
        <v>27.7</v>
      </c>
      <c r="DG176" s="905"/>
      <c r="DH176" s="907"/>
      <c r="DI176" s="905"/>
      <c r="DJ176" s="111" t="s">
        <v>256</v>
      </c>
      <c r="DK176" s="882"/>
      <c r="DL176" s="909"/>
      <c r="DM176" s="871"/>
      <c r="DN176" s="869"/>
      <c r="DO176" s="871"/>
      <c r="DP176" s="873"/>
      <c r="DQ176" s="871"/>
      <c r="DR176" s="875"/>
      <c r="DS176" s="871"/>
      <c r="DT176" s="877"/>
      <c r="DU176" s="879"/>
      <c r="DV176" s="881"/>
      <c r="DW176" s="882"/>
      <c r="DX176" s="922"/>
      <c r="DY176" s="887"/>
      <c r="DZ176" s="922"/>
      <c r="EA176" s="115"/>
      <c r="EB176" s="918"/>
    </row>
    <row r="177" spans="1:132" s="116" customFormat="1" ht="34.15" customHeight="1">
      <c r="A177" s="138" t="s">
        <v>455</v>
      </c>
      <c r="B177" s="920"/>
      <c r="C177" s="883" t="s">
        <v>275</v>
      </c>
      <c r="D177" s="885" t="s">
        <v>239</v>
      </c>
      <c r="E177" s="113" t="s">
        <v>42</v>
      </c>
      <c r="F177" s="52"/>
      <c r="G177" s="53">
        <v>31120</v>
      </c>
      <c r="H177" s="54">
        <v>40490</v>
      </c>
      <c r="I177" s="55" t="s">
        <v>240</v>
      </c>
      <c r="J177" s="56">
        <v>290</v>
      </c>
      <c r="K177" s="57">
        <v>380</v>
      </c>
      <c r="L177" s="58" t="s">
        <v>241</v>
      </c>
      <c r="M177" s="59" t="s">
        <v>242</v>
      </c>
      <c r="N177" s="60" t="s">
        <v>240</v>
      </c>
      <c r="O177" s="61" t="s">
        <v>243</v>
      </c>
      <c r="P177" s="60" t="s">
        <v>240</v>
      </c>
      <c r="Q177" s="62">
        <v>2.1</v>
      </c>
      <c r="R177" s="63">
        <v>2.2000000000000002</v>
      </c>
      <c r="S177" s="887" t="s">
        <v>240</v>
      </c>
      <c r="T177" s="888">
        <v>350</v>
      </c>
      <c r="U177" s="887" t="s">
        <v>240</v>
      </c>
      <c r="V177" s="890">
        <v>3</v>
      </c>
      <c r="W177" s="892" t="s">
        <v>244</v>
      </c>
      <c r="X177" s="872" t="s">
        <v>242</v>
      </c>
      <c r="Y177" s="892" t="s">
        <v>240</v>
      </c>
      <c r="Z177" s="894" t="s">
        <v>245</v>
      </c>
      <c r="AA177" s="55" t="s">
        <v>240</v>
      </c>
      <c r="AB177" s="64">
        <v>9370</v>
      </c>
      <c r="AC177" s="887" t="s">
        <v>240</v>
      </c>
      <c r="AD177" s="65">
        <v>90</v>
      </c>
      <c r="AE177" s="66" t="s">
        <v>244</v>
      </c>
      <c r="AF177" s="59" t="s">
        <v>242</v>
      </c>
      <c r="AG177" s="67" t="s">
        <v>240</v>
      </c>
      <c r="AH177" s="61" t="s">
        <v>246</v>
      </c>
      <c r="AI177" s="67" t="s">
        <v>240</v>
      </c>
      <c r="AJ177" s="68">
        <v>2.6</v>
      </c>
      <c r="AK177" s="69" t="s">
        <v>247</v>
      </c>
      <c r="AL177" s="70" t="s">
        <v>248</v>
      </c>
      <c r="AM177" s="71">
        <v>3740</v>
      </c>
      <c r="AN177" s="70" t="s">
        <v>248</v>
      </c>
      <c r="AO177" s="72">
        <v>30</v>
      </c>
      <c r="AP177" s="73" t="s">
        <v>241</v>
      </c>
      <c r="AQ177" s="74" t="s">
        <v>242</v>
      </c>
      <c r="AR177" s="73" t="s">
        <v>240</v>
      </c>
      <c r="AS177" s="75" t="s">
        <v>246</v>
      </c>
      <c r="AT177" s="73" t="s">
        <v>240</v>
      </c>
      <c r="AU177" s="76">
        <v>3.9</v>
      </c>
      <c r="AV177" s="77"/>
      <c r="AW177" s="78"/>
      <c r="AX177" s="77"/>
      <c r="AY177" s="79"/>
      <c r="AZ177" s="80"/>
      <c r="BA177" s="80"/>
      <c r="BB177" s="81"/>
      <c r="BC177" s="80"/>
      <c r="BD177" s="81"/>
      <c r="BE177" s="80"/>
      <c r="BF177" s="77"/>
      <c r="BG177" s="78" t="s">
        <v>249</v>
      </c>
      <c r="BH177" s="77"/>
      <c r="BI177" s="82"/>
      <c r="BJ177" s="80"/>
      <c r="BK177" s="80"/>
      <c r="BL177" s="80"/>
      <c r="BM177" s="80"/>
      <c r="BN177" s="80"/>
      <c r="BO177" s="80"/>
      <c r="BP177" s="896" t="s">
        <v>240</v>
      </c>
      <c r="BQ177" s="897">
        <v>410</v>
      </c>
      <c r="BR177" s="887" t="s">
        <v>240</v>
      </c>
      <c r="BS177" s="899">
        <v>4</v>
      </c>
      <c r="BT177" s="872" t="s">
        <v>241</v>
      </c>
      <c r="BU177" s="872" t="s">
        <v>242</v>
      </c>
      <c r="BV177" s="870" t="s">
        <v>240</v>
      </c>
      <c r="BW177" s="874" t="s">
        <v>246</v>
      </c>
      <c r="BX177" s="870" t="s">
        <v>240</v>
      </c>
      <c r="BY177" s="901">
        <v>8.5</v>
      </c>
      <c r="BZ177" s="887" t="s">
        <v>250</v>
      </c>
      <c r="CA177" s="903">
        <v>2340</v>
      </c>
      <c r="CB177" s="887" t="s">
        <v>240</v>
      </c>
      <c r="CC177" s="899">
        <v>20</v>
      </c>
      <c r="CD177" s="870" t="s">
        <v>241</v>
      </c>
      <c r="CE177" s="872" t="s">
        <v>242</v>
      </c>
      <c r="CF177" s="870" t="s">
        <v>240</v>
      </c>
      <c r="CG177" s="874" t="s">
        <v>246</v>
      </c>
      <c r="CH177" s="870" t="s">
        <v>240</v>
      </c>
      <c r="CI177" s="876">
        <v>2.7</v>
      </c>
      <c r="CJ177" s="880" t="s">
        <v>251</v>
      </c>
      <c r="CK177" s="887" t="s">
        <v>250</v>
      </c>
      <c r="CL177" s="888">
        <v>540</v>
      </c>
      <c r="CM177" s="887" t="s">
        <v>240</v>
      </c>
      <c r="CN177" s="899">
        <v>5</v>
      </c>
      <c r="CO177" s="872" t="s">
        <v>241</v>
      </c>
      <c r="CP177" s="872" t="s">
        <v>242</v>
      </c>
      <c r="CQ177" s="870" t="s">
        <v>240</v>
      </c>
      <c r="CR177" s="874" t="s">
        <v>246</v>
      </c>
      <c r="CS177" s="870" t="s">
        <v>240</v>
      </c>
      <c r="CT177" s="901">
        <v>12.6</v>
      </c>
      <c r="CU177" s="887" t="s">
        <v>250</v>
      </c>
      <c r="CV177" s="83">
        <v>270</v>
      </c>
      <c r="CW177" s="887" t="s">
        <v>250</v>
      </c>
      <c r="CX177" s="84">
        <v>2</v>
      </c>
      <c r="CY177" s="887" t="s">
        <v>250</v>
      </c>
      <c r="CZ177" s="84">
        <v>2</v>
      </c>
      <c r="DA177" s="887" t="s">
        <v>250</v>
      </c>
      <c r="DB177" s="83">
        <v>40</v>
      </c>
      <c r="DC177" s="887" t="s">
        <v>250</v>
      </c>
      <c r="DD177" s="84">
        <v>1</v>
      </c>
      <c r="DE177" s="887" t="s">
        <v>250</v>
      </c>
      <c r="DF177" s="84">
        <v>1</v>
      </c>
      <c r="DG177" s="905" t="s">
        <v>248</v>
      </c>
      <c r="DH177" s="906">
        <v>2540</v>
      </c>
      <c r="DI177" s="905" t="s">
        <v>248</v>
      </c>
      <c r="DJ177" s="85">
        <v>255</v>
      </c>
      <c r="DK177" s="882" t="s">
        <v>252</v>
      </c>
      <c r="DL177" s="908">
        <v>2340</v>
      </c>
      <c r="DM177" s="870" t="s">
        <v>240</v>
      </c>
      <c r="DN177" s="868">
        <v>20</v>
      </c>
      <c r="DO177" s="870" t="s">
        <v>241</v>
      </c>
      <c r="DP177" s="872" t="s">
        <v>242</v>
      </c>
      <c r="DQ177" s="870" t="s">
        <v>240</v>
      </c>
      <c r="DR177" s="874" t="s">
        <v>246</v>
      </c>
      <c r="DS177" s="870" t="s">
        <v>240</v>
      </c>
      <c r="DT177" s="876">
        <v>2.7</v>
      </c>
      <c r="DU177" s="878" t="s">
        <v>247</v>
      </c>
      <c r="DV177" s="880" t="s">
        <v>253</v>
      </c>
      <c r="DW177" s="882" t="s">
        <v>252</v>
      </c>
      <c r="DX177" s="922"/>
      <c r="DY177" s="887"/>
      <c r="DZ177" s="922"/>
      <c r="EA177" s="115"/>
      <c r="EB177" s="918"/>
    </row>
    <row r="178" spans="1:132" s="116" customFormat="1" ht="34.15" customHeight="1">
      <c r="A178" s="138" t="s">
        <v>456</v>
      </c>
      <c r="B178" s="920"/>
      <c r="C178" s="884"/>
      <c r="D178" s="910"/>
      <c r="E178" s="114" t="s">
        <v>43</v>
      </c>
      <c r="F178" s="52"/>
      <c r="G178" s="88">
        <v>40490</v>
      </c>
      <c r="H178" s="89"/>
      <c r="I178" s="55" t="s">
        <v>240</v>
      </c>
      <c r="J178" s="90">
        <v>380</v>
      </c>
      <c r="K178" s="91"/>
      <c r="L178" s="92" t="s">
        <v>241</v>
      </c>
      <c r="M178" s="93" t="s">
        <v>242</v>
      </c>
      <c r="N178" s="94" t="s">
        <v>240</v>
      </c>
      <c r="O178" s="95" t="s">
        <v>246</v>
      </c>
      <c r="P178" s="94" t="s">
        <v>240</v>
      </c>
      <c r="Q178" s="96">
        <v>2.2000000000000002</v>
      </c>
      <c r="R178" s="97"/>
      <c r="S178" s="887"/>
      <c r="T178" s="889"/>
      <c r="U178" s="887"/>
      <c r="V178" s="891"/>
      <c r="W178" s="893"/>
      <c r="X178" s="873"/>
      <c r="Y178" s="893"/>
      <c r="Z178" s="895"/>
      <c r="AA178" s="55" t="s">
        <v>240</v>
      </c>
      <c r="AB178" s="90">
        <v>9370</v>
      </c>
      <c r="AC178" s="887"/>
      <c r="AD178" s="98">
        <v>90</v>
      </c>
      <c r="AE178" s="99" t="s">
        <v>241</v>
      </c>
      <c r="AF178" s="93" t="s">
        <v>242</v>
      </c>
      <c r="AG178" s="100" t="s">
        <v>240</v>
      </c>
      <c r="AH178" s="101" t="s">
        <v>246</v>
      </c>
      <c r="AI178" s="100" t="s">
        <v>240</v>
      </c>
      <c r="AJ178" s="102">
        <v>2.6</v>
      </c>
      <c r="AK178" s="103"/>
      <c r="AL178" s="70"/>
      <c r="AM178" s="104"/>
      <c r="AN178" s="77"/>
      <c r="AO178" s="105"/>
      <c r="AP178" s="106"/>
      <c r="AQ178" s="86"/>
      <c r="AR178" s="106"/>
      <c r="AS178" s="86"/>
      <c r="AT178" s="106"/>
      <c r="AU178" s="86"/>
      <c r="AV178" s="107" t="s">
        <v>240</v>
      </c>
      <c r="AW178" s="71">
        <v>65590</v>
      </c>
      <c r="AX178" s="77" t="s">
        <v>240</v>
      </c>
      <c r="AY178" s="72">
        <v>650</v>
      </c>
      <c r="AZ178" s="108" t="s">
        <v>241</v>
      </c>
      <c r="BA178" s="74" t="s">
        <v>242</v>
      </c>
      <c r="BB178" s="73" t="s">
        <v>240</v>
      </c>
      <c r="BC178" s="75" t="s">
        <v>246</v>
      </c>
      <c r="BD178" s="73" t="s">
        <v>240</v>
      </c>
      <c r="BE178" s="76">
        <v>2.2999999999999998</v>
      </c>
      <c r="BF178" s="107" t="s">
        <v>240</v>
      </c>
      <c r="BG178" s="156">
        <v>56220</v>
      </c>
      <c r="BH178" s="107" t="s">
        <v>250</v>
      </c>
      <c r="BI178" s="72">
        <v>560</v>
      </c>
      <c r="BJ178" s="108" t="s">
        <v>241</v>
      </c>
      <c r="BK178" s="74" t="s">
        <v>242</v>
      </c>
      <c r="BL178" s="108" t="s">
        <v>240</v>
      </c>
      <c r="BM178" s="75" t="s">
        <v>246</v>
      </c>
      <c r="BN178" s="108" t="s">
        <v>240</v>
      </c>
      <c r="BO178" s="76">
        <v>2.2999999999999998</v>
      </c>
      <c r="BP178" s="896"/>
      <c r="BQ178" s="898"/>
      <c r="BR178" s="887"/>
      <c r="BS178" s="900"/>
      <c r="BT178" s="873"/>
      <c r="BU178" s="873"/>
      <c r="BV178" s="871"/>
      <c r="BW178" s="875"/>
      <c r="BX178" s="871"/>
      <c r="BY178" s="902"/>
      <c r="BZ178" s="887"/>
      <c r="CA178" s="904"/>
      <c r="CB178" s="887"/>
      <c r="CC178" s="900"/>
      <c r="CD178" s="871"/>
      <c r="CE178" s="873"/>
      <c r="CF178" s="871"/>
      <c r="CG178" s="875"/>
      <c r="CH178" s="871"/>
      <c r="CI178" s="877"/>
      <c r="CJ178" s="881"/>
      <c r="CK178" s="887"/>
      <c r="CL178" s="889"/>
      <c r="CM178" s="887"/>
      <c r="CN178" s="900"/>
      <c r="CO178" s="873"/>
      <c r="CP178" s="873"/>
      <c r="CQ178" s="871"/>
      <c r="CR178" s="875"/>
      <c r="CS178" s="871"/>
      <c r="CT178" s="902"/>
      <c r="CU178" s="887"/>
      <c r="CV178" s="109" t="s">
        <v>280</v>
      </c>
      <c r="CW178" s="887"/>
      <c r="CX178" s="109" t="s">
        <v>255</v>
      </c>
      <c r="CY178" s="887"/>
      <c r="CZ178" s="110">
        <v>65.5</v>
      </c>
      <c r="DA178" s="887"/>
      <c r="DB178" s="109" t="s">
        <v>280</v>
      </c>
      <c r="DC178" s="887"/>
      <c r="DD178" s="109" t="s">
        <v>255</v>
      </c>
      <c r="DE178" s="887"/>
      <c r="DF178" s="110">
        <v>24.3</v>
      </c>
      <c r="DG178" s="905"/>
      <c r="DH178" s="907"/>
      <c r="DI178" s="905"/>
      <c r="DJ178" s="111" t="s">
        <v>256</v>
      </c>
      <c r="DK178" s="882"/>
      <c r="DL178" s="909"/>
      <c r="DM178" s="871"/>
      <c r="DN178" s="869"/>
      <c r="DO178" s="871"/>
      <c r="DP178" s="873"/>
      <c r="DQ178" s="871"/>
      <c r="DR178" s="875"/>
      <c r="DS178" s="871"/>
      <c r="DT178" s="877"/>
      <c r="DU178" s="879"/>
      <c r="DV178" s="881"/>
      <c r="DW178" s="882"/>
      <c r="DX178" s="922"/>
      <c r="DY178" s="887"/>
      <c r="DZ178" s="922"/>
      <c r="EA178" s="115"/>
      <c r="EB178" s="918"/>
    </row>
    <row r="179" spans="1:132" s="116" customFormat="1" ht="34.15" customHeight="1">
      <c r="A179" s="138" t="s">
        <v>457</v>
      </c>
      <c r="B179" s="920"/>
      <c r="C179" s="883" t="s">
        <v>276</v>
      </c>
      <c r="D179" s="885" t="s">
        <v>239</v>
      </c>
      <c r="E179" s="113" t="s">
        <v>42</v>
      </c>
      <c r="F179" s="52"/>
      <c r="G179" s="53">
        <v>30270</v>
      </c>
      <c r="H179" s="54">
        <v>39640</v>
      </c>
      <c r="I179" s="55" t="s">
        <v>240</v>
      </c>
      <c r="J179" s="56">
        <v>280</v>
      </c>
      <c r="K179" s="57">
        <v>370</v>
      </c>
      <c r="L179" s="58" t="s">
        <v>241</v>
      </c>
      <c r="M179" s="59" t="s">
        <v>242</v>
      </c>
      <c r="N179" s="60" t="s">
        <v>240</v>
      </c>
      <c r="O179" s="61" t="s">
        <v>243</v>
      </c>
      <c r="P179" s="60" t="s">
        <v>240</v>
      </c>
      <c r="Q179" s="62">
        <v>2.1</v>
      </c>
      <c r="R179" s="63">
        <v>2.2000000000000002</v>
      </c>
      <c r="S179" s="887" t="s">
        <v>240</v>
      </c>
      <c r="T179" s="888">
        <v>310</v>
      </c>
      <c r="U179" s="887" t="s">
        <v>240</v>
      </c>
      <c r="V179" s="890">
        <v>3</v>
      </c>
      <c r="W179" s="892" t="s">
        <v>244</v>
      </c>
      <c r="X179" s="872" t="s">
        <v>242</v>
      </c>
      <c r="Y179" s="892" t="s">
        <v>240</v>
      </c>
      <c r="Z179" s="894" t="s">
        <v>245</v>
      </c>
      <c r="AA179" s="55" t="s">
        <v>240</v>
      </c>
      <c r="AB179" s="64">
        <v>9370</v>
      </c>
      <c r="AC179" s="887" t="s">
        <v>240</v>
      </c>
      <c r="AD179" s="65">
        <v>90</v>
      </c>
      <c r="AE179" s="66" t="s">
        <v>244</v>
      </c>
      <c r="AF179" s="59" t="s">
        <v>242</v>
      </c>
      <c r="AG179" s="67" t="s">
        <v>240</v>
      </c>
      <c r="AH179" s="61" t="s">
        <v>246</v>
      </c>
      <c r="AI179" s="67" t="s">
        <v>240</v>
      </c>
      <c r="AJ179" s="68">
        <v>2.6</v>
      </c>
      <c r="AK179" s="69" t="s">
        <v>247</v>
      </c>
      <c r="AL179" s="70" t="s">
        <v>248</v>
      </c>
      <c r="AM179" s="71">
        <v>3740</v>
      </c>
      <c r="AN179" s="70" t="s">
        <v>248</v>
      </c>
      <c r="AO179" s="72">
        <v>30</v>
      </c>
      <c r="AP179" s="73" t="s">
        <v>241</v>
      </c>
      <c r="AQ179" s="74" t="s">
        <v>242</v>
      </c>
      <c r="AR179" s="73" t="s">
        <v>240</v>
      </c>
      <c r="AS179" s="75" t="s">
        <v>246</v>
      </c>
      <c r="AT179" s="73" t="s">
        <v>240</v>
      </c>
      <c r="AU179" s="76">
        <v>3.9</v>
      </c>
      <c r="AV179" s="77"/>
      <c r="AW179" s="78"/>
      <c r="AX179" s="77"/>
      <c r="AY179" s="79"/>
      <c r="AZ179" s="80"/>
      <c r="BA179" s="80"/>
      <c r="BB179" s="81"/>
      <c r="BC179" s="80"/>
      <c r="BD179" s="81"/>
      <c r="BE179" s="80"/>
      <c r="BF179" s="77"/>
      <c r="BG179" s="78" t="s">
        <v>249</v>
      </c>
      <c r="BH179" s="77"/>
      <c r="BI179" s="82"/>
      <c r="BJ179" s="80"/>
      <c r="BK179" s="80"/>
      <c r="BL179" s="80"/>
      <c r="BM179" s="80"/>
      <c r="BN179" s="80"/>
      <c r="BO179" s="80"/>
      <c r="BP179" s="896" t="s">
        <v>240</v>
      </c>
      <c r="BQ179" s="897">
        <v>360</v>
      </c>
      <c r="BR179" s="887" t="s">
        <v>240</v>
      </c>
      <c r="BS179" s="899">
        <v>3</v>
      </c>
      <c r="BT179" s="872" t="s">
        <v>241</v>
      </c>
      <c r="BU179" s="872" t="s">
        <v>242</v>
      </c>
      <c r="BV179" s="870" t="s">
        <v>240</v>
      </c>
      <c r="BW179" s="874" t="s">
        <v>246</v>
      </c>
      <c r="BX179" s="870" t="s">
        <v>240</v>
      </c>
      <c r="BY179" s="901">
        <v>10.1</v>
      </c>
      <c r="BZ179" s="887" t="s">
        <v>250</v>
      </c>
      <c r="CA179" s="903">
        <v>2080</v>
      </c>
      <c r="CB179" s="887" t="s">
        <v>240</v>
      </c>
      <c r="CC179" s="899">
        <v>20</v>
      </c>
      <c r="CD179" s="870" t="s">
        <v>241</v>
      </c>
      <c r="CE179" s="872" t="s">
        <v>242</v>
      </c>
      <c r="CF179" s="870" t="s">
        <v>240</v>
      </c>
      <c r="CG179" s="874" t="s">
        <v>246</v>
      </c>
      <c r="CH179" s="870" t="s">
        <v>240</v>
      </c>
      <c r="CI179" s="876">
        <v>2.4</v>
      </c>
      <c r="CJ179" s="880" t="s">
        <v>251</v>
      </c>
      <c r="CK179" s="887" t="s">
        <v>250</v>
      </c>
      <c r="CL179" s="888">
        <v>540</v>
      </c>
      <c r="CM179" s="887" t="s">
        <v>240</v>
      </c>
      <c r="CN179" s="899">
        <v>5</v>
      </c>
      <c r="CO179" s="872" t="s">
        <v>241</v>
      </c>
      <c r="CP179" s="872" t="s">
        <v>242</v>
      </c>
      <c r="CQ179" s="870" t="s">
        <v>240</v>
      </c>
      <c r="CR179" s="874" t="s">
        <v>246</v>
      </c>
      <c r="CS179" s="870" t="s">
        <v>240</v>
      </c>
      <c r="CT179" s="901">
        <v>11.2</v>
      </c>
      <c r="CU179" s="887" t="s">
        <v>250</v>
      </c>
      <c r="CV179" s="83">
        <v>240</v>
      </c>
      <c r="CW179" s="887" t="s">
        <v>250</v>
      </c>
      <c r="CX179" s="84">
        <v>2</v>
      </c>
      <c r="CY179" s="887" t="s">
        <v>250</v>
      </c>
      <c r="CZ179" s="84">
        <v>2</v>
      </c>
      <c r="DA179" s="887" t="s">
        <v>250</v>
      </c>
      <c r="DB179" s="83">
        <v>40</v>
      </c>
      <c r="DC179" s="887" t="s">
        <v>250</v>
      </c>
      <c r="DD179" s="84">
        <v>1</v>
      </c>
      <c r="DE179" s="887" t="s">
        <v>250</v>
      </c>
      <c r="DF179" s="84">
        <v>1</v>
      </c>
      <c r="DG179" s="905" t="s">
        <v>248</v>
      </c>
      <c r="DH179" s="906">
        <v>2440</v>
      </c>
      <c r="DI179" s="905" t="s">
        <v>248</v>
      </c>
      <c r="DJ179" s="85">
        <v>255</v>
      </c>
      <c r="DK179" s="882" t="s">
        <v>252</v>
      </c>
      <c r="DL179" s="908">
        <v>2080</v>
      </c>
      <c r="DM179" s="870" t="s">
        <v>240</v>
      </c>
      <c r="DN179" s="868">
        <v>20</v>
      </c>
      <c r="DO179" s="870" t="s">
        <v>241</v>
      </c>
      <c r="DP179" s="872" t="s">
        <v>242</v>
      </c>
      <c r="DQ179" s="870" t="s">
        <v>240</v>
      </c>
      <c r="DR179" s="874" t="s">
        <v>246</v>
      </c>
      <c r="DS179" s="870" t="s">
        <v>240</v>
      </c>
      <c r="DT179" s="876">
        <v>2.4</v>
      </c>
      <c r="DU179" s="878" t="s">
        <v>247</v>
      </c>
      <c r="DV179" s="880" t="s">
        <v>253</v>
      </c>
      <c r="DW179" s="882" t="s">
        <v>252</v>
      </c>
      <c r="DX179" s="922"/>
      <c r="DY179" s="887"/>
      <c r="DZ179" s="922"/>
      <c r="EA179" s="115"/>
      <c r="EB179" s="918"/>
    </row>
    <row r="180" spans="1:132" s="116" customFormat="1" ht="34.15" customHeight="1">
      <c r="A180" s="138" t="s">
        <v>458</v>
      </c>
      <c r="B180" s="920"/>
      <c r="C180" s="884"/>
      <c r="D180" s="910"/>
      <c r="E180" s="114" t="s">
        <v>43</v>
      </c>
      <c r="F180" s="52"/>
      <c r="G180" s="88">
        <v>39640</v>
      </c>
      <c r="H180" s="89"/>
      <c r="I180" s="55" t="s">
        <v>240</v>
      </c>
      <c r="J180" s="90">
        <v>370</v>
      </c>
      <c r="K180" s="91"/>
      <c r="L180" s="92" t="s">
        <v>241</v>
      </c>
      <c r="M180" s="93" t="s">
        <v>242</v>
      </c>
      <c r="N180" s="94" t="s">
        <v>240</v>
      </c>
      <c r="O180" s="95" t="s">
        <v>246</v>
      </c>
      <c r="P180" s="94" t="s">
        <v>240</v>
      </c>
      <c r="Q180" s="96">
        <v>2.2000000000000002</v>
      </c>
      <c r="R180" s="97"/>
      <c r="S180" s="887"/>
      <c r="T180" s="889"/>
      <c r="U180" s="887"/>
      <c r="V180" s="891"/>
      <c r="W180" s="893"/>
      <c r="X180" s="873"/>
      <c r="Y180" s="893"/>
      <c r="Z180" s="895"/>
      <c r="AA180" s="55" t="s">
        <v>240</v>
      </c>
      <c r="AB180" s="90">
        <v>9370</v>
      </c>
      <c r="AC180" s="887"/>
      <c r="AD180" s="98">
        <v>90</v>
      </c>
      <c r="AE180" s="99" t="s">
        <v>241</v>
      </c>
      <c r="AF180" s="93" t="s">
        <v>242</v>
      </c>
      <c r="AG180" s="100" t="s">
        <v>240</v>
      </c>
      <c r="AH180" s="101" t="s">
        <v>246</v>
      </c>
      <c r="AI180" s="100" t="s">
        <v>240</v>
      </c>
      <c r="AJ180" s="102">
        <v>2.6</v>
      </c>
      <c r="AK180" s="103"/>
      <c r="AL180" s="70"/>
      <c r="AM180" s="104"/>
      <c r="AN180" s="77"/>
      <c r="AO180" s="105"/>
      <c r="AP180" s="106"/>
      <c r="AQ180" s="86"/>
      <c r="AR180" s="106"/>
      <c r="AS180" s="86"/>
      <c r="AT180" s="106"/>
      <c r="AU180" s="86"/>
      <c r="AV180" s="107" t="s">
        <v>240</v>
      </c>
      <c r="AW180" s="71">
        <v>65590</v>
      </c>
      <c r="AX180" s="77" t="s">
        <v>240</v>
      </c>
      <c r="AY180" s="72">
        <v>650</v>
      </c>
      <c r="AZ180" s="108" t="s">
        <v>241</v>
      </c>
      <c r="BA180" s="74" t="s">
        <v>242</v>
      </c>
      <c r="BB180" s="73" t="s">
        <v>240</v>
      </c>
      <c r="BC180" s="75" t="s">
        <v>246</v>
      </c>
      <c r="BD180" s="73" t="s">
        <v>240</v>
      </c>
      <c r="BE180" s="76">
        <v>2.2999999999999998</v>
      </c>
      <c r="BF180" s="107" t="s">
        <v>240</v>
      </c>
      <c r="BG180" s="156">
        <v>56220</v>
      </c>
      <c r="BH180" s="107" t="s">
        <v>250</v>
      </c>
      <c r="BI180" s="72">
        <v>560</v>
      </c>
      <c r="BJ180" s="108" t="s">
        <v>241</v>
      </c>
      <c r="BK180" s="74" t="s">
        <v>242</v>
      </c>
      <c r="BL180" s="108" t="s">
        <v>240</v>
      </c>
      <c r="BM180" s="75" t="s">
        <v>246</v>
      </c>
      <c r="BN180" s="108" t="s">
        <v>240</v>
      </c>
      <c r="BO180" s="76">
        <v>2.2999999999999998</v>
      </c>
      <c r="BP180" s="896"/>
      <c r="BQ180" s="898"/>
      <c r="BR180" s="887"/>
      <c r="BS180" s="900"/>
      <c r="BT180" s="873"/>
      <c r="BU180" s="873"/>
      <c r="BV180" s="871"/>
      <c r="BW180" s="875"/>
      <c r="BX180" s="871"/>
      <c r="BY180" s="902"/>
      <c r="BZ180" s="887"/>
      <c r="CA180" s="904"/>
      <c r="CB180" s="887"/>
      <c r="CC180" s="900"/>
      <c r="CD180" s="871"/>
      <c r="CE180" s="873"/>
      <c r="CF180" s="871"/>
      <c r="CG180" s="875"/>
      <c r="CH180" s="871"/>
      <c r="CI180" s="877"/>
      <c r="CJ180" s="881"/>
      <c r="CK180" s="887"/>
      <c r="CL180" s="889"/>
      <c r="CM180" s="887"/>
      <c r="CN180" s="900"/>
      <c r="CO180" s="873"/>
      <c r="CP180" s="873"/>
      <c r="CQ180" s="871"/>
      <c r="CR180" s="875"/>
      <c r="CS180" s="871"/>
      <c r="CT180" s="902"/>
      <c r="CU180" s="887"/>
      <c r="CV180" s="109" t="s">
        <v>280</v>
      </c>
      <c r="CW180" s="887"/>
      <c r="CX180" s="109" t="s">
        <v>255</v>
      </c>
      <c r="CY180" s="887"/>
      <c r="CZ180" s="110">
        <v>58.3</v>
      </c>
      <c r="DA180" s="887"/>
      <c r="DB180" s="109" t="s">
        <v>280</v>
      </c>
      <c r="DC180" s="887"/>
      <c r="DD180" s="109" t="s">
        <v>255</v>
      </c>
      <c r="DE180" s="887"/>
      <c r="DF180" s="110">
        <v>21.6</v>
      </c>
      <c r="DG180" s="905"/>
      <c r="DH180" s="907"/>
      <c r="DI180" s="905"/>
      <c r="DJ180" s="111" t="s">
        <v>256</v>
      </c>
      <c r="DK180" s="882"/>
      <c r="DL180" s="909"/>
      <c r="DM180" s="871"/>
      <c r="DN180" s="869"/>
      <c r="DO180" s="871"/>
      <c r="DP180" s="873"/>
      <c r="DQ180" s="871"/>
      <c r="DR180" s="875"/>
      <c r="DS180" s="871"/>
      <c r="DT180" s="877"/>
      <c r="DU180" s="879"/>
      <c r="DV180" s="881"/>
      <c r="DW180" s="882"/>
      <c r="DX180" s="922"/>
      <c r="DY180" s="887"/>
      <c r="DZ180" s="922"/>
      <c r="EA180" s="115"/>
      <c r="EB180" s="918"/>
    </row>
    <row r="181" spans="1:132" s="116" customFormat="1" ht="34.15" customHeight="1">
      <c r="A181" s="138" t="s">
        <v>459</v>
      </c>
      <c r="B181" s="920"/>
      <c r="C181" s="883" t="s">
        <v>277</v>
      </c>
      <c r="D181" s="885" t="s">
        <v>239</v>
      </c>
      <c r="E181" s="113" t="s">
        <v>42</v>
      </c>
      <c r="F181" s="52"/>
      <c r="G181" s="53">
        <v>29590</v>
      </c>
      <c r="H181" s="54">
        <v>38960</v>
      </c>
      <c r="I181" s="55" t="s">
        <v>240</v>
      </c>
      <c r="J181" s="56">
        <v>270</v>
      </c>
      <c r="K181" s="57">
        <v>360</v>
      </c>
      <c r="L181" s="58" t="s">
        <v>241</v>
      </c>
      <c r="M181" s="59" t="s">
        <v>242</v>
      </c>
      <c r="N181" s="60" t="s">
        <v>240</v>
      </c>
      <c r="O181" s="61" t="s">
        <v>243</v>
      </c>
      <c r="P181" s="60" t="s">
        <v>240</v>
      </c>
      <c r="Q181" s="62">
        <v>2.1</v>
      </c>
      <c r="R181" s="63">
        <v>2.2000000000000002</v>
      </c>
      <c r="S181" s="887" t="s">
        <v>240</v>
      </c>
      <c r="T181" s="888">
        <v>280</v>
      </c>
      <c r="U181" s="887" t="s">
        <v>240</v>
      </c>
      <c r="V181" s="890">
        <v>2</v>
      </c>
      <c r="W181" s="892" t="s">
        <v>244</v>
      </c>
      <c r="X181" s="872" t="s">
        <v>242</v>
      </c>
      <c r="Y181" s="892" t="s">
        <v>240</v>
      </c>
      <c r="Z181" s="894" t="s">
        <v>245</v>
      </c>
      <c r="AA181" s="55" t="s">
        <v>240</v>
      </c>
      <c r="AB181" s="64">
        <v>9370</v>
      </c>
      <c r="AC181" s="887" t="s">
        <v>240</v>
      </c>
      <c r="AD181" s="65">
        <v>90</v>
      </c>
      <c r="AE181" s="66" t="s">
        <v>244</v>
      </c>
      <c r="AF181" s="59" t="s">
        <v>242</v>
      </c>
      <c r="AG181" s="67" t="s">
        <v>240</v>
      </c>
      <c r="AH181" s="61" t="s">
        <v>246</v>
      </c>
      <c r="AI181" s="67" t="s">
        <v>240</v>
      </c>
      <c r="AJ181" s="68">
        <v>2.6</v>
      </c>
      <c r="AK181" s="69" t="s">
        <v>247</v>
      </c>
      <c r="AL181" s="70" t="s">
        <v>248</v>
      </c>
      <c r="AM181" s="71">
        <v>3740</v>
      </c>
      <c r="AN181" s="70" t="s">
        <v>248</v>
      </c>
      <c r="AO181" s="72">
        <v>30</v>
      </c>
      <c r="AP181" s="73" t="s">
        <v>241</v>
      </c>
      <c r="AQ181" s="74" t="s">
        <v>242</v>
      </c>
      <c r="AR181" s="73" t="s">
        <v>240</v>
      </c>
      <c r="AS181" s="75" t="s">
        <v>246</v>
      </c>
      <c r="AT181" s="73" t="s">
        <v>240</v>
      </c>
      <c r="AU181" s="76">
        <v>3.9</v>
      </c>
      <c r="AV181" s="77"/>
      <c r="AW181" s="78"/>
      <c r="AX181" s="77"/>
      <c r="AY181" s="79"/>
      <c r="AZ181" s="80"/>
      <c r="BA181" s="80"/>
      <c r="BB181" s="81"/>
      <c r="BC181" s="80"/>
      <c r="BD181" s="81"/>
      <c r="BE181" s="80"/>
      <c r="BF181" s="77"/>
      <c r="BG181" s="78" t="s">
        <v>249</v>
      </c>
      <c r="BH181" s="77"/>
      <c r="BI181" s="82"/>
      <c r="BJ181" s="80"/>
      <c r="BK181" s="80"/>
      <c r="BL181" s="80"/>
      <c r="BM181" s="80"/>
      <c r="BN181" s="80"/>
      <c r="BO181" s="80"/>
      <c r="BP181" s="896" t="s">
        <v>240</v>
      </c>
      <c r="BQ181" s="897">
        <v>330</v>
      </c>
      <c r="BR181" s="887" t="s">
        <v>240</v>
      </c>
      <c r="BS181" s="899">
        <v>3</v>
      </c>
      <c r="BT181" s="872" t="s">
        <v>241</v>
      </c>
      <c r="BU181" s="872" t="s">
        <v>242</v>
      </c>
      <c r="BV181" s="870" t="s">
        <v>240</v>
      </c>
      <c r="BW181" s="874" t="s">
        <v>246</v>
      </c>
      <c r="BX181" s="870" t="s">
        <v>240</v>
      </c>
      <c r="BY181" s="901">
        <v>9.1</v>
      </c>
      <c r="BZ181" s="887" t="s">
        <v>250</v>
      </c>
      <c r="CA181" s="903">
        <v>1870</v>
      </c>
      <c r="CB181" s="887" t="s">
        <v>240</v>
      </c>
      <c r="CC181" s="899">
        <v>10</v>
      </c>
      <c r="CD181" s="870" t="s">
        <v>241</v>
      </c>
      <c r="CE181" s="872" t="s">
        <v>242</v>
      </c>
      <c r="CF181" s="870" t="s">
        <v>240</v>
      </c>
      <c r="CG181" s="874" t="s">
        <v>246</v>
      </c>
      <c r="CH181" s="870" t="s">
        <v>240</v>
      </c>
      <c r="CI181" s="876">
        <v>4.3</v>
      </c>
      <c r="CJ181" s="880" t="s">
        <v>251</v>
      </c>
      <c r="CK181" s="887" t="s">
        <v>250</v>
      </c>
      <c r="CL181" s="888">
        <v>540</v>
      </c>
      <c r="CM181" s="887" t="s">
        <v>240</v>
      </c>
      <c r="CN181" s="899">
        <v>5</v>
      </c>
      <c r="CO181" s="872" t="s">
        <v>241</v>
      </c>
      <c r="CP181" s="872" t="s">
        <v>242</v>
      </c>
      <c r="CQ181" s="870" t="s">
        <v>240</v>
      </c>
      <c r="CR181" s="874" t="s">
        <v>246</v>
      </c>
      <c r="CS181" s="870" t="s">
        <v>240</v>
      </c>
      <c r="CT181" s="901">
        <v>10.1</v>
      </c>
      <c r="CU181" s="887" t="s">
        <v>250</v>
      </c>
      <c r="CV181" s="83">
        <v>220</v>
      </c>
      <c r="CW181" s="887" t="s">
        <v>250</v>
      </c>
      <c r="CX181" s="84">
        <v>2</v>
      </c>
      <c r="CY181" s="887" t="s">
        <v>250</v>
      </c>
      <c r="CZ181" s="84">
        <v>2</v>
      </c>
      <c r="DA181" s="887" t="s">
        <v>250</v>
      </c>
      <c r="DB181" s="83">
        <v>40</v>
      </c>
      <c r="DC181" s="887" t="s">
        <v>250</v>
      </c>
      <c r="DD181" s="84">
        <v>1</v>
      </c>
      <c r="DE181" s="887" t="s">
        <v>250</v>
      </c>
      <c r="DF181" s="84">
        <v>1</v>
      </c>
      <c r="DG181" s="905" t="s">
        <v>248</v>
      </c>
      <c r="DH181" s="906">
        <v>2360</v>
      </c>
      <c r="DI181" s="905" t="s">
        <v>248</v>
      </c>
      <c r="DJ181" s="85">
        <v>255</v>
      </c>
      <c r="DK181" s="882" t="s">
        <v>252</v>
      </c>
      <c r="DL181" s="908">
        <v>1870</v>
      </c>
      <c r="DM181" s="870" t="s">
        <v>240</v>
      </c>
      <c r="DN181" s="868">
        <v>10</v>
      </c>
      <c r="DO181" s="870" t="s">
        <v>241</v>
      </c>
      <c r="DP181" s="872" t="s">
        <v>242</v>
      </c>
      <c r="DQ181" s="870" t="s">
        <v>240</v>
      </c>
      <c r="DR181" s="874" t="s">
        <v>246</v>
      </c>
      <c r="DS181" s="870" t="s">
        <v>240</v>
      </c>
      <c r="DT181" s="876">
        <v>4.3</v>
      </c>
      <c r="DU181" s="878" t="s">
        <v>247</v>
      </c>
      <c r="DV181" s="880" t="s">
        <v>253</v>
      </c>
      <c r="DW181" s="882" t="s">
        <v>252</v>
      </c>
      <c r="DX181" s="922"/>
      <c r="DY181" s="887"/>
      <c r="DZ181" s="922"/>
      <c r="EA181" s="115"/>
      <c r="EB181" s="918"/>
    </row>
    <row r="182" spans="1:132" s="116" customFormat="1" ht="34.15" customHeight="1">
      <c r="A182" s="138" t="s">
        <v>460</v>
      </c>
      <c r="B182" s="920"/>
      <c r="C182" s="884"/>
      <c r="D182" s="910"/>
      <c r="E182" s="114" t="s">
        <v>43</v>
      </c>
      <c r="F182" s="52"/>
      <c r="G182" s="88">
        <v>38960</v>
      </c>
      <c r="H182" s="89"/>
      <c r="I182" s="55" t="s">
        <v>240</v>
      </c>
      <c r="J182" s="90">
        <v>360</v>
      </c>
      <c r="K182" s="91"/>
      <c r="L182" s="92" t="s">
        <v>241</v>
      </c>
      <c r="M182" s="93" t="s">
        <v>242</v>
      </c>
      <c r="N182" s="94" t="s">
        <v>240</v>
      </c>
      <c r="O182" s="95" t="s">
        <v>246</v>
      </c>
      <c r="P182" s="94" t="s">
        <v>240</v>
      </c>
      <c r="Q182" s="96">
        <v>2.2000000000000002</v>
      </c>
      <c r="R182" s="97"/>
      <c r="S182" s="887"/>
      <c r="T182" s="889"/>
      <c r="U182" s="887"/>
      <c r="V182" s="891"/>
      <c r="W182" s="893"/>
      <c r="X182" s="873"/>
      <c r="Y182" s="893"/>
      <c r="Z182" s="895"/>
      <c r="AA182" s="55" t="s">
        <v>240</v>
      </c>
      <c r="AB182" s="90">
        <v>9370</v>
      </c>
      <c r="AC182" s="887"/>
      <c r="AD182" s="98">
        <v>90</v>
      </c>
      <c r="AE182" s="99" t="s">
        <v>241</v>
      </c>
      <c r="AF182" s="93" t="s">
        <v>242</v>
      </c>
      <c r="AG182" s="100" t="s">
        <v>240</v>
      </c>
      <c r="AH182" s="101" t="s">
        <v>246</v>
      </c>
      <c r="AI182" s="100" t="s">
        <v>240</v>
      </c>
      <c r="AJ182" s="102">
        <v>2.6</v>
      </c>
      <c r="AK182" s="103"/>
      <c r="AL182" s="70"/>
      <c r="AM182" s="104"/>
      <c r="AN182" s="77"/>
      <c r="AO182" s="105"/>
      <c r="AP182" s="106"/>
      <c r="AQ182" s="86"/>
      <c r="AR182" s="106"/>
      <c r="AS182" s="86"/>
      <c r="AT182" s="106"/>
      <c r="AU182" s="86"/>
      <c r="AV182" s="107" t="s">
        <v>240</v>
      </c>
      <c r="AW182" s="71">
        <v>65590</v>
      </c>
      <c r="AX182" s="77" t="s">
        <v>240</v>
      </c>
      <c r="AY182" s="72">
        <v>650</v>
      </c>
      <c r="AZ182" s="108" t="s">
        <v>241</v>
      </c>
      <c r="BA182" s="74" t="s">
        <v>242</v>
      </c>
      <c r="BB182" s="73" t="s">
        <v>240</v>
      </c>
      <c r="BC182" s="75" t="s">
        <v>246</v>
      </c>
      <c r="BD182" s="73" t="s">
        <v>240</v>
      </c>
      <c r="BE182" s="76">
        <v>2.2999999999999998</v>
      </c>
      <c r="BF182" s="107" t="s">
        <v>240</v>
      </c>
      <c r="BG182" s="156">
        <v>56220</v>
      </c>
      <c r="BH182" s="107" t="s">
        <v>250</v>
      </c>
      <c r="BI182" s="72">
        <v>560</v>
      </c>
      <c r="BJ182" s="108" t="s">
        <v>241</v>
      </c>
      <c r="BK182" s="74" t="s">
        <v>242</v>
      </c>
      <c r="BL182" s="108" t="s">
        <v>240</v>
      </c>
      <c r="BM182" s="75" t="s">
        <v>246</v>
      </c>
      <c r="BN182" s="108" t="s">
        <v>240</v>
      </c>
      <c r="BO182" s="76">
        <v>2.2999999999999998</v>
      </c>
      <c r="BP182" s="896"/>
      <c r="BQ182" s="898"/>
      <c r="BR182" s="887"/>
      <c r="BS182" s="900"/>
      <c r="BT182" s="873"/>
      <c r="BU182" s="873"/>
      <c r="BV182" s="871"/>
      <c r="BW182" s="875"/>
      <c r="BX182" s="871"/>
      <c r="BY182" s="902"/>
      <c r="BZ182" s="887"/>
      <c r="CA182" s="904"/>
      <c r="CB182" s="887"/>
      <c r="CC182" s="900"/>
      <c r="CD182" s="871"/>
      <c r="CE182" s="873"/>
      <c r="CF182" s="871"/>
      <c r="CG182" s="875"/>
      <c r="CH182" s="871"/>
      <c r="CI182" s="877"/>
      <c r="CJ182" s="881"/>
      <c r="CK182" s="887"/>
      <c r="CL182" s="889"/>
      <c r="CM182" s="887"/>
      <c r="CN182" s="900"/>
      <c r="CO182" s="873"/>
      <c r="CP182" s="873"/>
      <c r="CQ182" s="871"/>
      <c r="CR182" s="875"/>
      <c r="CS182" s="871"/>
      <c r="CT182" s="902"/>
      <c r="CU182" s="887"/>
      <c r="CV182" s="109" t="s">
        <v>280</v>
      </c>
      <c r="CW182" s="887"/>
      <c r="CX182" s="109" t="s">
        <v>255</v>
      </c>
      <c r="CY182" s="887"/>
      <c r="CZ182" s="110">
        <v>52.4</v>
      </c>
      <c r="DA182" s="887"/>
      <c r="DB182" s="109" t="s">
        <v>280</v>
      </c>
      <c r="DC182" s="887"/>
      <c r="DD182" s="109" t="s">
        <v>255</v>
      </c>
      <c r="DE182" s="887"/>
      <c r="DF182" s="110">
        <v>19.399999999999999</v>
      </c>
      <c r="DG182" s="905"/>
      <c r="DH182" s="907"/>
      <c r="DI182" s="905"/>
      <c r="DJ182" s="111" t="s">
        <v>256</v>
      </c>
      <c r="DK182" s="882"/>
      <c r="DL182" s="909"/>
      <c r="DM182" s="871"/>
      <c r="DN182" s="869"/>
      <c r="DO182" s="871"/>
      <c r="DP182" s="873"/>
      <c r="DQ182" s="871"/>
      <c r="DR182" s="875"/>
      <c r="DS182" s="871"/>
      <c r="DT182" s="877"/>
      <c r="DU182" s="879"/>
      <c r="DV182" s="881"/>
      <c r="DW182" s="882"/>
      <c r="DX182" s="922"/>
      <c r="DY182" s="887"/>
      <c r="DZ182" s="922"/>
      <c r="EA182" s="115"/>
      <c r="EB182" s="918"/>
    </row>
    <row r="183" spans="1:132" s="116" customFormat="1" ht="34.15" customHeight="1">
      <c r="A183" s="138" t="s">
        <v>461</v>
      </c>
      <c r="B183" s="920"/>
      <c r="C183" s="883" t="s">
        <v>278</v>
      </c>
      <c r="D183" s="885" t="s">
        <v>239</v>
      </c>
      <c r="E183" s="113" t="s">
        <v>42</v>
      </c>
      <c r="F183" s="52"/>
      <c r="G183" s="53">
        <v>27330</v>
      </c>
      <c r="H183" s="54">
        <v>36700</v>
      </c>
      <c r="I183" s="55" t="s">
        <v>240</v>
      </c>
      <c r="J183" s="56">
        <v>250</v>
      </c>
      <c r="K183" s="57">
        <v>340</v>
      </c>
      <c r="L183" s="58" t="s">
        <v>241</v>
      </c>
      <c r="M183" s="59" t="s">
        <v>242</v>
      </c>
      <c r="N183" s="60" t="s">
        <v>240</v>
      </c>
      <c r="O183" s="61" t="s">
        <v>243</v>
      </c>
      <c r="P183" s="60" t="s">
        <v>240</v>
      </c>
      <c r="Q183" s="62">
        <v>2</v>
      </c>
      <c r="R183" s="63">
        <v>2.2000000000000002</v>
      </c>
      <c r="S183" s="887" t="s">
        <v>240</v>
      </c>
      <c r="T183" s="888">
        <v>250</v>
      </c>
      <c r="U183" s="887" t="s">
        <v>240</v>
      </c>
      <c r="V183" s="890">
        <v>2</v>
      </c>
      <c r="W183" s="892" t="s">
        <v>244</v>
      </c>
      <c r="X183" s="872" t="s">
        <v>242</v>
      </c>
      <c r="Y183" s="892" t="s">
        <v>240</v>
      </c>
      <c r="Z183" s="894" t="s">
        <v>245</v>
      </c>
      <c r="AA183" s="55" t="s">
        <v>240</v>
      </c>
      <c r="AB183" s="64">
        <v>9370</v>
      </c>
      <c r="AC183" s="887" t="s">
        <v>240</v>
      </c>
      <c r="AD183" s="65">
        <v>90</v>
      </c>
      <c r="AE183" s="66" t="s">
        <v>244</v>
      </c>
      <c r="AF183" s="59" t="s">
        <v>242</v>
      </c>
      <c r="AG183" s="67" t="s">
        <v>240</v>
      </c>
      <c r="AH183" s="61" t="s">
        <v>246</v>
      </c>
      <c r="AI183" s="67" t="s">
        <v>240</v>
      </c>
      <c r="AJ183" s="68">
        <v>2.6</v>
      </c>
      <c r="AK183" s="69" t="s">
        <v>247</v>
      </c>
      <c r="AL183" s="70" t="s">
        <v>248</v>
      </c>
      <c r="AM183" s="71">
        <v>3740</v>
      </c>
      <c r="AN183" s="70" t="s">
        <v>248</v>
      </c>
      <c r="AO183" s="72">
        <v>30</v>
      </c>
      <c r="AP183" s="73" t="s">
        <v>241</v>
      </c>
      <c r="AQ183" s="74" t="s">
        <v>242</v>
      </c>
      <c r="AR183" s="73" t="s">
        <v>240</v>
      </c>
      <c r="AS183" s="75" t="s">
        <v>246</v>
      </c>
      <c r="AT183" s="73" t="s">
        <v>240</v>
      </c>
      <c r="AU183" s="76">
        <v>3.9</v>
      </c>
      <c r="AV183" s="77"/>
      <c r="AW183" s="78"/>
      <c r="AX183" s="77"/>
      <c r="AY183" s="79"/>
      <c r="AZ183" s="80"/>
      <c r="BA183" s="80"/>
      <c r="BB183" s="81"/>
      <c r="BC183" s="80"/>
      <c r="BD183" s="81"/>
      <c r="BE183" s="80"/>
      <c r="BF183" s="77"/>
      <c r="BG183" s="78" t="s">
        <v>249</v>
      </c>
      <c r="BH183" s="77"/>
      <c r="BI183" s="82"/>
      <c r="BJ183" s="80"/>
      <c r="BK183" s="80"/>
      <c r="BL183" s="80"/>
      <c r="BM183" s="80"/>
      <c r="BN183" s="80"/>
      <c r="BO183" s="80"/>
      <c r="BP183" s="896" t="s">
        <v>240</v>
      </c>
      <c r="BQ183" s="897">
        <v>300</v>
      </c>
      <c r="BR183" s="887" t="s">
        <v>240</v>
      </c>
      <c r="BS183" s="899">
        <v>3</v>
      </c>
      <c r="BT183" s="872" t="s">
        <v>241</v>
      </c>
      <c r="BU183" s="872" t="s">
        <v>242</v>
      </c>
      <c r="BV183" s="870" t="s">
        <v>240</v>
      </c>
      <c r="BW183" s="874" t="s">
        <v>246</v>
      </c>
      <c r="BX183" s="870" t="s">
        <v>240</v>
      </c>
      <c r="BY183" s="901">
        <v>8.1999999999999993</v>
      </c>
      <c r="BZ183" s="887" t="s">
        <v>250</v>
      </c>
      <c r="CA183" s="903">
        <v>1700</v>
      </c>
      <c r="CB183" s="887" t="s">
        <v>240</v>
      </c>
      <c r="CC183" s="899">
        <v>10</v>
      </c>
      <c r="CD183" s="870" t="s">
        <v>241</v>
      </c>
      <c r="CE183" s="872" t="s">
        <v>242</v>
      </c>
      <c r="CF183" s="870" t="s">
        <v>240</v>
      </c>
      <c r="CG183" s="874" t="s">
        <v>246</v>
      </c>
      <c r="CH183" s="870" t="s">
        <v>240</v>
      </c>
      <c r="CI183" s="876">
        <v>3.9</v>
      </c>
      <c r="CJ183" s="880" t="s">
        <v>251</v>
      </c>
      <c r="CK183" s="887" t="s">
        <v>250</v>
      </c>
      <c r="CL183" s="888">
        <v>540</v>
      </c>
      <c r="CM183" s="887" t="s">
        <v>240</v>
      </c>
      <c r="CN183" s="899">
        <v>5</v>
      </c>
      <c r="CO183" s="872" t="s">
        <v>241</v>
      </c>
      <c r="CP183" s="872" t="s">
        <v>242</v>
      </c>
      <c r="CQ183" s="870" t="s">
        <v>240</v>
      </c>
      <c r="CR183" s="874" t="s">
        <v>246</v>
      </c>
      <c r="CS183" s="870" t="s">
        <v>240</v>
      </c>
      <c r="CT183" s="901">
        <v>9.1999999999999993</v>
      </c>
      <c r="CU183" s="887" t="s">
        <v>250</v>
      </c>
      <c r="CV183" s="83">
        <v>200</v>
      </c>
      <c r="CW183" s="887" t="s">
        <v>250</v>
      </c>
      <c r="CX183" s="84">
        <v>2</v>
      </c>
      <c r="CY183" s="887" t="s">
        <v>250</v>
      </c>
      <c r="CZ183" s="84">
        <v>2</v>
      </c>
      <c r="DA183" s="887" t="s">
        <v>250</v>
      </c>
      <c r="DB183" s="83">
        <v>30</v>
      </c>
      <c r="DC183" s="887" t="s">
        <v>250</v>
      </c>
      <c r="DD183" s="84">
        <v>1</v>
      </c>
      <c r="DE183" s="887" t="s">
        <v>250</v>
      </c>
      <c r="DF183" s="84">
        <v>1</v>
      </c>
      <c r="DG183" s="905" t="s">
        <v>248</v>
      </c>
      <c r="DH183" s="906">
        <v>2150</v>
      </c>
      <c r="DI183" s="905" t="s">
        <v>248</v>
      </c>
      <c r="DJ183" s="85">
        <v>255</v>
      </c>
      <c r="DK183" s="882" t="s">
        <v>252</v>
      </c>
      <c r="DL183" s="908">
        <v>1700</v>
      </c>
      <c r="DM183" s="870" t="s">
        <v>240</v>
      </c>
      <c r="DN183" s="868">
        <v>10</v>
      </c>
      <c r="DO183" s="870" t="s">
        <v>241</v>
      </c>
      <c r="DP183" s="872" t="s">
        <v>242</v>
      </c>
      <c r="DQ183" s="870" t="s">
        <v>240</v>
      </c>
      <c r="DR183" s="874" t="s">
        <v>246</v>
      </c>
      <c r="DS183" s="870" t="s">
        <v>240</v>
      </c>
      <c r="DT183" s="876">
        <v>3.9</v>
      </c>
      <c r="DU183" s="878" t="s">
        <v>247</v>
      </c>
      <c r="DV183" s="880" t="s">
        <v>253</v>
      </c>
      <c r="DW183" s="882" t="s">
        <v>252</v>
      </c>
      <c r="DX183" s="922"/>
      <c r="DY183" s="887"/>
      <c r="DZ183" s="922"/>
      <c r="EA183" s="115"/>
      <c r="EB183" s="918"/>
    </row>
    <row r="184" spans="1:132" s="116" customFormat="1" ht="34.15" customHeight="1">
      <c r="A184" s="138" t="s">
        <v>462</v>
      </c>
      <c r="B184" s="920"/>
      <c r="C184" s="884"/>
      <c r="D184" s="886"/>
      <c r="E184" s="114" t="s">
        <v>43</v>
      </c>
      <c r="F184" s="52"/>
      <c r="G184" s="88">
        <v>36700</v>
      </c>
      <c r="H184" s="89"/>
      <c r="I184" s="55" t="s">
        <v>240</v>
      </c>
      <c r="J184" s="90">
        <v>340</v>
      </c>
      <c r="K184" s="91"/>
      <c r="L184" s="92" t="s">
        <v>241</v>
      </c>
      <c r="M184" s="93" t="s">
        <v>242</v>
      </c>
      <c r="N184" s="94" t="s">
        <v>240</v>
      </c>
      <c r="O184" s="95" t="s">
        <v>246</v>
      </c>
      <c r="P184" s="94" t="s">
        <v>240</v>
      </c>
      <c r="Q184" s="96">
        <v>2.2000000000000002</v>
      </c>
      <c r="R184" s="97"/>
      <c r="S184" s="887"/>
      <c r="T184" s="889"/>
      <c r="U184" s="887"/>
      <c r="V184" s="891"/>
      <c r="W184" s="893"/>
      <c r="X184" s="873"/>
      <c r="Y184" s="893"/>
      <c r="Z184" s="895"/>
      <c r="AA184" s="55" t="s">
        <v>240</v>
      </c>
      <c r="AB184" s="90">
        <v>9370</v>
      </c>
      <c r="AC184" s="887"/>
      <c r="AD184" s="98">
        <v>90</v>
      </c>
      <c r="AE184" s="99" t="s">
        <v>241</v>
      </c>
      <c r="AF184" s="93" t="s">
        <v>242</v>
      </c>
      <c r="AG184" s="100" t="s">
        <v>240</v>
      </c>
      <c r="AH184" s="101" t="s">
        <v>246</v>
      </c>
      <c r="AI184" s="100" t="s">
        <v>240</v>
      </c>
      <c r="AJ184" s="102">
        <v>2.6</v>
      </c>
      <c r="AK184" s="103"/>
      <c r="AL184" s="117"/>
      <c r="AM184" s="117"/>
      <c r="AN184" s="117"/>
      <c r="AO184" s="117"/>
      <c r="AP184" s="118"/>
      <c r="AQ184" s="117"/>
      <c r="AR184" s="118"/>
      <c r="AS184" s="117"/>
      <c r="AT184" s="118"/>
      <c r="AU184" s="117"/>
      <c r="AV184" s="107" t="s">
        <v>240</v>
      </c>
      <c r="AW184" s="71">
        <v>65590</v>
      </c>
      <c r="AX184" s="77" t="s">
        <v>240</v>
      </c>
      <c r="AY184" s="72">
        <v>650</v>
      </c>
      <c r="AZ184" s="108" t="s">
        <v>241</v>
      </c>
      <c r="BA184" s="74" t="s">
        <v>242</v>
      </c>
      <c r="BB184" s="73" t="s">
        <v>240</v>
      </c>
      <c r="BC184" s="75" t="s">
        <v>246</v>
      </c>
      <c r="BD184" s="73" t="s">
        <v>240</v>
      </c>
      <c r="BE184" s="76">
        <v>2.2999999999999998</v>
      </c>
      <c r="BF184" s="107" t="s">
        <v>240</v>
      </c>
      <c r="BG184" s="156">
        <v>56220</v>
      </c>
      <c r="BH184" s="107" t="s">
        <v>250</v>
      </c>
      <c r="BI184" s="72">
        <v>560</v>
      </c>
      <c r="BJ184" s="108" t="s">
        <v>241</v>
      </c>
      <c r="BK184" s="74" t="s">
        <v>242</v>
      </c>
      <c r="BL184" s="108" t="s">
        <v>240</v>
      </c>
      <c r="BM184" s="75" t="s">
        <v>246</v>
      </c>
      <c r="BN184" s="108" t="s">
        <v>240</v>
      </c>
      <c r="BO184" s="76">
        <v>2.2999999999999998</v>
      </c>
      <c r="BP184" s="896"/>
      <c r="BQ184" s="898"/>
      <c r="BR184" s="887"/>
      <c r="BS184" s="900"/>
      <c r="BT184" s="873"/>
      <c r="BU184" s="873"/>
      <c r="BV184" s="871"/>
      <c r="BW184" s="875"/>
      <c r="BX184" s="871"/>
      <c r="BY184" s="902"/>
      <c r="BZ184" s="887"/>
      <c r="CA184" s="904"/>
      <c r="CB184" s="887"/>
      <c r="CC184" s="900"/>
      <c r="CD184" s="871"/>
      <c r="CE184" s="873"/>
      <c r="CF184" s="871"/>
      <c r="CG184" s="875"/>
      <c r="CH184" s="871"/>
      <c r="CI184" s="877"/>
      <c r="CJ184" s="881"/>
      <c r="CK184" s="887"/>
      <c r="CL184" s="889"/>
      <c r="CM184" s="887"/>
      <c r="CN184" s="900"/>
      <c r="CO184" s="873"/>
      <c r="CP184" s="873"/>
      <c r="CQ184" s="871"/>
      <c r="CR184" s="875"/>
      <c r="CS184" s="871"/>
      <c r="CT184" s="902"/>
      <c r="CU184" s="887"/>
      <c r="CV184" s="109" t="s">
        <v>280</v>
      </c>
      <c r="CW184" s="887"/>
      <c r="CX184" s="109" t="s">
        <v>255</v>
      </c>
      <c r="CY184" s="887"/>
      <c r="CZ184" s="110">
        <v>47.7</v>
      </c>
      <c r="DA184" s="887"/>
      <c r="DB184" s="109" t="s">
        <v>280</v>
      </c>
      <c r="DC184" s="887"/>
      <c r="DD184" s="109" t="s">
        <v>255</v>
      </c>
      <c r="DE184" s="887"/>
      <c r="DF184" s="110">
        <v>17.7</v>
      </c>
      <c r="DG184" s="905"/>
      <c r="DH184" s="907"/>
      <c r="DI184" s="905"/>
      <c r="DJ184" s="111" t="s">
        <v>256</v>
      </c>
      <c r="DK184" s="882"/>
      <c r="DL184" s="909"/>
      <c r="DM184" s="871"/>
      <c r="DN184" s="869"/>
      <c r="DO184" s="871"/>
      <c r="DP184" s="873"/>
      <c r="DQ184" s="871"/>
      <c r="DR184" s="875"/>
      <c r="DS184" s="871"/>
      <c r="DT184" s="877"/>
      <c r="DU184" s="879"/>
      <c r="DV184" s="881"/>
      <c r="DW184" s="882"/>
      <c r="DX184" s="923"/>
      <c r="DY184" s="887"/>
      <c r="DZ184" s="923"/>
      <c r="EA184" s="115"/>
      <c r="EB184" s="919"/>
    </row>
    <row r="185" spans="1:132" s="86" customFormat="1" ht="34.15" customHeight="1">
      <c r="A185" s="137" t="s">
        <v>463</v>
      </c>
      <c r="B185" s="920" t="s">
        <v>283</v>
      </c>
      <c r="C185" s="913" t="s">
        <v>238</v>
      </c>
      <c r="D185" s="915" t="s">
        <v>239</v>
      </c>
      <c r="E185" s="51" t="s">
        <v>42</v>
      </c>
      <c r="F185" s="52"/>
      <c r="G185" s="53">
        <v>125720</v>
      </c>
      <c r="H185" s="54">
        <v>134930</v>
      </c>
      <c r="I185" s="55" t="s">
        <v>240</v>
      </c>
      <c r="J185" s="56">
        <v>1230</v>
      </c>
      <c r="K185" s="57">
        <v>1320</v>
      </c>
      <c r="L185" s="58" t="s">
        <v>241</v>
      </c>
      <c r="M185" s="59" t="s">
        <v>242</v>
      </c>
      <c r="N185" s="60" t="s">
        <v>240</v>
      </c>
      <c r="O185" s="61" t="s">
        <v>243</v>
      </c>
      <c r="P185" s="60" t="s">
        <v>240</v>
      </c>
      <c r="Q185" s="62">
        <v>2.2000000000000002</v>
      </c>
      <c r="R185" s="63">
        <v>2.2000000000000002</v>
      </c>
      <c r="S185" s="887" t="s">
        <v>240</v>
      </c>
      <c r="T185" s="888">
        <v>5550</v>
      </c>
      <c r="U185" s="887" t="s">
        <v>240</v>
      </c>
      <c r="V185" s="890">
        <v>50</v>
      </c>
      <c r="W185" s="892" t="s">
        <v>244</v>
      </c>
      <c r="X185" s="872" t="s">
        <v>242</v>
      </c>
      <c r="Y185" s="892" t="s">
        <v>240</v>
      </c>
      <c r="Z185" s="894" t="s">
        <v>245</v>
      </c>
      <c r="AA185" s="55" t="s">
        <v>240</v>
      </c>
      <c r="AB185" s="64">
        <v>9210</v>
      </c>
      <c r="AC185" s="887" t="s">
        <v>240</v>
      </c>
      <c r="AD185" s="65">
        <v>90</v>
      </c>
      <c r="AE185" s="66" t="s">
        <v>244</v>
      </c>
      <c r="AF185" s="59" t="s">
        <v>242</v>
      </c>
      <c r="AG185" s="67" t="s">
        <v>240</v>
      </c>
      <c r="AH185" s="61" t="s">
        <v>246</v>
      </c>
      <c r="AI185" s="67" t="s">
        <v>240</v>
      </c>
      <c r="AJ185" s="68">
        <v>2.6</v>
      </c>
      <c r="AK185" s="69" t="s">
        <v>247</v>
      </c>
      <c r="AL185" s="70" t="s">
        <v>248</v>
      </c>
      <c r="AM185" s="71">
        <v>3680</v>
      </c>
      <c r="AN185" s="70" t="s">
        <v>248</v>
      </c>
      <c r="AO185" s="72">
        <v>30</v>
      </c>
      <c r="AP185" s="73" t="s">
        <v>241</v>
      </c>
      <c r="AQ185" s="74" t="s">
        <v>242</v>
      </c>
      <c r="AR185" s="73" t="s">
        <v>240</v>
      </c>
      <c r="AS185" s="75" t="s">
        <v>246</v>
      </c>
      <c r="AT185" s="73" t="s">
        <v>240</v>
      </c>
      <c r="AU185" s="76">
        <v>3.9</v>
      </c>
      <c r="AV185" s="77"/>
      <c r="AW185" s="78"/>
      <c r="AX185" s="77"/>
      <c r="AY185" s="79"/>
      <c r="AZ185" s="80"/>
      <c r="BA185" s="80"/>
      <c r="BB185" s="81"/>
      <c r="BC185" s="80"/>
      <c r="BD185" s="81"/>
      <c r="BE185" s="80"/>
      <c r="BF185" s="77"/>
      <c r="BG185" s="78" t="s">
        <v>249</v>
      </c>
      <c r="BH185" s="77"/>
      <c r="BI185" s="82"/>
      <c r="BJ185" s="80"/>
      <c r="BK185" s="80"/>
      <c r="BL185" s="80"/>
      <c r="BM185" s="80"/>
      <c r="BN185" s="80"/>
      <c r="BO185" s="80"/>
      <c r="BP185" s="896" t="s">
        <v>240</v>
      </c>
      <c r="BQ185" s="897">
        <v>6640</v>
      </c>
      <c r="BR185" s="887" t="s">
        <v>250</v>
      </c>
      <c r="BS185" s="899">
        <v>60</v>
      </c>
      <c r="BT185" s="872" t="s">
        <v>241</v>
      </c>
      <c r="BU185" s="872" t="s">
        <v>242</v>
      </c>
      <c r="BV185" s="870" t="s">
        <v>240</v>
      </c>
      <c r="BW185" s="874" t="s">
        <v>246</v>
      </c>
      <c r="BX185" s="870" t="s">
        <v>240</v>
      </c>
      <c r="BY185" s="901">
        <v>9.1</v>
      </c>
      <c r="BZ185" s="887" t="s">
        <v>250</v>
      </c>
      <c r="CA185" s="903">
        <v>36860</v>
      </c>
      <c r="CB185" s="887" t="s">
        <v>250</v>
      </c>
      <c r="CC185" s="899">
        <v>360</v>
      </c>
      <c r="CD185" s="870" t="s">
        <v>241</v>
      </c>
      <c r="CE185" s="872" t="s">
        <v>242</v>
      </c>
      <c r="CF185" s="870" t="s">
        <v>240</v>
      </c>
      <c r="CG185" s="874" t="s">
        <v>246</v>
      </c>
      <c r="CH185" s="870" t="s">
        <v>240</v>
      </c>
      <c r="CI185" s="876">
        <v>2.4</v>
      </c>
      <c r="CJ185" s="880" t="s">
        <v>251</v>
      </c>
      <c r="CK185" s="887" t="s">
        <v>250</v>
      </c>
      <c r="CL185" s="888">
        <v>3930</v>
      </c>
      <c r="CM185" s="887" t="s">
        <v>240</v>
      </c>
      <c r="CN185" s="899">
        <v>30</v>
      </c>
      <c r="CO185" s="872" t="s">
        <v>241</v>
      </c>
      <c r="CP185" s="872" t="s">
        <v>242</v>
      </c>
      <c r="CQ185" s="870" t="s">
        <v>240</v>
      </c>
      <c r="CR185" s="874" t="s">
        <v>246</v>
      </c>
      <c r="CS185" s="870" t="s">
        <v>240</v>
      </c>
      <c r="CT185" s="901">
        <v>18.100000000000001</v>
      </c>
      <c r="CU185" s="887" t="s">
        <v>250</v>
      </c>
      <c r="CV185" s="83">
        <v>2950</v>
      </c>
      <c r="CW185" s="887" t="s">
        <v>250</v>
      </c>
      <c r="CX185" s="84">
        <v>20</v>
      </c>
      <c r="CY185" s="887" t="s">
        <v>250</v>
      </c>
      <c r="CZ185" s="84">
        <v>20</v>
      </c>
      <c r="DA185" s="887" t="s">
        <v>250</v>
      </c>
      <c r="DB185" s="83">
        <v>520</v>
      </c>
      <c r="DC185" s="887" t="s">
        <v>250</v>
      </c>
      <c r="DD185" s="84">
        <v>5</v>
      </c>
      <c r="DE185" s="887" t="s">
        <v>250</v>
      </c>
      <c r="DF185" s="84">
        <v>5</v>
      </c>
      <c r="DG185" s="905" t="s">
        <v>248</v>
      </c>
      <c r="DH185" s="906">
        <v>27330</v>
      </c>
      <c r="DI185" s="905" t="s">
        <v>248</v>
      </c>
      <c r="DJ185" s="85">
        <v>255</v>
      </c>
      <c r="DK185" s="882" t="s">
        <v>252</v>
      </c>
      <c r="DL185" s="908">
        <v>36860</v>
      </c>
      <c r="DM185" s="870" t="s">
        <v>240</v>
      </c>
      <c r="DN185" s="868">
        <v>360</v>
      </c>
      <c r="DO185" s="870" t="s">
        <v>241</v>
      </c>
      <c r="DP185" s="872" t="s">
        <v>242</v>
      </c>
      <c r="DQ185" s="870" t="s">
        <v>240</v>
      </c>
      <c r="DR185" s="874" t="s">
        <v>246</v>
      </c>
      <c r="DS185" s="870" t="s">
        <v>240</v>
      </c>
      <c r="DT185" s="876">
        <v>2.4</v>
      </c>
      <c r="DU185" s="878" t="s">
        <v>247</v>
      </c>
      <c r="DV185" s="880" t="s">
        <v>253</v>
      </c>
      <c r="DW185" s="882" t="s">
        <v>252</v>
      </c>
      <c r="DX185" s="921">
        <v>1350</v>
      </c>
      <c r="DY185" s="887" t="s">
        <v>252</v>
      </c>
      <c r="DZ185" s="921" t="s">
        <v>711</v>
      </c>
      <c r="EA185" s="112"/>
      <c r="EB185" s="917" t="s">
        <v>712</v>
      </c>
    </row>
    <row r="186" spans="1:132" s="86" customFormat="1" ht="34.15" customHeight="1">
      <c r="A186" s="137" t="s">
        <v>464</v>
      </c>
      <c r="B186" s="920"/>
      <c r="C186" s="914"/>
      <c r="D186" s="916"/>
      <c r="E186" s="87" t="s">
        <v>43</v>
      </c>
      <c r="F186" s="52"/>
      <c r="G186" s="88">
        <v>134930</v>
      </c>
      <c r="H186" s="89"/>
      <c r="I186" s="55" t="s">
        <v>240</v>
      </c>
      <c r="J186" s="90">
        <v>1320</v>
      </c>
      <c r="K186" s="91"/>
      <c r="L186" s="92" t="s">
        <v>241</v>
      </c>
      <c r="M186" s="93" t="s">
        <v>242</v>
      </c>
      <c r="N186" s="94" t="s">
        <v>240</v>
      </c>
      <c r="O186" s="95" t="s">
        <v>246</v>
      </c>
      <c r="P186" s="94" t="s">
        <v>240</v>
      </c>
      <c r="Q186" s="96">
        <v>2.2000000000000002</v>
      </c>
      <c r="R186" s="97"/>
      <c r="S186" s="887"/>
      <c r="T186" s="889"/>
      <c r="U186" s="887"/>
      <c r="V186" s="891"/>
      <c r="W186" s="893"/>
      <c r="X186" s="873"/>
      <c r="Y186" s="893"/>
      <c r="Z186" s="895"/>
      <c r="AA186" s="55" t="s">
        <v>240</v>
      </c>
      <c r="AB186" s="90">
        <v>9210</v>
      </c>
      <c r="AC186" s="887"/>
      <c r="AD186" s="98">
        <v>90</v>
      </c>
      <c r="AE186" s="99" t="s">
        <v>241</v>
      </c>
      <c r="AF186" s="93" t="s">
        <v>242</v>
      </c>
      <c r="AG186" s="100" t="s">
        <v>240</v>
      </c>
      <c r="AH186" s="101" t="s">
        <v>246</v>
      </c>
      <c r="AI186" s="100" t="s">
        <v>240</v>
      </c>
      <c r="AJ186" s="102">
        <v>2.6</v>
      </c>
      <c r="AK186" s="103"/>
      <c r="AL186" s="70"/>
      <c r="AM186" s="104"/>
      <c r="AN186" s="77"/>
      <c r="AO186" s="105"/>
      <c r="AP186" s="106"/>
      <c r="AR186" s="106"/>
      <c r="AT186" s="106"/>
      <c r="AV186" s="107" t="s">
        <v>240</v>
      </c>
      <c r="AW186" s="71">
        <v>64510</v>
      </c>
      <c r="AX186" s="77" t="s">
        <v>240</v>
      </c>
      <c r="AY186" s="72">
        <v>640</v>
      </c>
      <c r="AZ186" s="108" t="s">
        <v>241</v>
      </c>
      <c r="BA186" s="74" t="s">
        <v>242</v>
      </c>
      <c r="BB186" s="73" t="s">
        <v>240</v>
      </c>
      <c r="BC186" s="75" t="s">
        <v>246</v>
      </c>
      <c r="BD186" s="73" t="s">
        <v>240</v>
      </c>
      <c r="BE186" s="76">
        <v>2.4</v>
      </c>
      <c r="BF186" s="107" t="s">
        <v>240</v>
      </c>
      <c r="BG186" s="156">
        <v>55300</v>
      </c>
      <c r="BH186" s="107" t="s">
        <v>250</v>
      </c>
      <c r="BI186" s="72">
        <v>550</v>
      </c>
      <c r="BJ186" s="108" t="s">
        <v>241</v>
      </c>
      <c r="BK186" s="74" t="s">
        <v>242</v>
      </c>
      <c r="BL186" s="108" t="s">
        <v>240</v>
      </c>
      <c r="BM186" s="75" t="s">
        <v>246</v>
      </c>
      <c r="BN186" s="108" t="s">
        <v>240</v>
      </c>
      <c r="BO186" s="76">
        <v>2.2999999999999998</v>
      </c>
      <c r="BP186" s="896"/>
      <c r="BQ186" s="898"/>
      <c r="BR186" s="887"/>
      <c r="BS186" s="900"/>
      <c r="BT186" s="873"/>
      <c r="BU186" s="873"/>
      <c r="BV186" s="871"/>
      <c r="BW186" s="875"/>
      <c r="BX186" s="871"/>
      <c r="BY186" s="902"/>
      <c r="BZ186" s="887"/>
      <c r="CA186" s="904"/>
      <c r="CB186" s="887"/>
      <c r="CC186" s="900"/>
      <c r="CD186" s="871"/>
      <c r="CE186" s="873"/>
      <c r="CF186" s="871"/>
      <c r="CG186" s="875"/>
      <c r="CH186" s="871"/>
      <c r="CI186" s="877"/>
      <c r="CJ186" s="881"/>
      <c r="CK186" s="887"/>
      <c r="CL186" s="889"/>
      <c r="CM186" s="887"/>
      <c r="CN186" s="900"/>
      <c r="CO186" s="873"/>
      <c r="CP186" s="873"/>
      <c r="CQ186" s="871"/>
      <c r="CR186" s="875"/>
      <c r="CS186" s="871"/>
      <c r="CT186" s="902"/>
      <c r="CU186" s="887"/>
      <c r="CV186" s="109" t="s">
        <v>254</v>
      </c>
      <c r="CW186" s="887"/>
      <c r="CX186" s="109" t="s">
        <v>255</v>
      </c>
      <c r="CY186" s="887"/>
      <c r="CZ186" s="110">
        <v>69.900000000000006</v>
      </c>
      <c r="DA186" s="887"/>
      <c r="DB186" s="109" t="s">
        <v>254</v>
      </c>
      <c r="DC186" s="887"/>
      <c r="DD186" s="109" t="s">
        <v>255</v>
      </c>
      <c r="DE186" s="887"/>
      <c r="DF186" s="110">
        <v>46.6</v>
      </c>
      <c r="DG186" s="905"/>
      <c r="DH186" s="907"/>
      <c r="DI186" s="905"/>
      <c r="DJ186" s="111" t="s">
        <v>256</v>
      </c>
      <c r="DK186" s="882"/>
      <c r="DL186" s="909"/>
      <c r="DM186" s="871"/>
      <c r="DN186" s="869"/>
      <c r="DO186" s="871"/>
      <c r="DP186" s="873"/>
      <c r="DQ186" s="871"/>
      <c r="DR186" s="875"/>
      <c r="DS186" s="871"/>
      <c r="DT186" s="877"/>
      <c r="DU186" s="879"/>
      <c r="DV186" s="881"/>
      <c r="DW186" s="882"/>
      <c r="DX186" s="922"/>
      <c r="DY186" s="887"/>
      <c r="DZ186" s="922"/>
      <c r="EA186" s="112"/>
      <c r="EB186" s="918"/>
    </row>
    <row r="187" spans="1:132" s="86" customFormat="1" ht="34.15" customHeight="1">
      <c r="A187" s="137" t="s">
        <v>465</v>
      </c>
      <c r="B187" s="920"/>
      <c r="C187" s="913" t="s">
        <v>257</v>
      </c>
      <c r="D187" s="915" t="s">
        <v>239</v>
      </c>
      <c r="E187" s="51" t="s">
        <v>42</v>
      </c>
      <c r="F187" s="52"/>
      <c r="G187" s="53">
        <v>95450</v>
      </c>
      <c r="H187" s="54">
        <v>104660</v>
      </c>
      <c r="I187" s="55" t="s">
        <v>240</v>
      </c>
      <c r="J187" s="56">
        <v>930</v>
      </c>
      <c r="K187" s="57">
        <v>1020</v>
      </c>
      <c r="L187" s="58" t="s">
        <v>241</v>
      </c>
      <c r="M187" s="59" t="s">
        <v>242</v>
      </c>
      <c r="N187" s="60" t="s">
        <v>240</v>
      </c>
      <c r="O187" s="61" t="s">
        <v>243</v>
      </c>
      <c r="P187" s="60" t="s">
        <v>240</v>
      </c>
      <c r="Q187" s="62">
        <v>2.2000000000000002</v>
      </c>
      <c r="R187" s="63">
        <v>2.2000000000000002</v>
      </c>
      <c r="S187" s="887" t="s">
        <v>240</v>
      </c>
      <c r="T187" s="888">
        <v>4160</v>
      </c>
      <c r="U187" s="887" t="s">
        <v>240</v>
      </c>
      <c r="V187" s="890">
        <v>40</v>
      </c>
      <c r="W187" s="892" t="s">
        <v>244</v>
      </c>
      <c r="X187" s="872" t="s">
        <v>242</v>
      </c>
      <c r="Y187" s="892" t="s">
        <v>240</v>
      </c>
      <c r="Z187" s="894" t="s">
        <v>245</v>
      </c>
      <c r="AA187" s="55" t="s">
        <v>240</v>
      </c>
      <c r="AB187" s="64">
        <v>9210</v>
      </c>
      <c r="AC187" s="887" t="s">
        <v>240</v>
      </c>
      <c r="AD187" s="65">
        <v>90</v>
      </c>
      <c r="AE187" s="66" t="s">
        <v>244</v>
      </c>
      <c r="AF187" s="59" t="s">
        <v>242</v>
      </c>
      <c r="AG187" s="67" t="s">
        <v>240</v>
      </c>
      <c r="AH187" s="61" t="s">
        <v>246</v>
      </c>
      <c r="AI187" s="67" t="s">
        <v>240</v>
      </c>
      <c r="AJ187" s="68">
        <v>2.6</v>
      </c>
      <c r="AK187" s="69" t="s">
        <v>247</v>
      </c>
      <c r="AL187" s="70" t="s">
        <v>248</v>
      </c>
      <c r="AM187" s="71">
        <v>3680</v>
      </c>
      <c r="AN187" s="70" t="s">
        <v>248</v>
      </c>
      <c r="AO187" s="72">
        <v>30</v>
      </c>
      <c r="AP187" s="73" t="s">
        <v>241</v>
      </c>
      <c r="AQ187" s="74" t="s">
        <v>242</v>
      </c>
      <c r="AR187" s="73" t="s">
        <v>240</v>
      </c>
      <c r="AS187" s="75" t="s">
        <v>246</v>
      </c>
      <c r="AT187" s="73" t="s">
        <v>240</v>
      </c>
      <c r="AU187" s="76">
        <v>3.9</v>
      </c>
      <c r="AV187" s="77"/>
      <c r="AW187" s="78"/>
      <c r="AX187" s="77"/>
      <c r="AY187" s="79"/>
      <c r="AZ187" s="80"/>
      <c r="BA187" s="80"/>
      <c r="BB187" s="81"/>
      <c r="BC187" s="80"/>
      <c r="BD187" s="81"/>
      <c r="BE187" s="80"/>
      <c r="BF187" s="77"/>
      <c r="BG187" s="78" t="s">
        <v>249</v>
      </c>
      <c r="BH187" s="77"/>
      <c r="BI187" s="82"/>
      <c r="BJ187" s="80"/>
      <c r="BK187" s="80"/>
      <c r="BL187" s="80"/>
      <c r="BM187" s="80"/>
      <c r="BN187" s="80"/>
      <c r="BO187" s="80"/>
      <c r="BP187" s="896" t="s">
        <v>240</v>
      </c>
      <c r="BQ187" s="897">
        <v>4980</v>
      </c>
      <c r="BR187" s="887" t="s">
        <v>250</v>
      </c>
      <c r="BS187" s="899">
        <v>40</v>
      </c>
      <c r="BT187" s="872" t="s">
        <v>241</v>
      </c>
      <c r="BU187" s="872" t="s">
        <v>242</v>
      </c>
      <c r="BV187" s="870" t="s">
        <v>240</v>
      </c>
      <c r="BW187" s="874" t="s">
        <v>246</v>
      </c>
      <c r="BX187" s="870" t="s">
        <v>240</v>
      </c>
      <c r="BY187" s="901">
        <v>10.199999999999999</v>
      </c>
      <c r="BZ187" s="887" t="s">
        <v>250</v>
      </c>
      <c r="CA187" s="903">
        <v>27650</v>
      </c>
      <c r="CB187" s="887" t="s">
        <v>250</v>
      </c>
      <c r="CC187" s="899">
        <v>270</v>
      </c>
      <c r="CD187" s="870" t="s">
        <v>241</v>
      </c>
      <c r="CE187" s="872" t="s">
        <v>242</v>
      </c>
      <c r="CF187" s="870" t="s">
        <v>240</v>
      </c>
      <c r="CG187" s="874" t="s">
        <v>246</v>
      </c>
      <c r="CH187" s="870" t="s">
        <v>240</v>
      </c>
      <c r="CI187" s="876">
        <v>2.4</v>
      </c>
      <c r="CJ187" s="880" t="s">
        <v>251</v>
      </c>
      <c r="CK187" s="887" t="s">
        <v>250</v>
      </c>
      <c r="CL187" s="888">
        <v>3160</v>
      </c>
      <c r="CM187" s="887" t="s">
        <v>240</v>
      </c>
      <c r="CN187" s="899">
        <v>30</v>
      </c>
      <c r="CO187" s="872" t="s">
        <v>241</v>
      </c>
      <c r="CP187" s="872" t="s">
        <v>242</v>
      </c>
      <c r="CQ187" s="870" t="s">
        <v>240</v>
      </c>
      <c r="CR187" s="874" t="s">
        <v>246</v>
      </c>
      <c r="CS187" s="870" t="s">
        <v>240</v>
      </c>
      <c r="CT187" s="901">
        <v>13.6</v>
      </c>
      <c r="CU187" s="887" t="s">
        <v>250</v>
      </c>
      <c r="CV187" s="83">
        <v>2210</v>
      </c>
      <c r="CW187" s="887" t="s">
        <v>250</v>
      </c>
      <c r="CX187" s="84">
        <v>20</v>
      </c>
      <c r="CY187" s="887" t="s">
        <v>250</v>
      </c>
      <c r="CZ187" s="84">
        <v>20</v>
      </c>
      <c r="DA187" s="887" t="s">
        <v>250</v>
      </c>
      <c r="DB187" s="83">
        <v>390</v>
      </c>
      <c r="DC187" s="887" t="s">
        <v>250</v>
      </c>
      <c r="DD187" s="84">
        <v>3</v>
      </c>
      <c r="DE187" s="887" t="s">
        <v>250</v>
      </c>
      <c r="DF187" s="84">
        <v>3</v>
      </c>
      <c r="DG187" s="905" t="s">
        <v>248</v>
      </c>
      <c r="DH187" s="906">
        <v>20750</v>
      </c>
      <c r="DI187" s="905" t="s">
        <v>248</v>
      </c>
      <c r="DJ187" s="85">
        <v>255</v>
      </c>
      <c r="DK187" s="882" t="s">
        <v>252</v>
      </c>
      <c r="DL187" s="908">
        <v>27650</v>
      </c>
      <c r="DM187" s="870" t="s">
        <v>240</v>
      </c>
      <c r="DN187" s="868">
        <v>270</v>
      </c>
      <c r="DO187" s="870" t="s">
        <v>241</v>
      </c>
      <c r="DP187" s="872" t="s">
        <v>242</v>
      </c>
      <c r="DQ187" s="870" t="s">
        <v>240</v>
      </c>
      <c r="DR187" s="874" t="s">
        <v>246</v>
      </c>
      <c r="DS187" s="870" t="s">
        <v>240</v>
      </c>
      <c r="DT187" s="876">
        <v>2.4</v>
      </c>
      <c r="DU187" s="878" t="s">
        <v>247</v>
      </c>
      <c r="DV187" s="880" t="s">
        <v>253</v>
      </c>
      <c r="DW187" s="882" t="s">
        <v>252</v>
      </c>
      <c r="DX187" s="922"/>
      <c r="DY187" s="887"/>
      <c r="DZ187" s="922"/>
      <c r="EA187" s="112"/>
      <c r="EB187" s="918"/>
    </row>
    <row r="188" spans="1:132" s="86" customFormat="1" ht="34.15" customHeight="1">
      <c r="A188" s="137" t="s">
        <v>466</v>
      </c>
      <c r="B188" s="920"/>
      <c r="C188" s="914"/>
      <c r="D188" s="916"/>
      <c r="E188" s="87" t="s">
        <v>43</v>
      </c>
      <c r="F188" s="52"/>
      <c r="G188" s="88">
        <v>104660</v>
      </c>
      <c r="H188" s="89"/>
      <c r="I188" s="55" t="s">
        <v>240</v>
      </c>
      <c r="J188" s="90">
        <v>1020</v>
      </c>
      <c r="K188" s="91"/>
      <c r="L188" s="92" t="s">
        <v>241</v>
      </c>
      <c r="M188" s="93" t="s">
        <v>242</v>
      </c>
      <c r="N188" s="94" t="s">
        <v>240</v>
      </c>
      <c r="O188" s="95" t="s">
        <v>246</v>
      </c>
      <c r="P188" s="94" t="s">
        <v>240</v>
      </c>
      <c r="Q188" s="96">
        <v>2.2000000000000002</v>
      </c>
      <c r="R188" s="97"/>
      <c r="S188" s="887"/>
      <c r="T188" s="889"/>
      <c r="U188" s="887"/>
      <c r="V188" s="891"/>
      <c r="W188" s="893"/>
      <c r="X188" s="873"/>
      <c r="Y188" s="893"/>
      <c r="Z188" s="895"/>
      <c r="AA188" s="55" t="s">
        <v>240</v>
      </c>
      <c r="AB188" s="90">
        <v>9210</v>
      </c>
      <c r="AC188" s="887"/>
      <c r="AD188" s="98">
        <v>90</v>
      </c>
      <c r="AE188" s="99" t="s">
        <v>241</v>
      </c>
      <c r="AF188" s="93" t="s">
        <v>242</v>
      </c>
      <c r="AG188" s="100" t="s">
        <v>240</v>
      </c>
      <c r="AH188" s="101" t="s">
        <v>246</v>
      </c>
      <c r="AI188" s="100" t="s">
        <v>240</v>
      </c>
      <c r="AJ188" s="102">
        <v>2.6</v>
      </c>
      <c r="AK188" s="103"/>
      <c r="AL188" s="70"/>
      <c r="AM188" s="104"/>
      <c r="AN188" s="77"/>
      <c r="AO188" s="105"/>
      <c r="AP188" s="106"/>
      <c r="AR188" s="106"/>
      <c r="AT188" s="106"/>
      <c r="AV188" s="107" t="s">
        <v>240</v>
      </c>
      <c r="AW188" s="71">
        <v>64510</v>
      </c>
      <c r="AX188" s="77" t="s">
        <v>240</v>
      </c>
      <c r="AY188" s="72">
        <v>640</v>
      </c>
      <c r="AZ188" s="108" t="s">
        <v>241</v>
      </c>
      <c r="BA188" s="74" t="s">
        <v>242</v>
      </c>
      <c r="BB188" s="73" t="s">
        <v>240</v>
      </c>
      <c r="BC188" s="75" t="s">
        <v>246</v>
      </c>
      <c r="BD188" s="73" t="s">
        <v>240</v>
      </c>
      <c r="BE188" s="76">
        <v>2.4</v>
      </c>
      <c r="BF188" s="107" t="s">
        <v>240</v>
      </c>
      <c r="BG188" s="156">
        <v>55300</v>
      </c>
      <c r="BH188" s="107" t="s">
        <v>250</v>
      </c>
      <c r="BI188" s="72">
        <v>550</v>
      </c>
      <c r="BJ188" s="108" t="s">
        <v>241</v>
      </c>
      <c r="BK188" s="74" t="s">
        <v>242</v>
      </c>
      <c r="BL188" s="108" t="s">
        <v>240</v>
      </c>
      <c r="BM188" s="75" t="s">
        <v>246</v>
      </c>
      <c r="BN188" s="108" t="s">
        <v>240</v>
      </c>
      <c r="BO188" s="76">
        <v>2.2999999999999998</v>
      </c>
      <c r="BP188" s="896"/>
      <c r="BQ188" s="898"/>
      <c r="BR188" s="887"/>
      <c r="BS188" s="900"/>
      <c r="BT188" s="873"/>
      <c r="BU188" s="873"/>
      <c r="BV188" s="871"/>
      <c r="BW188" s="875"/>
      <c r="BX188" s="871"/>
      <c r="BY188" s="902"/>
      <c r="BZ188" s="887"/>
      <c r="CA188" s="904"/>
      <c r="CB188" s="887"/>
      <c r="CC188" s="900"/>
      <c r="CD188" s="871"/>
      <c r="CE188" s="873"/>
      <c r="CF188" s="871"/>
      <c r="CG188" s="875"/>
      <c r="CH188" s="871"/>
      <c r="CI188" s="877"/>
      <c r="CJ188" s="881"/>
      <c r="CK188" s="887"/>
      <c r="CL188" s="889"/>
      <c r="CM188" s="887"/>
      <c r="CN188" s="900"/>
      <c r="CO188" s="873"/>
      <c r="CP188" s="873"/>
      <c r="CQ188" s="871"/>
      <c r="CR188" s="875"/>
      <c r="CS188" s="871"/>
      <c r="CT188" s="902"/>
      <c r="CU188" s="887"/>
      <c r="CV188" s="109" t="s">
        <v>254</v>
      </c>
      <c r="CW188" s="887"/>
      <c r="CX188" s="109" t="s">
        <v>255</v>
      </c>
      <c r="CY188" s="887"/>
      <c r="CZ188" s="110">
        <v>52.4</v>
      </c>
      <c r="DA188" s="887"/>
      <c r="DB188" s="109" t="s">
        <v>254</v>
      </c>
      <c r="DC188" s="887"/>
      <c r="DD188" s="109" t="s">
        <v>255</v>
      </c>
      <c r="DE188" s="887"/>
      <c r="DF188" s="110">
        <v>58.3</v>
      </c>
      <c r="DG188" s="905"/>
      <c r="DH188" s="907"/>
      <c r="DI188" s="905"/>
      <c r="DJ188" s="111" t="s">
        <v>256</v>
      </c>
      <c r="DK188" s="882"/>
      <c r="DL188" s="909"/>
      <c r="DM188" s="871"/>
      <c r="DN188" s="869"/>
      <c r="DO188" s="871"/>
      <c r="DP188" s="873"/>
      <c r="DQ188" s="871"/>
      <c r="DR188" s="875"/>
      <c r="DS188" s="871"/>
      <c r="DT188" s="877"/>
      <c r="DU188" s="879"/>
      <c r="DV188" s="881"/>
      <c r="DW188" s="882"/>
      <c r="DX188" s="922"/>
      <c r="DY188" s="887"/>
      <c r="DZ188" s="922"/>
      <c r="EA188" s="112"/>
      <c r="EB188" s="918"/>
    </row>
    <row r="189" spans="1:132" s="86" customFormat="1" ht="34.15" customHeight="1">
      <c r="A189" s="137" t="s">
        <v>467</v>
      </c>
      <c r="B189" s="920"/>
      <c r="C189" s="913" t="s">
        <v>258</v>
      </c>
      <c r="D189" s="915" t="s">
        <v>239</v>
      </c>
      <c r="E189" s="51" t="s">
        <v>42</v>
      </c>
      <c r="F189" s="52"/>
      <c r="G189" s="53">
        <v>77290</v>
      </c>
      <c r="H189" s="54">
        <v>86500</v>
      </c>
      <c r="I189" s="55" t="s">
        <v>240</v>
      </c>
      <c r="J189" s="56">
        <v>750</v>
      </c>
      <c r="K189" s="57">
        <v>840</v>
      </c>
      <c r="L189" s="58" t="s">
        <v>241</v>
      </c>
      <c r="M189" s="59" t="s">
        <v>242</v>
      </c>
      <c r="N189" s="60" t="s">
        <v>240</v>
      </c>
      <c r="O189" s="61" t="s">
        <v>243</v>
      </c>
      <c r="P189" s="60" t="s">
        <v>240</v>
      </c>
      <c r="Q189" s="62">
        <v>2.2000000000000002</v>
      </c>
      <c r="R189" s="63">
        <v>2.2000000000000002</v>
      </c>
      <c r="S189" s="887" t="s">
        <v>240</v>
      </c>
      <c r="T189" s="888">
        <v>3330</v>
      </c>
      <c r="U189" s="887" t="s">
        <v>240</v>
      </c>
      <c r="V189" s="890">
        <v>30</v>
      </c>
      <c r="W189" s="892" t="s">
        <v>244</v>
      </c>
      <c r="X189" s="872" t="s">
        <v>242</v>
      </c>
      <c r="Y189" s="892" t="s">
        <v>240</v>
      </c>
      <c r="Z189" s="894" t="s">
        <v>245</v>
      </c>
      <c r="AA189" s="55" t="s">
        <v>240</v>
      </c>
      <c r="AB189" s="64">
        <v>9210</v>
      </c>
      <c r="AC189" s="887" t="s">
        <v>240</v>
      </c>
      <c r="AD189" s="65">
        <v>90</v>
      </c>
      <c r="AE189" s="66" t="s">
        <v>244</v>
      </c>
      <c r="AF189" s="59" t="s">
        <v>242</v>
      </c>
      <c r="AG189" s="67" t="s">
        <v>240</v>
      </c>
      <c r="AH189" s="61" t="s">
        <v>246</v>
      </c>
      <c r="AI189" s="67" t="s">
        <v>240</v>
      </c>
      <c r="AJ189" s="68">
        <v>2.6</v>
      </c>
      <c r="AK189" s="69" t="s">
        <v>247</v>
      </c>
      <c r="AL189" s="70" t="s">
        <v>248</v>
      </c>
      <c r="AM189" s="71">
        <v>3680</v>
      </c>
      <c r="AN189" s="70" t="s">
        <v>248</v>
      </c>
      <c r="AO189" s="72">
        <v>30</v>
      </c>
      <c r="AP189" s="73" t="s">
        <v>241</v>
      </c>
      <c r="AQ189" s="74" t="s">
        <v>242</v>
      </c>
      <c r="AR189" s="73" t="s">
        <v>240</v>
      </c>
      <c r="AS189" s="75" t="s">
        <v>246</v>
      </c>
      <c r="AT189" s="73" t="s">
        <v>240</v>
      </c>
      <c r="AU189" s="76">
        <v>3.9</v>
      </c>
      <c r="AV189" s="77"/>
      <c r="AW189" s="78"/>
      <c r="AX189" s="77"/>
      <c r="AY189" s="79"/>
      <c r="AZ189" s="80"/>
      <c r="BA189" s="80"/>
      <c r="BB189" s="81"/>
      <c r="BC189" s="80"/>
      <c r="BD189" s="81"/>
      <c r="BE189" s="80"/>
      <c r="BF189" s="77"/>
      <c r="BG189" s="78" t="s">
        <v>249</v>
      </c>
      <c r="BH189" s="77"/>
      <c r="BI189" s="82"/>
      <c r="BJ189" s="80"/>
      <c r="BK189" s="80"/>
      <c r="BL189" s="80"/>
      <c r="BM189" s="80"/>
      <c r="BN189" s="80"/>
      <c r="BO189" s="80"/>
      <c r="BP189" s="896" t="s">
        <v>240</v>
      </c>
      <c r="BQ189" s="897">
        <v>3980</v>
      </c>
      <c r="BR189" s="887" t="s">
        <v>240</v>
      </c>
      <c r="BS189" s="899">
        <v>30</v>
      </c>
      <c r="BT189" s="872" t="s">
        <v>241</v>
      </c>
      <c r="BU189" s="872" t="s">
        <v>242</v>
      </c>
      <c r="BV189" s="870" t="s">
        <v>240</v>
      </c>
      <c r="BW189" s="874" t="s">
        <v>246</v>
      </c>
      <c r="BX189" s="870" t="s">
        <v>240</v>
      </c>
      <c r="BY189" s="901">
        <v>10.9</v>
      </c>
      <c r="BZ189" s="887" t="s">
        <v>250</v>
      </c>
      <c r="CA189" s="903">
        <v>22120</v>
      </c>
      <c r="CB189" s="887" t="s">
        <v>240</v>
      </c>
      <c r="CC189" s="899">
        <v>220</v>
      </c>
      <c r="CD189" s="870" t="s">
        <v>241</v>
      </c>
      <c r="CE189" s="872" t="s">
        <v>242</v>
      </c>
      <c r="CF189" s="870" t="s">
        <v>240</v>
      </c>
      <c r="CG189" s="874" t="s">
        <v>246</v>
      </c>
      <c r="CH189" s="870" t="s">
        <v>240</v>
      </c>
      <c r="CI189" s="876">
        <v>2.2999999999999998</v>
      </c>
      <c r="CJ189" s="880" t="s">
        <v>251</v>
      </c>
      <c r="CK189" s="887" t="s">
        <v>250</v>
      </c>
      <c r="CL189" s="888">
        <v>2690</v>
      </c>
      <c r="CM189" s="887" t="s">
        <v>240</v>
      </c>
      <c r="CN189" s="899">
        <v>20</v>
      </c>
      <c r="CO189" s="872" t="s">
        <v>241</v>
      </c>
      <c r="CP189" s="872" t="s">
        <v>242</v>
      </c>
      <c r="CQ189" s="870" t="s">
        <v>240</v>
      </c>
      <c r="CR189" s="874" t="s">
        <v>246</v>
      </c>
      <c r="CS189" s="870" t="s">
        <v>240</v>
      </c>
      <c r="CT189" s="901">
        <v>16.3</v>
      </c>
      <c r="CU189" s="887" t="s">
        <v>250</v>
      </c>
      <c r="CV189" s="83">
        <v>1770</v>
      </c>
      <c r="CW189" s="887" t="s">
        <v>250</v>
      </c>
      <c r="CX189" s="84">
        <v>10</v>
      </c>
      <c r="CY189" s="887" t="s">
        <v>250</v>
      </c>
      <c r="CZ189" s="84">
        <v>10</v>
      </c>
      <c r="DA189" s="887" t="s">
        <v>250</v>
      </c>
      <c r="DB189" s="83">
        <v>310</v>
      </c>
      <c r="DC189" s="887" t="s">
        <v>250</v>
      </c>
      <c r="DD189" s="84">
        <v>3</v>
      </c>
      <c r="DE189" s="887" t="s">
        <v>250</v>
      </c>
      <c r="DF189" s="84">
        <v>3</v>
      </c>
      <c r="DG189" s="905" t="s">
        <v>248</v>
      </c>
      <c r="DH189" s="906">
        <v>16800</v>
      </c>
      <c r="DI189" s="905" t="s">
        <v>248</v>
      </c>
      <c r="DJ189" s="85">
        <v>255</v>
      </c>
      <c r="DK189" s="882" t="s">
        <v>252</v>
      </c>
      <c r="DL189" s="908">
        <v>22120</v>
      </c>
      <c r="DM189" s="870" t="s">
        <v>240</v>
      </c>
      <c r="DN189" s="868">
        <v>220</v>
      </c>
      <c r="DO189" s="870" t="s">
        <v>241</v>
      </c>
      <c r="DP189" s="872" t="s">
        <v>242</v>
      </c>
      <c r="DQ189" s="870" t="s">
        <v>240</v>
      </c>
      <c r="DR189" s="874" t="s">
        <v>246</v>
      </c>
      <c r="DS189" s="870" t="s">
        <v>240</v>
      </c>
      <c r="DT189" s="876">
        <v>2.2999999999999998</v>
      </c>
      <c r="DU189" s="878" t="s">
        <v>247</v>
      </c>
      <c r="DV189" s="880" t="s">
        <v>253</v>
      </c>
      <c r="DW189" s="882" t="s">
        <v>252</v>
      </c>
      <c r="DX189" s="922"/>
      <c r="DY189" s="887"/>
      <c r="DZ189" s="922"/>
      <c r="EA189" s="112"/>
      <c r="EB189" s="918"/>
    </row>
    <row r="190" spans="1:132" s="86" customFormat="1" ht="34.15" customHeight="1">
      <c r="A190" s="137" t="s">
        <v>468</v>
      </c>
      <c r="B190" s="920"/>
      <c r="C190" s="914"/>
      <c r="D190" s="916"/>
      <c r="E190" s="87" t="s">
        <v>43</v>
      </c>
      <c r="F190" s="52"/>
      <c r="G190" s="88">
        <v>86500</v>
      </c>
      <c r="H190" s="89"/>
      <c r="I190" s="55" t="s">
        <v>240</v>
      </c>
      <c r="J190" s="90">
        <v>840</v>
      </c>
      <c r="K190" s="91"/>
      <c r="L190" s="92" t="s">
        <v>241</v>
      </c>
      <c r="M190" s="93" t="s">
        <v>242</v>
      </c>
      <c r="N190" s="94" t="s">
        <v>240</v>
      </c>
      <c r="O190" s="95" t="s">
        <v>246</v>
      </c>
      <c r="P190" s="94" t="s">
        <v>240</v>
      </c>
      <c r="Q190" s="96">
        <v>2.2000000000000002</v>
      </c>
      <c r="R190" s="97"/>
      <c r="S190" s="887"/>
      <c r="T190" s="889"/>
      <c r="U190" s="887"/>
      <c r="V190" s="891"/>
      <c r="W190" s="893"/>
      <c r="X190" s="873"/>
      <c r="Y190" s="893"/>
      <c r="Z190" s="895"/>
      <c r="AA190" s="55" t="s">
        <v>240</v>
      </c>
      <c r="AB190" s="90">
        <v>9210</v>
      </c>
      <c r="AC190" s="887"/>
      <c r="AD190" s="98">
        <v>90</v>
      </c>
      <c r="AE190" s="99" t="s">
        <v>241</v>
      </c>
      <c r="AF190" s="93" t="s">
        <v>242</v>
      </c>
      <c r="AG190" s="100" t="s">
        <v>240</v>
      </c>
      <c r="AH190" s="101" t="s">
        <v>246</v>
      </c>
      <c r="AI190" s="100" t="s">
        <v>240</v>
      </c>
      <c r="AJ190" s="102">
        <v>2.6</v>
      </c>
      <c r="AK190" s="103"/>
      <c r="AL190" s="70"/>
      <c r="AM190" s="104"/>
      <c r="AN190" s="77"/>
      <c r="AO190" s="105"/>
      <c r="AP190" s="106"/>
      <c r="AR190" s="106"/>
      <c r="AT190" s="106"/>
      <c r="AV190" s="107" t="s">
        <v>240</v>
      </c>
      <c r="AW190" s="71">
        <v>64510</v>
      </c>
      <c r="AX190" s="77" t="s">
        <v>240</v>
      </c>
      <c r="AY190" s="72">
        <v>640</v>
      </c>
      <c r="AZ190" s="108" t="s">
        <v>241</v>
      </c>
      <c r="BA190" s="74" t="s">
        <v>242</v>
      </c>
      <c r="BB190" s="73" t="s">
        <v>240</v>
      </c>
      <c r="BC190" s="75" t="s">
        <v>246</v>
      </c>
      <c r="BD190" s="73" t="s">
        <v>240</v>
      </c>
      <c r="BE190" s="76">
        <v>2.4</v>
      </c>
      <c r="BF190" s="107" t="s">
        <v>240</v>
      </c>
      <c r="BG190" s="156">
        <v>55300</v>
      </c>
      <c r="BH190" s="107" t="s">
        <v>250</v>
      </c>
      <c r="BI190" s="72">
        <v>550</v>
      </c>
      <c r="BJ190" s="108" t="s">
        <v>241</v>
      </c>
      <c r="BK190" s="74" t="s">
        <v>242</v>
      </c>
      <c r="BL190" s="108" t="s">
        <v>240</v>
      </c>
      <c r="BM190" s="75" t="s">
        <v>246</v>
      </c>
      <c r="BN190" s="108" t="s">
        <v>240</v>
      </c>
      <c r="BO190" s="76">
        <v>2.2999999999999998</v>
      </c>
      <c r="BP190" s="896"/>
      <c r="BQ190" s="898"/>
      <c r="BR190" s="887"/>
      <c r="BS190" s="900"/>
      <c r="BT190" s="873"/>
      <c r="BU190" s="873"/>
      <c r="BV190" s="871"/>
      <c r="BW190" s="875"/>
      <c r="BX190" s="871"/>
      <c r="BY190" s="902"/>
      <c r="BZ190" s="887"/>
      <c r="CA190" s="904"/>
      <c r="CB190" s="887"/>
      <c r="CC190" s="900"/>
      <c r="CD190" s="871"/>
      <c r="CE190" s="873"/>
      <c r="CF190" s="871"/>
      <c r="CG190" s="875"/>
      <c r="CH190" s="871"/>
      <c r="CI190" s="877"/>
      <c r="CJ190" s="881"/>
      <c r="CK190" s="887"/>
      <c r="CL190" s="889"/>
      <c r="CM190" s="887"/>
      <c r="CN190" s="900"/>
      <c r="CO190" s="873"/>
      <c r="CP190" s="873"/>
      <c r="CQ190" s="871"/>
      <c r="CR190" s="875"/>
      <c r="CS190" s="871"/>
      <c r="CT190" s="902"/>
      <c r="CU190" s="887"/>
      <c r="CV190" s="109" t="s">
        <v>280</v>
      </c>
      <c r="CW190" s="887"/>
      <c r="CX190" s="109" t="s">
        <v>255</v>
      </c>
      <c r="CY190" s="887"/>
      <c r="CZ190" s="110">
        <v>83.9</v>
      </c>
      <c r="DA190" s="887"/>
      <c r="DB190" s="109" t="s">
        <v>280</v>
      </c>
      <c r="DC190" s="887"/>
      <c r="DD190" s="109" t="s">
        <v>255</v>
      </c>
      <c r="DE190" s="887"/>
      <c r="DF190" s="110">
        <v>46.6</v>
      </c>
      <c r="DG190" s="905"/>
      <c r="DH190" s="907"/>
      <c r="DI190" s="905"/>
      <c r="DJ190" s="111" t="s">
        <v>256</v>
      </c>
      <c r="DK190" s="882"/>
      <c r="DL190" s="909"/>
      <c r="DM190" s="871"/>
      <c r="DN190" s="869"/>
      <c r="DO190" s="871"/>
      <c r="DP190" s="873"/>
      <c r="DQ190" s="871"/>
      <c r="DR190" s="875"/>
      <c r="DS190" s="871"/>
      <c r="DT190" s="877"/>
      <c r="DU190" s="879"/>
      <c r="DV190" s="881"/>
      <c r="DW190" s="882"/>
      <c r="DX190" s="922"/>
      <c r="DY190" s="887"/>
      <c r="DZ190" s="922"/>
      <c r="EA190" s="112"/>
      <c r="EB190" s="918"/>
    </row>
    <row r="191" spans="1:132" s="86" customFormat="1" ht="34.15" customHeight="1">
      <c r="A191" s="137" t="s">
        <v>469</v>
      </c>
      <c r="B191" s="920"/>
      <c r="C191" s="913" t="s">
        <v>259</v>
      </c>
      <c r="D191" s="915" t="s">
        <v>239</v>
      </c>
      <c r="E191" s="51" t="s">
        <v>42</v>
      </c>
      <c r="F191" s="52"/>
      <c r="G191" s="53">
        <v>65190</v>
      </c>
      <c r="H191" s="54">
        <v>74400</v>
      </c>
      <c r="I191" s="55" t="s">
        <v>240</v>
      </c>
      <c r="J191" s="56">
        <v>630</v>
      </c>
      <c r="K191" s="57">
        <v>720</v>
      </c>
      <c r="L191" s="58" t="s">
        <v>241</v>
      </c>
      <c r="M191" s="59" t="s">
        <v>242</v>
      </c>
      <c r="N191" s="60" t="s">
        <v>240</v>
      </c>
      <c r="O191" s="61" t="s">
        <v>243</v>
      </c>
      <c r="P191" s="60" t="s">
        <v>240</v>
      </c>
      <c r="Q191" s="62">
        <v>2.2000000000000002</v>
      </c>
      <c r="R191" s="63">
        <v>2.2000000000000002</v>
      </c>
      <c r="S191" s="887" t="s">
        <v>240</v>
      </c>
      <c r="T191" s="888">
        <v>2770</v>
      </c>
      <c r="U191" s="887" t="s">
        <v>240</v>
      </c>
      <c r="V191" s="890">
        <v>20</v>
      </c>
      <c r="W191" s="892" t="s">
        <v>244</v>
      </c>
      <c r="X191" s="872" t="s">
        <v>242</v>
      </c>
      <c r="Y191" s="892" t="s">
        <v>240</v>
      </c>
      <c r="Z191" s="894" t="s">
        <v>245</v>
      </c>
      <c r="AA191" s="55" t="s">
        <v>240</v>
      </c>
      <c r="AB191" s="64">
        <v>9210</v>
      </c>
      <c r="AC191" s="887" t="s">
        <v>240</v>
      </c>
      <c r="AD191" s="65">
        <v>90</v>
      </c>
      <c r="AE191" s="66" t="s">
        <v>244</v>
      </c>
      <c r="AF191" s="59" t="s">
        <v>242</v>
      </c>
      <c r="AG191" s="67" t="s">
        <v>240</v>
      </c>
      <c r="AH191" s="61" t="s">
        <v>246</v>
      </c>
      <c r="AI191" s="67" t="s">
        <v>240</v>
      </c>
      <c r="AJ191" s="68">
        <v>2.6</v>
      </c>
      <c r="AK191" s="69" t="s">
        <v>247</v>
      </c>
      <c r="AL191" s="70" t="s">
        <v>248</v>
      </c>
      <c r="AM191" s="71">
        <v>3680</v>
      </c>
      <c r="AN191" s="70" t="s">
        <v>248</v>
      </c>
      <c r="AO191" s="72">
        <v>30</v>
      </c>
      <c r="AP191" s="73" t="s">
        <v>241</v>
      </c>
      <c r="AQ191" s="74" t="s">
        <v>242</v>
      </c>
      <c r="AR191" s="73" t="s">
        <v>240</v>
      </c>
      <c r="AS191" s="75" t="s">
        <v>246</v>
      </c>
      <c r="AT191" s="73" t="s">
        <v>240</v>
      </c>
      <c r="AU191" s="76">
        <v>3.9</v>
      </c>
      <c r="AV191" s="77"/>
      <c r="AW191" s="78"/>
      <c r="AX191" s="77"/>
      <c r="AY191" s="79"/>
      <c r="AZ191" s="80"/>
      <c r="BA191" s="80"/>
      <c r="BB191" s="81"/>
      <c r="BC191" s="80"/>
      <c r="BD191" s="81"/>
      <c r="BE191" s="80"/>
      <c r="BF191" s="77"/>
      <c r="BG191" s="78" t="s">
        <v>249</v>
      </c>
      <c r="BH191" s="77"/>
      <c r="BI191" s="82"/>
      <c r="BJ191" s="80"/>
      <c r="BK191" s="80"/>
      <c r="BL191" s="80"/>
      <c r="BM191" s="80"/>
      <c r="BN191" s="80"/>
      <c r="BO191" s="80"/>
      <c r="BP191" s="896" t="s">
        <v>240</v>
      </c>
      <c r="BQ191" s="897">
        <v>3320</v>
      </c>
      <c r="BR191" s="887" t="s">
        <v>250</v>
      </c>
      <c r="BS191" s="899">
        <v>30</v>
      </c>
      <c r="BT191" s="872" t="s">
        <v>241</v>
      </c>
      <c r="BU191" s="872" t="s">
        <v>242</v>
      </c>
      <c r="BV191" s="870" t="s">
        <v>240</v>
      </c>
      <c r="BW191" s="874" t="s">
        <v>246</v>
      </c>
      <c r="BX191" s="870" t="s">
        <v>240</v>
      </c>
      <c r="BY191" s="901">
        <v>9.1</v>
      </c>
      <c r="BZ191" s="887" t="s">
        <v>250</v>
      </c>
      <c r="CA191" s="903">
        <v>18430</v>
      </c>
      <c r="CB191" s="887" t="s">
        <v>250</v>
      </c>
      <c r="CC191" s="899">
        <v>180</v>
      </c>
      <c r="CD191" s="870" t="s">
        <v>241</v>
      </c>
      <c r="CE191" s="872" t="s">
        <v>242</v>
      </c>
      <c r="CF191" s="870" t="s">
        <v>240</v>
      </c>
      <c r="CG191" s="874" t="s">
        <v>246</v>
      </c>
      <c r="CH191" s="870" t="s">
        <v>240</v>
      </c>
      <c r="CI191" s="876">
        <v>2.4</v>
      </c>
      <c r="CJ191" s="880" t="s">
        <v>251</v>
      </c>
      <c r="CK191" s="887" t="s">
        <v>250</v>
      </c>
      <c r="CL191" s="888">
        <v>2380</v>
      </c>
      <c r="CM191" s="887" t="s">
        <v>240</v>
      </c>
      <c r="CN191" s="899">
        <v>20</v>
      </c>
      <c r="CO191" s="872" t="s">
        <v>241</v>
      </c>
      <c r="CP191" s="872" t="s">
        <v>242</v>
      </c>
      <c r="CQ191" s="870" t="s">
        <v>240</v>
      </c>
      <c r="CR191" s="874" t="s">
        <v>246</v>
      </c>
      <c r="CS191" s="870" t="s">
        <v>240</v>
      </c>
      <c r="CT191" s="901">
        <v>13.6</v>
      </c>
      <c r="CU191" s="887" t="s">
        <v>250</v>
      </c>
      <c r="CV191" s="83">
        <v>1470</v>
      </c>
      <c r="CW191" s="887" t="s">
        <v>250</v>
      </c>
      <c r="CX191" s="84">
        <v>10</v>
      </c>
      <c r="CY191" s="887" t="s">
        <v>250</v>
      </c>
      <c r="CZ191" s="84">
        <v>10</v>
      </c>
      <c r="DA191" s="887" t="s">
        <v>250</v>
      </c>
      <c r="DB191" s="83">
        <v>260</v>
      </c>
      <c r="DC191" s="887" t="s">
        <v>250</v>
      </c>
      <c r="DD191" s="84">
        <v>2</v>
      </c>
      <c r="DE191" s="887" t="s">
        <v>250</v>
      </c>
      <c r="DF191" s="84">
        <v>2</v>
      </c>
      <c r="DG191" s="905" t="s">
        <v>248</v>
      </c>
      <c r="DH191" s="906">
        <v>14160</v>
      </c>
      <c r="DI191" s="905" t="s">
        <v>248</v>
      </c>
      <c r="DJ191" s="85">
        <v>255</v>
      </c>
      <c r="DK191" s="882" t="s">
        <v>252</v>
      </c>
      <c r="DL191" s="908">
        <v>18430</v>
      </c>
      <c r="DM191" s="870" t="s">
        <v>240</v>
      </c>
      <c r="DN191" s="868">
        <v>180</v>
      </c>
      <c r="DO191" s="870" t="s">
        <v>241</v>
      </c>
      <c r="DP191" s="872" t="s">
        <v>242</v>
      </c>
      <c r="DQ191" s="870" t="s">
        <v>240</v>
      </c>
      <c r="DR191" s="874" t="s">
        <v>246</v>
      </c>
      <c r="DS191" s="870" t="s">
        <v>240</v>
      </c>
      <c r="DT191" s="876">
        <v>2.4</v>
      </c>
      <c r="DU191" s="878" t="s">
        <v>247</v>
      </c>
      <c r="DV191" s="880" t="s">
        <v>253</v>
      </c>
      <c r="DW191" s="882" t="s">
        <v>252</v>
      </c>
      <c r="DX191" s="922"/>
      <c r="DY191" s="887"/>
      <c r="DZ191" s="922"/>
      <c r="EA191" s="112"/>
      <c r="EB191" s="918"/>
    </row>
    <row r="192" spans="1:132" s="86" customFormat="1" ht="34.15" customHeight="1">
      <c r="A192" s="137" t="s">
        <v>470</v>
      </c>
      <c r="B192" s="920"/>
      <c r="C192" s="914"/>
      <c r="D192" s="916"/>
      <c r="E192" s="87" t="s">
        <v>43</v>
      </c>
      <c r="F192" s="52"/>
      <c r="G192" s="88">
        <v>74400</v>
      </c>
      <c r="H192" s="89"/>
      <c r="I192" s="55" t="s">
        <v>240</v>
      </c>
      <c r="J192" s="90">
        <v>720</v>
      </c>
      <c r="K192" s="91"/>
      <c r="L192" s="92" t="s">
        <v>241</v>
      </c>
      <c r="M192" s="93" t="s">
        <v>242</v>
      </c>
      <c r="N192" s="94" t="s">
        <v>240</v>
      </c>
      <c r="O192" s="95" t="s">
        <v>246</v>
      </c>
      <c r="P192" s="94" t="s">
        <v>240</v>
      </c>
      <c r="Q192" s="96">
        <v>2.2000000000000002</v>
      </c>
      <c r="R192" s="97"/>
      <c r="S192" s="887"/>
      <c r="T192" s="889"/>
      <c r="U192" s="887"/>
      <c r="V192" s="891"/>
      <c r="W192" s="893"/>
      <c r="X192" s="873"/>
      <c r="Y192" s="893"/>
      <c r="Z192" s="895"/>
      <c r="AA192" s="55" t="s">
        <v>240</v>
      </c>
      <c r="AB192" s="90">
        <v>9210</v>
      </c>
      <c r="AC192" s="887"/>
      <c r="AD192" s="98">
        <v>90</v>
      </c>
      <c r="AE192" s="99" t="s">
        <v>241</v>
      </c>
      <c r="AF192" s="93" t="s">
        <v>242</v>
      </c>
      <c r="AG192" s="100" t="s">
        <v>240</v>
      </c>
      <c r="AH192" s="101" t="s">
        <v>246</v>
      </c>
      <c r="AI192" s="100" t="s">
        <v>240</v>
      </c>
      <c r="AJ192" s="102">
        <v>2.6</v>
      </c>
      <c r="AK192" s="103"/>
      <c r="AL192" s="70"/>
      <c r="AM192" s="104"/>
      <c r="AN192" s="77"/>
      <c r="AO192" s="105"/>
      <c r="AP192" s="106"/>
      <c r="AR192" s="106"/>
      <c r="AT192" s="106"/>
      <c r="AV192" s="107" t="s">
        <v>240</v>
      </c>
      <c r="AW192" s="71">
        <v>64510</v>
      </c>
      <c r="AX192" s="77" t="s">
        <v>240</v>
      </c>
      <c r="AY192" s="72">
        <v>640</v>
      </c>
      <c r="AZ192" s="108" t="s">
        <v>241</v>
      </c>
      <c r="BA192" s="74" t="s">
        <v>242</v>
      </c>
      <c r="BB192" s="73" t="s">
        <v>240</v>
      </c>
      <c r="BC192" s="75" t="s">
        <v>246</v>
      </c>
      <c r="BD192" s="73" t="s">
        <v>240</v>
      </c>
      <c r="BE192" s="76">
        <v>2.4</v>
      </c>
      <c r="BF192" s="107" t="s">
        <v>240</v>
      </c>
      <c r="BG192" s="156">
        <v>55300</v>
      </c>
      <c r="BH192" s="107" t="s">
        <v>250</v>
      </c>
      <c r="BI192" s="72">
        <v>550</v>
      </c>
      <c r="BJ192" s="108" t="s">
        <v>241</v>
      </c>
      <c r="BK192" s="74" t="s">
        <v>242</v>
      </c>
      <c r="BL192" s="108" t="s">
        <v>240</v>
      </c>
      <c r="BM192" s="75" t="s">
        <v>246</v>
      </c>
      <c r="BN192" s="108" t="s">
        <v>240</v>
      </c>
      <c r="BO192" s="76">
        <v>2.2999999999999998</v>
      </c>
      <c r="BP192" s="896"/>
      <c r="BQ192" s="898"/>
      <c r="BR192" s="887"/>
      <c r="BS192" s="900"/>
      <c r="BT192" s="873"/>
      <c r="BU192" s="873"/>
      <c r="BV192" s="871"/>
      <c r="BW192" s="875"/>
      <c r="BX192" s="871"/>
      <c r="BY192" s="902"/>
      <c r="BZ192" s="887"/>
      <c r="CA192" s="904"/>
      <c r="CB192" s="887"/>
      <c r="CC192" s="900"/>
      <c r="CD192" s="871"/>
      <c r="CE192" s="873"/>
      <c r="CF192" s="871"/>
      <c r="CG192" s="875"/>
      <c r="CH192" s="871"/>
      <c r="CI192" s="877"/>
      <c r="CJ192" s="881"/>
      <c r="CK192" s="887"/>
      <c r="CL192" s="889"/>
      <c r="CM192" s="887"/>
      <c r="CN192" s="900"/>
      <c r="CO192" s="873"/>
      <c r="CP192" s="873"/>
      <c r="CQ192" s="871"/>
      <c r="CR192" s="875"/>
      <c r="CS192" s="871"/>
      <c r="CT192" s="902"/>
      <c r="CU192" s="887"/>
      <c r="CV192" s="109" t="s">
        <v>254</v>
      </c>
      <c r="CW192" s="887"/>
      <c r="CX192" s="109" t="s">
        <v>255</v>
      </c>
      <c r="CY192" s="887"/>
      <c r="CZ192" s="110">
        <v>69.900000000000006</v>
      </c>
      <c r="DA192" s="887"/>
      <c r="DB192" s="109" t="s">
        <v>254</v>
      </c>
      <c r="DC192" s="887"/>
      <c r="DD192" s="109" t="s">
        <v>255</v>
      </c>
      <c r="DE192" s="887"/>
      <c r="DF192" s="110">
        <v>58.3</v>
      </c>
      <c r="DG192" s="905"/>
      <c r="DH192" s="907"/>
      <c r="DI192" s="905"/>
      <c r="DJ192" s="111" t="s">
        <v>256</v>
      </c>
      <c r="DK192" s="882"/>
      <c r="DL192" s="909"/>
      <c r="DM192" s="871"/>
      <c r="DN192" s="869"/>
      <c r="DO192" s="871"/>
      <c r="DP192" s="873"/>
      <c r="DQ192" s="871"/>
      <c r="DR192" s="875"/>
      <c r="DS192" s="871"/>
      <c r="DT192" s="877"/>
      <c r="DU192" s="879"/>
      <c r="DV192" s="881"/>
      <c r="DW192" s="882"/>
      <c r="DX192" s="922"/>
      <c r="DY192" s="887"/>
      <c r="DZ192" s="922"/>
      <c r="EA192" s="112"/>
      <c r="EB192" s="918"/>
    </row>
    <row r="193" spans="1:132" s="86" customFormat="1" ht="34.15" customHeight="1">
      <c r="A193" s="137" t="s">
        <v>471</v>
      </c>
      <c r="B193" s="920"/>
      <c r="C193" s="913" t="s">
        <v>260</v>
      </c>
      <c r="D193" s="915" t="s">
        <v>239</v>
      </c>
      <c r="E193" s="51" t="s">
        <v>42</v>
      </c>
      <c r="F193" s="52"/>
      <c r="G193" s="53">
        <v>72290</v>
      </c>
      <c r="H193" s="54">
        <v>81500</v>
      </c>
      <c r="I193" s="55" t="s">
        <v>240</v>
      </c>
      <c r="J193" s="56">
        <v>700</v>
      </c>
      <c r="K193" s="57">
        <v>790</v>
      </c>
      <c r="L193" s="58" t="s">
        <v>241</v>
      </c>
      <c r="M193" s="59" t="s">
        <v>242</v>
      </c>
      <c r="N193" s="60" t="s">
        <v>240</v>
      </c>
      <c r="O193" s="61" t="s">
        <v>243</v>
      </c>
      <c r="P193" s="60" t="s">
        <v>240</v>
      </c>
      <c r="Q193" s="62">
        <v>1.7</v>
      </c>
      <c r="R193" s="63">
        <v>1.8</v>
      </c>
      <c r="S193" s="887" t="s">
        <v>240</v>
      </c>
      <c r="T193" s="888">
        <v>2370</v>
      </c>
      <c r="U193" s="887" t="s">
        <v>240</v>
      </c>
      <c r="V193" s="890">
        <v>20</v>
      </c>
      <c r="W193" s="892" t="s">
        <v>244</v>
      </c>
      <c r="X193" s="872" t="s">
        <v>242</v>
      </c>
      <c r="Y193" s="892" t="s">
        <v>240</v>
      </c>
      <c r="Z193" s="894" t="s">
        <v>245</v>
      </c>
      <c r="AA193" s="55" t="s">
        <v>240</v>
      </c>
      <c r="AB193" s="64">
        <v>9210</v>
      </c>
      <c r="AC193" s="887" t="s">
        <v>240</v>
      </c>
      <c r="AD193" s="65">
        <v>90</v>
      </c>
      <c r="AE193" s="66" t="s">
        <v>244</v>
      </c>
      <c r="AF193" s="59" t="s">
        <v>242</v>
      </c>
      <c r="AG193" s="67" t="s">
        <v>240</v>
      </c>
      <c r="AH193" s="61" t="s">
        <v>246</v>
      </c>
      <c r="AI193" s="67" t="s">
        <v>240</v>
      </c>
      <c r="AJ193" s="68">
        <v>2.6</v>
      </c>
      <c r="AK193" s="69" t="s">
        <v>247</v>
      </c>
      <c r="AL193" s="70" t="s">
        <v>248</v>
      </c>
      <c r="AM193" s="71">
        <v>3680</v>
      </c>
      <c r="AN193" s="70" t="s">
        <v>248</v>
      </c>
      <c r="AO193" s="72">
        <v>30</v>
      </c>
      <c r="AP193" s="73" t="s">
        <v>241</v>
      </c>
      <c r="AQ193" s="74" t="s">
        <v>242</v>
      </c>
      <c r="AR193" s="73" t="s">
        <v>240</v>
      </c>
      <c r="AS193" s="75" t="s">
        <v>246</v>
      </c>
      <c r="AT193" s="73" t="s">
        <v>240</v>
      </c>
      <c r="AU193" s="76">
        <v>3.9</v>
      </c>
      <c r="AV193" s="77"/>
      <c r="AW193" s="78"/>
      <c r="AX193" s="77"/>
      <c r="AY193" s="79"/>
      <c r="AZ193" s="80"/>
      <c r="BA193" s="80"/>
      <c r="BB193" s="81"/>
      <c r="BC193" s="80"/>
      <c r="BD193" s="81"/>
      <c r="BE193" s="80"/>
      <c r="BF193" s="77"/>
      <c r="BG193" s="78" t="s">
        <v>249</v>
      </c>
      <c r="BH193" s="77"/>
      <c r="BI193" s="82"/>
      <c r="BJ193" s="80"/>
      <c r="BK193" s="80"/>
      <c r="BL193" s="80"/>
      <c r="BM193" s="80"/>
      <c r="BN193" s="80"/>
      <c r="BO193" s="80"/>
      <c r="BP193" s="896" t="s">
        <v>240</v>
      </c>
      <c r="BQ193" s="897">
        <v>2850</v>
      </c>
      <c r="BR193" s="887" t="s">
        <v>240</v>
      </c>
      <c r="BS193" s="899">
        <v>20</v>
      </c>
      <c r="BT193" s="872" t="s">
        <v>241</v>
      </c>
      <c r="BU193" s="872" t="s">
        <v>242</v>
      </c>
      <c r="BV193" s="870" t="s">
        <v>240</v>
      </c>
      <c r="BW193" s="874" t="s">
        <v>246</v>
      </c>
      <c r="BX193" s="870" t="s">
        <v>240</v>
      </c>
      <c r="BY193" s="901">
        <v>11.7</v>
      </c>
      <c r="BZ193" s="887" t="s">
        <v>250</v>
      </c>
      <c r="CA193" s="903">
        <v>15800</v>
      </c>
      <c r="CB193" s="887" t="s">
        <v>240</v>
      </c>
      <c r="CC193" s="899">
        <v>150</v>
      </c>
      <c r="CD193" s="870" t="s">
        <v>241</v>
      </c>
      <c r="CE193" s="872" t="s">
        <v>242</v>
      </c>
      <c r="CF193" s="870" t="s">
        <v>240</v>
      </c>
      <c r="CG193" s="874" t="s">
        <v>246</v>
      </c>
      <c r="CH193" s="870" t="s">
        <v>240</v>
      </c>
      <c r="CI193" s="876">
        <v>2.4</v>
      </c>
      <c r="CJ193" s="880" t="s">
        <v>251</v>
      </c>
      <c r="CK193" s="887" t="s">
        <v>250</v>
      </c>
      <c r="CL193" s="888">
        <v>2160</v>
      </c>
      <c r="CM193" s="887" t="s">
        <v>240</v>
      </c>
      <c r="CN193" s="899">
        <v>20</v>
      </c>
      <c r="CO193" s="872" t="s">
        <v>241</v>
      </c>
      <c r="CP193" s="872" t="s">
        <v>242</v>
      </c>
      <c r="CQ193" s="870" t="s">
        <v>240</v>
      </c>
      <c r="CR193" s="874" t="s">
        <v>246</v>
      </c>
      <c r="CS193" s="870" t="s">
        <v>240</v>
      </c>
      <c r="CT193" s="901">
        <v>11.7</v>
      </c>
      <c r="CU193" s="887" t="s">
        <v>250</v>
      </c>
      <c r="CV193" s="83">
        <v>1260</v>
      </c>
      <c r="CW193" s="887" t="s">
        <v>250</v>
      </c>
      <c r="CX193" s="84">
        <v>10</v>
      </c>
      <c r="CY193" s="887" t="s">
        <v>250</v>
      </c>
      <c r="CZ193" s="84">
        <v>10</v>
      </c>
      <c r="DA193" s="887" t="s">
        <v>250</v>
      </c>
      <c r="DB193" s="83">
        <v>220</v>
      </c>
      <c r="DC193" s="887" t="s">
        <v>250</v>
      </c>
      <c r="DD193" s="84">
        <v>2</v>
      </c>
      <c r="DE193" s="887" t="s">
        <v>250</v>
      </c>
      <c r="DF193" s="84">
        <v>2</v>
      </c>
      <c r="DG193" s="905" t="s">
        <v>248</v>
      </c>
      <c r="DH193" s="906">
        <v>12280</v>
      </c>
      <c r="DI193" s="905" t="s">
        <v>248</v>
      </c>
      <c r="DJ193" s="85">
        <v>255</v>
      </c>
      <c r="DK193" s="882" t="s">
        <v>252</v>
      </c>
      <c r="DL193" s="908">
        <v>15800</v>
      </c>
      <c r="DM193" s="870" t="s">
        <v>240</v>
      </c>
      <c r="DN193" s="868">
        <v>150</v>
      </c>
      <c r="DO193" s="870" t="s">
        <v>241</v>
      </c>
      <c r="DP193" s="872" t="s">
        <v>242</v>
      </c>
      <c r="DQ193" s="870" t="s">
        <v>240</v>
      </c>
      <c r="DR193" s="874" t="s">
        <v>246</v>
      </c>
      <c r="DS193" s="870" t="s">
        <v>240</v>
      </c>
      <c r="DT193" s="876">
        <v>2.4</v>
      </c>
      <c r="DU193" s="878" t="s">
        <v>247</v>
      </c>
      <c r="DV193" s="880" t="s">
        <v>253</v>
      </c>
      <c r="DW193" s="882" t="s">
        <v>252</v>
      </c>
      <c r="DX193" s="922"/>
      <c r="DY193" s="887"/>
      <c r="DZ193" s="922"/>
      <c r="EA193" s="112"/>
      <c r="EB193" s="918"/>
    </row>
    <row r="194" spans="1:132" s="86" customFormat="1" ht="34.15" customHeight="1">
      <c r="A194" s="137" t="s">
        <v>472</v>
      </c>
      <c r="B194" s="920"/>
      <c r="C194" s="914"/>
      <c r="D194" s="916"/>
      <c r="E194" s="87" t="s">
        <v>43</v>
      </c>
      <c r="F194" s="52"/>
      <c r="G194" s="88">
        <v>81500</v>
      </c>
      <c r="H194" s="89"/>
      <c r="I194" s="55" t="s">
        <v>240</v>
      </c>
      <c r="J194" s="90">
        <v>790</v>
      </c>
      <c r="K194" s="91"/>
      <c r="L194" s="92" t="s">
        <v>241</v>
      </c>
      <c r="M194" s="93" t="s">
        <v>242</v>
      </c>
      <c r="N194" s="94" t="s">
        <v>240</v>
      </c>
      <c r="O194" s="95" t="s">
        <v>246</v>
      </c>
      <c r="P194" s="94" t="s">
        <v>240</v>
      </c>
      <c r="Q194" s="96">
        <v>1.8</v>
      </c>
      <c r="R194" s="97"/>
      <c r="S194" s="887"/>
      <c r="T194" s="889"/>
      <c r="U194" s="887"/>
      <c r="V194" s="891"/>
      <c r="W194" s="893"/>
      <c r="X194" s="873"/>
      <c r="Y194" s="893"/>
      <c r="Z194" s="895"/>
      <c r="AA194" s="55" t="s">
        <v>240</v>
      </c>
      <c r="AB194" s="90">
        <v>9210</v>
      </c>
      <c r="AC194" s="887"/>
      <c r="AD194" s="98">
        <v>90</v>
      </c>
      <c r="AE194" s="99" t="s">
        <v>241</v>
      </c>
      <c r="AF194" s="93" t="s">
        <v>242</v>
      </c>
      <c r="AG194" s="100" t="s">
        <v>240</v>
      </c>
      <c r="AH194" s="101" t="s">
        <v>246</v>
      </c>
      <c r="AI194" s="100" t="s">
        <v>240</v>
      </c>
      <c r="AJ194" s="102">
        <v>2.6</v>
      </c>
      <c r="AK194" s="103"/>
      <c r="AL194" s="70"/>
      <c r="AM194" s="104"/>
      <c r="AN194" s="77"/>
      <c r="AO194" s="105"/>
      <c r="AP194" s="106"/>
      <c r="AR194" s="106"/>
      <c r="AT194" s="106"/>
      <c r="AV194" s="107" t="s">
        <v>240</v>
      </c>
      <c r="AW194" s="71">
        <v>64510</v>
      </c>
      <c r="AX194" s="77" t="s">
        <v>240</v>
      </c>
      <c r="AY194" s="72">
        <v>640</v>
      </c>
      <c r="AZ194" s="108" t="s">
        <v>241</v>
      </c>
      <c r="BA194" s="74" t="s">
        <v>242</v>
      </c>
      <c r="BB194" s="73" t="s">
        <v>240</v>
      </c>
      <c r="BC194" s="75" t="s">
        <v>246</v>
      </c>
      <c r="BD194" s="73" t="s">
        <v>240</v>
      </c>
      <c r="BE194" s="76">
        <v>2.4</v>
      </c>
      <c r="BF194" s="107" t="s">
        <v>240</v>
      </c>
      <c r="BG194" s="156">
        <v>55300</v>
      </c>
      <c r="BH194" s="107" t="s">
        <v>250</v>
      </c>
      <c r="BI194" s="72">
        <v>550</v>
      </c>
      <c r="BJ194" s="108" t="s">
        <v>241</v>
      </c>
      <c r="BK194" s="74" t="s">
        <v>242</v>
      </c>
      <c r="BL194" s="108" t="s">
        <v>240</v>
      </c>
      <c r="BM194" s="75" t="s">
        <v>246</v>
      </c>
      <c r="BN194" s="108" t="s">
        <v>240</v>
      </c>
      <c r="BO194" s="76">
        <v>2.2999999999999998</v>
      </c>
      <c r="BP194" s="896"/>
      <c r="BQ194" s="898"/>
      <c r="BR194" s="887"/>
      <c r="BS194" s="900"/>
      <c r="BT194" s="873"/>
      <c r="BU194" s="873"/>
      <c r="BV194" s="871"/>
      <c r="BW194" s="875"/>
      <c r="BX194" s="871"/>
      <c r="BY194" s="902"/>
      <c r="BZ194" s="887"/>
      <c r="CA194" s="904"/>
      <c r="CB194" s="887"/>
      <c r="CC194" s="900"/>
      <c r="CD194" s="871"/>
      <c r="CE194" s="873"/>
      <c r="CF194" s="871"/>
      <c r="CG194" s="875"/>
      <c r="CH194" s="871"/>
      <c r="CI194" s="877"/>
      <c r="CJ194" s="881"/>
      <c r="CK194" s="887"/>
      <c r="CL194" s="889"/>
      <c r="CM194" s="887"/>
      <c r="CN194" s="900"/>
      <c r="CO194" s="873"/>
      <c r="CP194" s="873"/>
      <c r="CQ194" s="871"/>
      <c r="CR194" s="875"/>
      <c r="CS194" s="871"/>
      <c r="CT194" s="902"/>
      <c r="CU194" s="887"/>
      <c r="CV194" s="109" t="s">
        <v>280</v>
      </c>
      <c r="CW194" s="887"/>
      <c r="CX194" s="109" t="s">
        <v>255</v>
      </c>
      <c r="CY194" s="887"/>
      <c r="CZ194" s="110">
        <v>59.9</v>
      </c>
      <c r="DA194" s="887"/>
      <c r="DB194" s="109" t="s">
        <v>280</v>
      </c>
      <c r="DC194" s="887"/>
      <c r="DD194" s="109" t="s">
        <v>255</v>
      </c>
      <c r="DE194" s="887"/>
      <c r="DF194" s="110">
        <v>49.9</v>
      </c>
      <c r="DG194" s="905"/>
      <c r="DH194" s="907"/>
      <c r="DI194" s="905"/>
      <c r="DJ194" s="111" t="s">
        <v>256</v>
      </c>
      <c r="DK194" s="882"/>
      <c r="DL194" s="909"/>
      <c r="DM194" s="871"/>
      <c r="DN194" s="869"/>
      <c r="DO194" s="871"/>
      <c r="DP194" s="873"/>
      <c r="DQ194" s="871"/>
      <c r="DR194" s="875"/>
      <c r="DS194" s="871"/>
      <c r="DT194" s="877"/>
      <c r="DU194" s="879"/>
      <c r="DV194" s="881"/>
      <c r="DW194" s="882"/>
      <c r="DX194" s="922"/>
      <c r="DY194" s="887"/>
      <c r="DZ194" s="922"/>
      <c r="EA194" s="112"/>
      <c r="EB194" s="918"/>
    </row>
    <row r="195" spans="1:132" s="86" customFormat="1" ht="34.15" customHeight="1">
      <c r="A195" s="137" t="s">
        <v>473</v>
      </c>
      <c r="B195" s="920"/>
      <c r="C195" s="913" t="s">
        <v>261</v>
      </c>
      <c r="D195" s="915" t="s">
        <v>239</v>
      </c>
      <c r="E195" s="51" t="s">
        <v>42</v>
      </c>
      <c r="F195" s="52"/>
      <c r="G195" s="53">
        <v>63950</v>
      </c>
      <c r="H195" s="54">
        <v>73160</v>
      </c>
      <c r="I195" s="55" t="s">
        <v>240</v>
      </c>
      <c r="J195" s="56">
        <v>610</v>
      </c>
      <c r="K195" s="57">
        <v>710</v>
      </c>
      <c r="L195" s="58" t="s">
        <v>241</v>
      </c>
      <c r="M195" s="59" t="s">
        <v>242</v>
      </c>
      <c r="N195" s="60" t="s">
        <v>240</v>
      </c>
      <c r="O195" s="61" t="s">
        <v>243</v>
      </c>
      <c r="P195" s="60" t="s">
        <v>240</v>
      </c>
      <c r="Q195" s="62">
        <v>2.2000000000000002</v>
      </c>
      <c r="R195" s="63">
        <v>2.2000000000000002</v>
      </c>
      <c r="S195" s="887" t="s">
        <v>240</v>
      </c>
      <c r="T195" s="888">
        <v>2080</v>
      </c>
      <c r="U195" s="887" t="s">
        <v>240</v>
      </c>
      <c r="V195" s="890">
        <v>20</v>
      </c>
      <c r="W195" s="892" t="s">
        <v>244</v>
      </c>
      <c r="X195" s="872" t="s">
        <v>242</v>
      </c>
      <c r="Y195" s="892" t="s">
        <v>240</v>
      </c>
      <c r="Z195" s="894" t="s">
        <v>245</v>
      </c>
      <c r="AA195" s="55" t="s">
        <v>240</v>
      </c>
      <c r="AB195" s="64">
        <v>9210</v>
      </c>
      <c r="AC195" s="887" t="s">
        <v>240</v>
      </c>
      <c r="AD195" s="65">
        <v>90</v>
      </c>
      <c r="AE195" s="66" t="s">
        <v>244</v>
      </c>
      <c r="AF195" s="59" t="s">
        <v>242</v>
      </c>
      <c r="AG195" s="67" t="s">
        <v>240</v>
      </c>
      <c r="AH195" s="61" t="s">
        <v>246</v>
      </c>
      <c r="AI195" s="67" t="s">
        <v>240</v>
      </c>
      <c r="AJ195" s="68">
        <v>2.6</v>
      </c>
      <c r="AK195" s="69" t="s">
        <v>247</v>
      </c>
      <c r="AL195" s="70" t="s">
        <v>248</v>
      </c>
      <c r="AM195" s="71">
        <v>3680</v>
      </c>
      <c r="AN195" s="70" t="s">
        <v>248</v>
      </c>
      <c r="AO195" s="72">
        <v>30</v>
      </c>
      <c r="AP195" s="73" t="s">
        <v>241</v>
      </c>
      <c r="AQ195" s="74" t="s">
        <v>242</v>
      </c>
      <c r="AR195" s="73" t="s">
        <v>240</v>
      </c>
      <c r="AS195" s="75" t="s">
        <v>246</v>
      </c>
      <c r="AT195" s="73" t="s">
        <v>240</v>
      </c>
      <c r="AU195" s="76">
        <v>3.9</v>
      </c>
      <c r="AV195" s="77"/>
      <c r="AW195" s="78"/>
      <c r="AX195" s="77"/>
      <c r="AY195" s="79"/>
      <c r="AZ195" s="80"/>
      <c r="BA195" s="80"/>
      <c r="BB195" s="81"/>
      <c r="BC195" s="80"/>
      <c r="BD195" s="81"/>
      <c r="BE195" s="80"/>
      <c r="BF195" s="77"/>
      <c r="BG195" s="78" t="s">
        <v>249</v>
      </c>
      <c r="BH195" s="77"/>
      <c r="BI195" s="82"/>
      <c r="BJ195" s="80"/>
      <c r="BK195" s="80"/>
      <c r="BL195" s="80"/>
      <c r="BM195" s="80"/>
      <c r="BN195" s="80"/>
      <c r="BO195" s="80"/>
      <c r="BP195" s="896" t="s">
        <v>240</v>
      </c>
      <c r="BQ195" s="897" t="s">
        <v>262</v>
      </c>
      <c r="BR195" s="887" t="s">
        <v>240</v>
      </c>
      <c r="BS195" s="899"/>
      <c r="BT195" s="872"/>
      <c r="BU195" s="872"/>
      <c r="BV195" s="870"/>
      <c r="BW195" s="874"/>
      <c r="BX195" s="870"/>
      <c r="BY195" s="911" t="s">
        <v>178</v>
      </c>
      <c r="BZ195" s="887" t="s">
        <v>250</v>
      </c>
      <c r="CA195" s="903">
        <v>13820</v>
      </c>
      <c r="CB195" s="887" t="s">
        <v>250</v>
      </c>
      <c r="CC195" s="899">
        <v>130</v>
      </c>
      <c r="CD195" s="870" t="s">
        <v>241</v>
      </c>
      <c r="CE195" s="872" t="s">
        <v>242</v>
      </c>
      <c r="CF195" s="870" t="s">
        <v>240</v>
      </c>
      <c r="CG195" s="874" t="s">
        <v>246</v>
      </c>
      <c r="CH195" s="870" t="s">
        <v>240</v>
      </c>
      <c r="CI195" s="876">
        <v>2.5</v>
      </c>
      <c r="CJ195" s="880" t="s">
        <v>251</v>
      </c>
      <c r="CK195" s="887" t="s">
        <v>250</v>
      </c>
      <c r="CL195" s="888">
        <v>2000</v>
      </c>
      <c r="CM195" s="887" t="s">
        <v>240</v>
      </c>
      <c r="CN195" s="899">
        <v>20</v>
      </c>
      <c r="CO195" s="872" t="s">
        <v>241</v>
      </c>
      <c r="CP195" s="872" t="s">
        <v>242</v>
      </c>
      <c r="CQ195" s="870" t="s">
        <v>240</v>
      </c>
      <c r="CR195" s="874" t="s">
        <v>246</v>
      </c>
      <c r="CS195" s="870" t="s">
        <v>240</v>
      </c>
      <c r="CT195" s="901">
        <v>10.199999999999999</v>
      </c>
      <c r="CU195" s="887" t="s">
        <v>250</v>
      </c>
      <c r="CV195" s="83">
        <v>1100</v>
      </c>
      <c r="CW195" s="887" t="s">
        <v>250</v>
      </c>
      <c r="CX195" s="84">
        <v>10</v>
      </c>
      <c r="CY195" s="887" t="s">
        <v>250</v>
      </c>
      <c r="CZ195" s="84">
        <v>10</v>
      </c>
      <c r="DA195" s="887" t="s">
        <v>250</v>
      </c>
      <c r="DB195" s="83">
        <v>190</v>
      </c>
      <c r="DC195" s="887" t="s">
        <v>250</v>
      </c>
      <c r="DD195" s="84">
        <v>1</v>
      </c>
      <c r="DE195" s="887" t="s">
        <v>250</v>
      </c>
      <c r="DF195" s="84">
        <v>1</v>
      </c>
      <c r="DG195" s="905" t="s">
        <v>248</v>
      </c>
      <c r="DH195" s="906">
        <v>10870</v>
      </c>
      <c r="DI195" s="905" t="s">
        <v>248</v>
      </c>
      <c r="DJ195" s="85">
        <v>255</v>
      </c>
      <c r="DK195" s="882" t="s">
        <v>252</v>
      </c>
      <c r="DL195" s="908">
        <v>13820</v>
      </c>
      <c r="DM195" s="870" t="s">
        <v>240</v>
      </c>
      <c r="DN195" s="868">
        <v>130</v>
      </c>
      <c r="DO195" s="870" t="s">
        <v>241</v>
      </c>
      <c r="DP195" s="872" t="s">
        <v>242</v>
      </c>
      <c r="DQ195" s="870" t="s">
        <v>240</v>
      </c>
      <c r="DR195" s="874" t="s">
        <v>246</v>
      </c>
      <c r="DS195" s="870" t="s">
        <v>240</v>
      </c>
      <c r="DT195" s="876">
        <v>2.5</v>
      </c>
      <c r="DU195" s="878" t="s">
        <v>247</v>
      </c>
      <c r="DV195" s="880" t="s">
        <v>253</v>
      </c>
      <c r="DW195" s="882" t="s">
        <v>252</v>
      </c>
      <c r="DX195" s="922"/>
      <c r="DY195" s="887"/>
      <c r="DZ195" s="922"/>
      <c r="EA195" s="112"/>
      <c r="EB195" s="918"/>
    </row>
    <row r="196" spans="1:132" s="86" customFormat="1" ht="34.15" customHeight="1">
      <c r="A196" s="137" t="s">
        <v>474</v>
      </c>
      <c r="B196" s="920"/>
      <c r="C196" s="914"/>
      <c r="D196" s="916"/>
      <c r="E196" s="87" t="s">
        <v>43</v>
      </c>
      <c r="F196" s="52"/>
      <c r="G196" s="88">
        <v>73160</v>
      </c>
      <c r="H196" s="89"/>
      <c r="I196" s="55" t="s">
        <v>240</v>
      </c>
      <c r="J196" s="90">
        <v>710</v>
      </c>
      <c r="K196" s="91"/>
      <c r="L196" s="92" t="s">
        <v>241</v>
      </c>
      <c r="M196" s="93" t="s">
        <v>242</v>
      </c>
      <c r="N196" s="94" t="s">
        <v>240</v>
      </c>
      <c r="O196" s="95" t="s">
        <v>246</v>
      </c>
      <c r="P196" s="94" t="s">
        <v>240</v>
      </c>
      <c r="Q196" s="96">
        <v>2.2000000000000002</v>
      </c>
      <c r="R196" s="97"/>
      <c r="S196" s="887"/>
      <c r="T196" s="889"/>
      <c r="U196" s="887"/>
      <c r="V196" s="891"/>
      <c r="W196" s="893"/>
      <c r="X196" s="873"/>
      <c r="Y196" s="893"/>
      <c r="Z196" s="895"/>
      <c r="AA196" s="55" t="s">
        <v>240</v>
      </c>
      <c r="AB196" s="90">
        <v>9210</v>
      </c>
      <c r="AC196" s="887"/>
      <c r="AD196" s="98">
        <v>90</v>
      </c>
      <c r="AE196" s="99" t="s">
        <v>241</v>
      </c>
      <c r="AF196" s="93" t="s">
        <v>242</v>
      </c>
      <c r="AG196" s="100" t="s">
        <v>240</v>
      </c>
      <c r="AH196" s="101" t="s">
        <v>246</v>
      </c>
      <c r="AI196" s="100" t="s">
        <v>240</v>
      </c>
      <c r="AJ196" s="102">
        <v>2.6</v>
      </c>
      <c r="AK196" s="103"/>
      <c r="AL196" s="70"/>
      <c r="AM196" s="104"/>
      <c r="AN196" s="77"/>
      <c r="AO196" s="105"/>
      <c r="AP196" s="106"/>
      <c r="AR196" s="106"/>
      <c r="AT196" s="106"/>
      <c r="AV196" s="107" t="s">
        <v>240</v>
      </c>
      <c r="AW196" s="71">
        <v>64510</v>
      </c>
      <c r="AX196" s="77" t="s">
        <v>240</v>
      </c>
      <c r="AY196" s="72">
        <v>640</v>
      </c>
      <c r="AZ196" s="108" t="s">
        <v>241</v>
      </c>
      <c r="BA196" s="74" t="s">
        <v>242</v>
      </c>
      <c r="BB196" s="73" t="s">
        <v>240</v>
      </c>
      <c r="BC196" s="75" t="s">
        <v>246</v>
      </c>
      <c r="BD196" s="73" t="s">
        <v>240</v>
      </c>
      <c r="BE196" s="76">
        <v>2.4</v>
      </c>
      <c r="BF196" s="107" t="s">
        <v>240</v>
      </c>
      <c r="BG196" s="156">
        <v>55300</v>
      </c>
      <c r="BH196" s="107" t="s">
        <v>250</v>
      </c>
      <c r="BI196" s="72">
        <v>550</v>
      </c>
      <c r="BJ196" s="108" t="s">
        <v>241</v>
      </c>
      <c r="BK196" s="74" t="s">
        <v>242</v>
      </c>
      <c r="BL196" s="108" t="s">
        <v>240</v>
      </c>
      <c r="BM196" s="75" t="s">
        <v>246</v>
      </c>
      <c r="BN196" s="108" t="s">
        <v>240</v>
      </c>
      <c r="BO196" s="76">
        <v>2.2999999999999998</v>
      </c>
      <c r="BP196" s="896"/>
      <c r="BQ196" s="898"/>
      <c r="BR196" s="887"/>
      <c r="BS196" s="900"/>
      <c r="BT196" s="873"/>
      <c r="BU196" s="873"/>
      <c r="BV196" s="871"/>
      <c r="BW196" s="875"/>
      <c r="BX196" s="871"/>
      <c r="BY196" s="912"/>
      <c r="BZ196" s="887"/>
      <c r="CA196" s="904"/>
      <c r="CB196" s="887"/>
      <c r="CC196" s="900"/>
      <c r="CD196" s="871"/>
      <c r="CE196" s="873"/>
      <c r="CF196" s="871"/>
      <c r="CG196" s="875"/>
      <c r="CH196" s="871"/>
      <c r="CI196" s="877"/>
      <c r="CJ196" s="881"/>
      <c r="CK196" s="887"/>
      <c r="CL196" s="889"/>
      <c r="CM196" s="887"/>
      <c r="CN196" s="900"/>
      <c r="CO196" s="873"/>
      <c r="CP196" s="873"/>
      <c r="CQ196" s="871"/>
      <c r="CR196" s="875"/>
      <c r="CS196" s="871"/>
      <c r="CT196" s="902"/>
      <c r="CU196" s="887"/>
      <c r="CV196" s="109" t="s">
        <v>254</v>
      </c>
      <c r="CW196" s="887"/>
      <c r="CX196" s="109" t="s">
        <v>255</v>
      </c>
      <c r="CY196" s="887"/>
      <c r="CZ196" s="110">
        <v>52.4</v>
      </c>
      <c r="DA196" s="887"/>
      <c r="DB196" s="109" t="s">
        <v>254</v>
      </c>
      <c r="DC196" s="887"/>
      <c r="DD196" s="109" t="s">
        <v>255</v>
      </c>
      <c r="DE196" s="887"/>
      <c r="DF196" s="110">
        <v>87.4</v>
      </c>
      <c r="DG196" s="905"/>
      <c r="DH196" s="907"/>
      <c r="DI196" s="905"/>
      <c r="DJ196" s="111" t="s">
        <v>256</v>
      </c>
      <c r="DK196" s="882"/>
      <c r="DL196" s="909"/>
      <c r="DM196" s="871"/>
      <c r="DN196" s="869"/>
      <c r="DO196" s="871"/>
      <c r="DP196" s="873"/>
      <c r="DQ196" s="871"/>
      <c r="DR196" s="875"/>
      <c r="DS196" s="871"/>
      <c r="DT196" s="877"/>
      <c r="DU196" s="879"/>
      <c r="DV196" s="881"/>
      <c r="DW196" s="882"/>
      <c r="DX196" s="922"/>
      <c r="DY196" s="887"/>
      <c r="DZ196" s="922"/>
      <c r="EA196" s="112"/>
      <c r="EB196" s="918"/>
    </row>
    <row r="197" spans="1:132" s="86" customFormat="1" ht="34.15" customHeight="1">
      <c r="A197" s="137" t="s">
        <v>475</v>
      </c>
      <c r="B197" s="920"/>
      <c r="C197" s="913" t="s">
        <v>263</v>
      </c>
      <c r="D197" s="915" t="s">
        <v>239</v>
      </c>
      <c r="E197" s="51" t="s">
        <v>42</v>
      </c>
      <c r="F197" s="52"/>
      <c r="G197" s="53">
        <v>57360</v>
      </c>
      <c r="H197" s="54">
        <v>66570</v>
      </c>
      <c r="I197" s="55" t="s">
        <v>240</v>
      </c>
      <c r="J197" s="56">
        <v>550</v>
      </c>
      <c r="K197" s="57">
        <v>640</v>
      </c>
      <c r="L197" s="58" t="s">
        <v>241</v>
      </c>
      <c r="M197" s="59" t="s">
        <v>242</v>
      </c>
      <c r="N197" s="60" t="s">
        <v>240</v>
      </c>
      <c r="O197" s="61" t="s">
        <v>243</v>
      </c>
      <c r="P197" s="60" t="s">
        <v>240</v>
      </c>
      <c r="Q197" s="62">
        <v>2.2000000000000002</v>
      </c>
      <c r="R197" s="63">
        <v>2.2000000000000002</v>
      </c>
      <c r="S197" s="887" t="s">
        <v>240</v>
      </c>
      <c r="T197" s="888">
        <v>1850</v>
      </c>
      <c r="U197" s="887" t="s">
        <v>240</v>
      </c>
      <c r="V197" s="890">
        <v>10</v>
      </c>
      <c r="W197" s="892" t="s">
        <v>244</v>
      </c>
      <c r="X197" s="872" t="s">
        <v>242</v>
      </c>
      <c r="Y197" s="892" t="s">
        <v>240</v>
      </c>
      <c r="Z197" s="894" t="s">
        <v>245</v>
      </c>
      <c r="AA197" s="55" t="s">
        <v>240</v>
      </c>
      <c r="AB197" s="64">
        <v>9210</v>
      </c>
      <c r="AC197" s="887" t="s">
        <v>240</v>
      </c>
      <c r="AD197" s="65">
        <v>90</v>
      </c>
      <c r="AE197" s="66" t="s">
        <v>244</v>
      </c>
      <c r="AF197" s="59" t="s">
        <v>242</v>
      </c>
      <c r="AG197" s="67" t="s">
        <v>240</v>
      </c>
      <c r="AH197" s="61" t="s">
        <v>246</v>
      </c>
      <c r="AI197" s="67" t="s">
        <v>240</v>
      </c>
      <c r="AJ197" s="68">
        <v>2.6</v>
      </c>
      <c r="AK197" s="69" t="s">
        <v>247</v>
      </c>
      <c r="AL197" s="70" t="s">
        <v>248</v>
      </c>
      <c r="AM197" s="71">
        <v>3680</v>
      </c>
      <c r="AN197" s="70" t="s">
        <v>248</v>
      </c>
      <c r="AO197" s="72">
        <v>30</v>
      </c>
      <c r="AP197" s="73" t="s">
        <v>241</v>
      </c>
      <c r="AQ197" s="74" t="s">
        <v>242</v>
      </c>
      <c r="AR197" s="73" t="s">
        <v>240</v>
      </c>
      <c r="AS197" s="75" t="s">
        <v>246</v>
      </c>
      <c r="AT197" s="73" t="s">
        <v>240</v>
      </c>
      <c r="AU197" s="76">
        <v>3.9</v>
      </c>
      <c r="AV197" s="77"/>
      <c r="AW197" s="78"/>
      <c r="AX197" s="77"/>
      <c r="AY197" s="79"/>
      <c r="AZ197" s="80"/>
      <c r="BA197" s="80"/>
      <c r="BB197" s="81"/>
      <c r="BC197" s="80"/>
      <c r="BD197" s="81"/>
      <c r="BE197" s="80"/>
      <c r="BF197" s="77"/>
      <c r="BG197" s="78" t="s">
        <v>249</v>
      </c>
      <c r="BH197" s="77"/>
      <c r="BI197" s="82"/>
      <c r="BJ197" s="80"/>
      <c r="BK197" s="80"/>
      <c r="BL197" s="80"/>
      <c r="BM197" s="80"/>
      <c r="BN197" s="80"/>
      <c r="BO197" s="80"/>
      <c r="BP197" s="896" t="s">
        <v>240</v>
      </c>
      <c r="BQ197" s="897" t="s">
        <v>262</v>
      </c>
      <c r="BR197" s="887" t="s">
        <v>240</v>
      </c>
      <c r="BS197" s="899"/>
      <c r="BT197" s="872"/>
      <c r="BU197" s="872"/>
      <c r="BV197" s="870"/>
      <c r="BW197" s="874"/>
      <c r="BX197" s="870"/>
      <c r="BY197" s="911" t="s">
        <v>178</v>
      </c>
      <c r="BZ197" s="887" t="s">
        <v>250</v>
      </c>
      <c r="CA197" s="903">
        <v>12280</v>
      </c>
      <c r="CB197" s="887" t="s">
        <v>240</v>
      </c>
      <c r="CC197" s="899">
        <v>120</v>
      </c>
      <c r="CD197" s="870" t="s">
        <v>241</v>
      </c>
      <c r="CE197" s="872" t="s">
        <v>242</v>
      </c>
      <c r="CF197" s="870" t="s">
        <v>240</v>
      </c>
      <c r="CG197" s="874" t="s">
        <v>246</v>
      </c>
      <c r="CH197" s="870" t="s">
        <v>240</v>
      </c>
      <c r="CI197" s="876">
        <v>2.4</v>
      </c>
      <c r="CJ197" s="880" t="s">
        <v>251</v>
      </c>
      <c r="CK197" s="887" t="s">
        <v>250</v>
      </c>
      <c r="CL197" s="888">
        <v>1870</v>
      </c>
      <c r="CM197" s="887" t="s">
        <v>240</v>
      </c>
      <c r="CN197" s="899">
        <v>10</v>
      </c>
      <c r="CO197" s="872" t="s">
        <v>241</v>
      </c>
      <c r="CP197" s="872" t="s">
        <v>242</v>
      </c>
      <c r="CQ197" s="870" t="s">
        <v>240</v>
      </c>
      <c r="CR197" s="874" t="s">
        <v>246</v>
      </c>
      <c r="CS197" s="870" t="s">
        <v>240</v>
      </c>
      <c r="CT197" s="901">
        <v>18.100000000000001</v>
      </c>
      <c r="CU197" s="887" t="s">
        <v>250</v>
      </c>
      <c r="CV197" s="83">
        <v>980</v>
      </c>
      <c r="CW197" s="887" t="s">
        <v>250</v>
      </c>
      <c r="CX197" s="84">
        <v>9</v>
      </c>
      <c r="CY197" s="887" t="s">
        <v>250</v>
      </c>
      <c r="CZ197" s="84">
        <v>9</v>
      </c>
      <c r="DA197" s="887" t="s">
        <v>250</v>
      </c>
      <c r="DB197" s="83">
        <v>170</v>
      </c>
      <c r="DC197" s="887" t="s">
        <v>250</v>
      </c>
      <c r="DD197" s="84">
        <v>1</v>
      </c>
      <c r="DE197" s="887" t="s">
        <v>250</v>
      </c>
      <c r="DF197" s="84">
        <v>1</v>
      </c>
      <c r="DG197" s="905" t="s">
        <v>248</v>
      </c>
      <c r="DH197" s="906">
        <v>9770</v>
      </c>
      <c r="DI197" s="905" t="s">
        <v>248</v>
      </c>
      <c r="DJ197" s="85">
        <v>255</v>
      </c>
      <c r="DK197" s="882" t="s">
        <v>252</v>
      </c>
      <c r="DL197" s="908">
        <v>12280</v>
      </c>
      <c r="DM197" s="870" t="s">
        <v>240</v>
      </c>
      <c r="DN197" s="868">
        <v>120</v>
      </c>
      <c r="DO197" s="870" t="s">
        <v>241</v>
      </c>
      <c r="DP197" s="872" t="s">
        <v>242</v>
      </c>
      <c r="DQ197" s="870" t="s">
        <v>240</v>
      </c>
      <c r="DR197" s="874" t="s">
        <v>246</v>
      </c>
      <c r="DS197" s="870" t="s">
        <v>240</v>
      </c>
      <c r="DT197" s="876">
        <v>2.4</v>
      </c>
      <c r="DU197" s="878" t="s">
        <v>247</v>
      </c>
      <c r="DV197" s="880" t="s">
        <v>253</v>
      </c>
      <c r="DW197" s="882" t="s">
        <v>252</v>
      </c>
      <c r="DX197" s="922"/>
      <c r="DY197" s="887"/>
      <c r="DZ197" s="922"/>
      <c r="EA197" s="112"/>
      <c r="EB197" s="918"/>
    </row>
    <row r="198" spans="1:132" s="86" customFormat="1" ht="34.15" customHeight="1">
      <c r="A198" s="137" t="s">
        <v>476</v>
      </c>
      <c r="B198" s="920"/>
      <c r="C198" s="914"/>
      <c r="D198" s="916"/>
      <c r="E198" s="87" t="s">
        <v>43</v>
      </c>
      <c r="F198" s="52"/>
      <c r="G198" s="88">
        <v>66570</v>
      </c>
      <c r="H198" s="89"/>
      <c r="I198" s="55" t="s">
        <v>240</v>
      </c>
      <c r="J198" s="90">
        <v>640</v>
      </c>
      <c r="K198" s="91"/>
      <c r="L198" s="92" t="s">
        <v>241</v>
      </c>
      <c r="M198" s="93" t="s">
        <v>242</v>
      </c>
      <c r="N198" s="94" t="s">
        <v>240</v>
      </c>
      <c r="O198" s="95" t="s">
        <v>246</v>
      </c>
      <c r="P198" s="94" t="s">
        <v>240</v>
      </c>
      <c r="Q198" s="96">
        <v>2.2000000000000002</v>
      </c>
      <c r="R198" s="97"/>
      <c r="S198" s="887"/>
      <c r="T198" s="889"/>
      <c r="U198" s="887"/>
      <c r="V198" s="891"/>
      <c r="W198" s="893"/>
      <c r="X198" s="873"/>
      <c r="Y198" s="893"/>
      <c r="Z198" s="895"/>
      <c r="AA198" s="55" t="s">
        <v>240</v>
      </c>
      <c r="AB198" s="90">
        <v>9210</v>
      </c>
      <c r="AC198" s="887"/>
      <c r="AD198" s="98">
        <v>90</v>
      </c>
      <c r="AE198" s="99" t="s">
        <v>241</v>
      </c>
      <c r="AF198" s="93" t="s">
        <v>242</v>
      </c>
      <c r="AG198" s="100" t="s">
        <v>240</v>
      </c>
      <c r="AH198" s="101" t="s">
        <v>246</v>
      </c>
      <c r="AI198" s="100" t="s">
        <v>240</v>
      </c>
      <c r="AJ198" s="102">
        <v>2.6</v>
      </c>
      <c r="AK198" s="103"/>
      <c r="AL198" s="70"/>
      <c r="AM198" s="104"/>
      <c r="AN198" s="77"/>
      <c r="AO198" s="105"/>
      <c r="AP198" s="106"/>
      <c r="AR198" s="106"/>
      <c r="AT198" s="106"/>
      <c r="AV198" s="107" t="s">
        <v>240</v>
      </c>
      <c r="AW198" s="71">
        <v>64510</v>
      </c>
      <c r="AX198" s="77" t="s">
        <v>240</v>
      </c>
      <c r="AY198" s="72">
        <v>640</v>
      </c>
      <c r="AZ198" s="108" t="s">
        <v>241</v>
      </c>
      <c r="BA198" s="74" t="s">
        <v>242</v>
      </c>
      <c r="BB198" s="73" t="s">
        <v>240</v>
      </c>
      <c r="BC198" s="75" t="s">
        <v>246</v>
      </c>
      <c r="BD198" s="73" t="s">
        <v>240</v>
      </c>
      <c r="BE198" s="76">
        <v>2.4</v>
      </c>
      <c r="BF198" s="107" t="s">
        <v>240</v>
      </c>
      <c r="BG198" s="156">
        <v>55300</v>
      </c>
      <c r="BH198" s="107" t="s">
        <v>250</v>
      </c>
      <c r="BI198" s="72">
        <v>550</v>
      </c>
      <c r="BJ198" s="108" t="s">
        <v>241</v>
      </c>
      <c r="BK198" s="74" t="s">
        <v>242</v>
      </c>
      <c r="BL198" s="108" t="s">
        <v>240</v>
      </c>
      <c r="BM198" s="75" t="s">
        <v>246</v>
      </c>
      <c r="BN198" s="108" t="s">
        <v>240</v>
      </c>
      <c r="BO198" s="76">
        <v>2.2999999999999998</v>
      </c>
      <c r="BP198" s="896"/>
      <c r="BQ198" s="898"/>
      <c r="BR198" s="887"/>
      <c r="BS198" s="900"/>
      <c r="BT198" s="873"/>
      <c r="BU198" s="873"/>
      <c r="BV198" s="871"/>
      <c r="BW198" s="875"/>
      <c r="BX198" s="871"/>
      <c r="BY198" s="912"/>
      <c r="BZ198" s="887"/>
      <c r="CA198" s="904"/>
      <c r="CB198" s="887"/>
      <c r="CC198" s="900"/>
      <c r="CD198" s="871"/>
      <c r="CE198" s="873"/>
      <c r="CF198" s="871"/>
      <c r="CG198" s="875"/>
      <c r="CH198" s="871"/>
      <c r="CI198" s="877"/>
      <c r="CJ198" s="881"/>
      <c r="CK198" s="887"/>
      <c r="CL198" s="889"/>
      <c r="CM198" s="887"/>
      <c r="CN198" s="900"/>
      <c r="CO198" s="873"/>
      <c r="CP198" s="873"/>
      <c r="CQ198" s="871"/>
      <c r="CR198" s="875"/>
      <c r="CS198" s="871"/>
      <c r="CT198" s="902"/>
      <c r="CU198" s="887"/>
      <c r="CV198" s="109" t="s">
        <v>280</v>
      </c>
      <c r="CW198" s="887"/>
      <c r="CX198" s="109" t="s">
        <v>255</v>
      </c>
      <c r="CY198" s="887"/>
      <c r="CZ198" s="110">
        <v>51.8</v>
      </c>
      <c r="DA198" s="887"/>
      <c r="DB198" s="109" t="s">
        <v>280</v>
      </c>
      <c r="DC198" s="887"/>
      <c r="DD198" s="109" t="s">
        <v>255</v>
      </c>
      <c r="DE198" s="887"/>
      <c r="DF198" s="110">
        <v>77.7</v>
      </c>
      <c r="DG198" s="905"/>
      <c r="DH198" s="907"/>
      <c r="DI198" s="905"/>
      <c r="DJ198" s="111" t="s">
        <v>256</v>
      </c>
      <c r="DK198" s="882"/>
      <c r="DL198" s="909"/>
      <c r="DM198" s="871"/>
      <c r="DN198" s="869"/>
      <c r="DO198" s="871"/>
      <c r="DP198" s="873"/>
      <c r="DQ198" s="871"/>
      <c r="DR198" s="875"/>
      <c r="DS198" s="871"/>
      <c r="DT198" s="877"/>
      <c r="DU198" s="879"/>
      <c r="DV198" s="881"/>
      <c r="DW198" s="882"/>
      <c r="DX198" s="922"/>
      <c r="DY198" s="887"/>
      <c r="DZ198" s="922"/>
      <c r="EA198" s="112"/>
      <c r="EB198" s="918"/>
    </row>
    <row r="199" spans="1:132" s="86" customFormat="1" ht="34.15" customHeight="1">
      <c r="A199" s="137" t="s">
        <v>477</v>
      </c>
      <c r="B199" s="920"/>
      <c r="C199" s="913" t="s">
        <v>264</v>
      </c>
      <c r="D199" s="915" t="s">
        <v>239</v>
      </c>
      <c r="E199" s="51" t="s">
        <v>42</v>
      </c>
      <c r="F199" s="52"/>
      <c r="G199" s="53">
        <v>55730</v>
      </c>
      <c r="H199" s="54">
        <v>64940</v>
      </c>
      <c r="I199" s="55" t="s">
        <v>240</v>
      </c>
      <c r="J199" s="56">
        <v>530</v>
      </c>
      <c r="K199" s="57">
        <v>620</v>
      </c>
      <c r="L199" s="58" t="s">
        <v>241</v>
      </c>
      <c r="M199" s="59" t="s">
        <v>242</v>
      </c>
      <c r="N199" s="60" t="s">
        <v>240</v>
      </c>
      <c r="O199" s="61" t="s">
        <v>243</v>
      </c>
      <c r="P199" s="60" t="s">
        <v>240</v>
      </c>
      <c r="Q199" s="62">
        <v>2.2000000000000002</v>
      </c>
      <c r="R199" s="63">
        <v>2.2000000000000002</v>
      </c>
      <c r="S199" s="887" t="s">
        <v>240</v>
      </c>
      <c r="T199" s="888">
        <v>1660</v>
      </c>
      <c r="U199" s="887" t="s">
        <v>240</v>
      </c>
      <c r="V199" s="890">
        <v>10</v>
      </c>
      <c r="W199" s="892" t="s">
        <v>244</v>
      </c>
      <c r="X199" s="872" t="s">
        <v>242</v>
      </c>
      <c r="Y199" s="892" t="s">
        <v>240</v>
      </c>
      <c r="Z199" s="894" t="s">
        <v>245</v>
      </c>
      <c r="AA199" s="55" t="s">
        <v>240</v>
      </c>
      <c r="AB199" s="64">
        <v>9210</v>
      </c>
      <c r="AC199" s="887" t="s">
        <v>240</v>
      </c>
      <c r="AD199" s="65">
        <v>90</v>
      </c>
      <c r="AE199" s="66" t="s">
        <v>244</v>
      </c>
      <c r="AF199" s="59" t="s">
        <v>242</v>
      </c>
      <c r="AG199" s="67" t="s">
        <v>240</v>
      </c>
      <c r="AH199" s="61" t="s">
        <v>246</v>
      </c>
      <c r="AI199" s="67" t="s">
        <v>240</v>
      </c>
      <c r="AJ199" s="68">
        <v>2.6</v>
      </c>
      <c r="AK199" s="69" t="s">
        <v>247</v>
      </c>
      <c r="AL199" s="70" t="s">
        <v>248</v>
      </c>
      <c r="AM199" s="71">
        <v>3680</v>
      </c>
      <c r="AN199" s="70" t="s">
        <v>248</v>
      </c>
      <c r="AO199" s="72">
        <v>30</v>
      </c>
      <c r="AP199" s="73" t="s">
        <v>241</v>
      </c>
      <c r="AQ199" s="74" t="s">
        <v>242</v>
      </c>
      <c r="AR199" s="73" t="s">
        <v>240</v>
      </c>
      <c r="AS199" s="75" t="s">
        <v>246</v>
      </c>
      <c r="AT199" s="73" t="s">
        <v>240</v>
      </c>
      <c r="AU199" s="76">
        <v>3.9</v>
      </c>
      <c r="AV199" s="77"/>
      <c r="AW199" s="78"/>
      <c r="AX199" s="77"/>
      <c r="AY199" s="79"/>
      <c r="AZ199" s="80"/>
      <c r="BA199" s="80"/>
      <c r="BB199" s="81"/>
      <c r="BC199" s="80"/>
      <c r="BD199" s="81"/>
      <c r="BE199" s="80"/>
      <c r="BF199" s="77"/>
      <c r="BG199" s="78" t="s">
        <v>249</v>
      </c>
      <c r="BH199" s="77"/>
      <c r="BI199" s="82"/>
      <c r="BJ199" s="80"/>
      <c r="BK199" s="80"/>
      <c r="BL199" s="80"/>
      <c r="BM199" s="80"/>
      <c r="BN199" s="80"/>
      <c r="BO199" s="80"/>
      <c r="BP199" s="896" t="s">
        <v>240</v>
      </c>
      <c r="BQ199" s="897" t="s">
        <v>262</v>
      </c>
      <c r="BR199" s="887" t="s">
        <v>240</v>
      </c>
      <c r="BS199" s="899"/>
      <c r="BT199" s="872"/>
      <c r="BU199" s="872"/>
      <c r="BV199" s="870"/>
      <c r="BW199" s="874"/>
      <c r="BX199" s="870"/>
      <c r="BY199" s="911" t="s">
        <v>178</v>
      </c>
      <c r="BZ199" s="887" t="s">
        <v>250</v>
      </c>
      <c r="CA199" s="903">
        <v>11060</v>
      </c>
      <c r="CB199" s="887" t="s">
        <v>250</v>
      </c>
      <c r="CC199" s="899">
        <v>110</v>
      </c>
      <c r="CD199" s="870" t="s">
        <v>241</v>
      </c>
      <c r="CE199" s="872" t="s">
        <v>242</v>
      </c>
      <c r="CF199" s="870" t="s">
        <v>240</v>
      </c>
      <c r="CG199" s="874" t="s">
        <v>246</v>
      </c>
      <c r="CH199" s="870" t="s">
        <v>240</v>
      </c>
      <c r="CI199" s="876">
        <v>2.2999999999999998</v>
      </c>
      <c r="CJ199" s="880" t="s">
        <v>251</v>
      </c>
      <c r="CK199" s="887" t="s">
        <v>250</v>
      </c>
      <c r="CL199" s="888">
        <v>1680</v>
      </c>
      <c r="CM199" s="887" t="s">
        <v>240</v>
      </c>
      <c r="CN199" s="899">
        <v>10</v>
      </c>
      <c r="CO199" s="872" t="s">
        <v>241</v>
      </c>
      <c r="CP199" s="872" t="s">
        <v>242</v>
      </c>
      <c r="CQ199" s="870" t="s">
        <v>240</v>
      </c>
      <c r="CR199" s="874" t="s">
        <v>246</v>
      </c>
      <c r="CS199" s="870" t="s">
        <v>240</v>
      </c>
      <c r="CT199" s="901">
        <v>16.3</v>
      </c>
      <c r="CU199" s="887" t="s">
        <v>250</v>
      </c>
      <c r="CV199" s="83">
        <v>880</v>
      </c>
      <c r="CW199" s="887" t="s">
        <v>250</v>
      </c>
      <c r="CX199" s="84">
        <v>8</v>
      </c>
      <c r="CY199" s="887" t="s">
        <v>250</v>
      </c>
      <c r="CZ199" s="84">
        <v>8</v>
      </c>
      <c r="DA199" s="887" t="s">
        <v>250</v>
      </c>
      <c r="DB199" s="83">
        <v>150</v>
      </c>
      <c r="DC199" s="887" t="s">
        <v>250</v>
      </c>
      <c r="DD199" s="84">
        <v>1</v>
      </c>
      <c r="DE199" s="887" t="s">
        <v>250</v>
      </c>
      <c r="DF199" s="84">
        <v>1</v>
      </c>
      <c r="DG199" s="905" t="s">
        <v>248</v>
      </c>
      <c r="DH199" s="906">
        <v>8860</v>
      </c>
      <c r="DI199" s="905" t="s">
        <v>248</v>
      </c>
      <c r="DJ199" s="85">
        <v>255</v>
      </c>
      <c r="DK199" s="882" t="s">
        <v>252</v>
      </c>
      <c r="DL199" s="908">
        <v>11060</v>
      </c>
      <c r="DM199" s="870" t="s">
        <v>240</v>
      </c>
      <c r="DN199" s="868">
        <v>110</v>
      </c>
      <c r="DO199" s="870" t="s">
        <v>241</v>
      </c>
      <c r="DP199" s="872" t="s">
        <v>242</v>
      </c>
      <c r="DQ199" s="870" t="s">
        <v>240</v>
      </c>
      <c r="DR199" s="874" t="s">
        <v>246</v>
      </c>
      <c r="DS199" s="870" t="s">
        <v>240</v>
      </c>
      <c r="DT199" s="876">
        <v>2.2999999999999998</v>
      </c>
      <c r="DU199" s="878" t="s">
        <v>247</v>
      </c>
      <c r="DV199" s="880" t="s">
        <v>253</v>
      </c>
      <c r="DW199" s="882" t="s">
        <v>252</v>
      </c>
      <c r="DX199" s="922"/>
      <c r="DY199" s="887"/>
      <c r="DZ199" s="922"/>
      <c r="EA199" s="112"/>
      <c r="EB199" s="918"/>
    </row>
    <row r="200" spans="1:132" s="86" customFormat="1" ht="34.15" customHeight="1">
      <c r="A200" s="137" t="s">
        <v>478</v>
      </c>
      <c r="B200" s="920"/>
      <c r="C200" s="914"/>
      <c r="D200" s="916"/>
      <c r="E200" s="87" t="s">
        <v>43</v>
      </c>
      <c r="F200" s="52"/>
      <c r="G200" s="88">
        <v>64940</v>
      </c>
      <c r="H200" s="89"/>
      <c r="I200" s="55" t="s">
        <v>240</v>
      </c>
      <c r="J200" s="90">
        <v>620</v>
      </c>
      <c r="K200" s="91"/>
      <c r="L200" s="92" t="s">
        <v>241</v>
      </c>
      <c r="M200" s="93" t="s">
        <v>242</v>
      </c>
      <c r="N200" s="94" t="s">
        <v>240</v>
      </c>
      <c r="O200" s="95" t="s">
        <v>246</v>
      </c>
      <c r="P200" s="94" t="s">
        <v>240</v>
      </c>
      <c r="Q200" s="96">
        <v>2.2000000000000002</v>
      </c>
      <c r="R200" s="97"/>
      <c r="S200" s="887"/>
      <c r="T200" s="889"/>
      <c r="U200" s="887"/>
      <c r="V200" s="891"/>
      <c r="W200" s="893"/>
      <c r="X200" s="873"/>
      <c r="Y200" s="893"/>
      <c r="Z200" s="895"/>
      <c r="AA200" s="55" t="s">
        <v>240</v>
      </c>
      <c r="AB200" s="90">
        <v>9210</v>
      </c>
      <c r="AC200" s="887"/>
      <c r="AD200" s="98">
        <v>90</v>
      </c>
      <c r="AE200" s="99" t="s">
        <v>241</v>
      </c>
      <c r="AF200" s="93" t="s">
        <v>242</v>
      </c>
      <c r="AG200" s="100" t="s">
        <v>240</v>
      </c>
      <c r="AH200" s="101" t="s">
        <v>246</v>
      </c>
      <c r="AI200" s="100" t="s">
        <v>240</v>
      </c>
      <c r="AJ200" s="102">
        <v>2.6</v>
      </c>
      <c r="AK200" s="103"/>
      <c r="AL200" s="70"/>
      <c r="AM200" s="104"/>
      <c r="AN200" s="77"/>
      <c r="AO200" s="105"/>
      <c r="AP200" s="106"/>
      <c r="AR200" s="106"/>
      <c r="AT200" s="106"/>
      <c r="AV200" s="107" t="s">
        <v>240</v>
      </c>
      <c r="AW200" s="71">
        <v>64510</v>
      </c>
      <c r="AX200" s="77" t="s">
        <v>240</v>
      </c>
      <c r="AY200" s="72">
        <v>640</v>
      </c>
      <c r="AZ200" s="108" t="s">
        <v>241</v>
      </c>
      <c r="BA200" s="74" t="s">
        <v>242</v>
      </c>
      <c r="BB200" s="73" t="s">
        <v>240</v>
      </c>
      <c r="BC200" s="75" t="s">
        <v>246</v>
      </c>
      <c r="BD200" s="73" t="s">
        <v>240</v>
      </c>
      <c r="BE200" s="76">
        <v>2.4</v>
      </c>
      <c r="BF200" s="107" t="s">
        <v>240</v>
      </c>
      <c r="BG200" s="156">
        <v>55300</v>
      </c>
      <c r="BH200" s="107" t="s">
        <v>250</v>
      </c>
      <c r="BI200" s="72">
        <v>550</v>
      </c>
      <c r="BJ200" s="108" t="s">
        <v>241</v>
      </c>
      <c r="BK200" s="74" t="s">
        <v>242</v>
      </c>
      <c r="BL200" s="108" t="s">
        <v>240</v>
      </c>
      <c r="BM200" s="75" t="s">
        <v>246</v>
      </c>
      <c r="BN200" s="108" t="s">
        <v>240</v>
      </c>
      <c r="BO200" s="76">
        <v>2.2999999999999998</v>
      </c>
      <c r="BP200" s="896"/>
      <c r="BQ200" s="898"/>
      <c r="BR200" s="887"/>
      <c r="BS200" s="900"/>
      <c r="BT200" s="873"/>
      <c r="BU200" s="873"/>
      <c r="BV200" s="871"/>
      <c r="BW200" s="875"/>
      <c r="BX200" s="871"/>
      <c r="BY200" s="912"/>
      <c r="BZ200" s="887"/>
      <c r="CA200" s="904"/>
      <c r="CB200" s="887"/>
      <c r="CC200" s="900"/>
      <c r="CD200" s="871"/>
      <c r="CE200" s="873"/>
      <c r="CF200" s="871"/>
      <c r="CG200" s="875"/>
      <c r="CH200" s="871"/>
      <c r="CI200" s="877"/>
      <c r="CJ200" s="881"/>
      <c r="CK200" s="887"/>
      <c r="CL200" s="889"/>
      <c r="CM200" s="887"/>
      <c r="CN200" s="900"/>
      <c r="CO200" s="873"/>
      <c r="CP200" s="873"/>
      <c r="CQ200" s="871"/>
      <c r="CR200" s="875"/>
      <c r="CS200" s="871"/>
      <c r="CT200" s="902"/>
      <c r="CU200" s="887"/>
      <c r="CV200" s="109" t="s">
        <v>254</v>
      </c>
      <c r="CW200" s="887"/>
      <c r="CX200" s="109" t="s">
        <v>255</v>
      </c>
      <c r="CY200" s="887"/>
      <c r="CZ200" s="110">
        <v>52.4</v>
      </c>
      <c r="DA200" s="887"/>
      <c r="DB200" s="109" t="s">
        <v>254</v>
      </c>
      <c r="DC200" s="887"/>
      <c r="DD200" s="109" t="s">
        <v>255</v>
      </c>
      <c r="DE200" s="887"/>
      <c r="DF200" s="110">
        <v>69.900000000000006</v>
      </c>
      <c r="DG200" s="905"/>
      <c r="DH200" s="907"/>
      <c r="DI200" s="905"/>
      <c r="DJ200" s="111" t="s">
        <v>256</v>
      </c>
      <c r="DK200" s="882"/>
      <c r="DL200" s="909"/>
      <c r="DM200" s="871"/>
      <c r="DN200" s="869"/>
      <c r="DO200" s="871"/>
      <c r="DP200" s="873"/>
      <c r="DQ200" s="871"/>
      <c r="DR200" s="875"/>
      <c r="DS200" s="871"/>
      <c r="DT200" s="877"/>
      <c r="DU200" s="879"/>
      <c r="DV200" s="881"/>
      <c r="DW200" s="882"/>
      <c r="DX200" s="922"/>
      <c r="DY200" s="887"/>
      <c r="DZ200" s="922"/>
      <c r="EA200" s="112"/>
      <c r="EB200" s="918"/>
    </row>
    <row r="201" spans="1:132" s="86" customFormat="1" ht="34.15" customHeight="1">
      <c r="A201" s="137" t="s">
        <v>479</v>
      </c>
      <c r="B201" s="920"/>
      <c r="C201" s="913" t="s">
        <v>265</v>
      </c>
      <c r="D201" s="915" t="s">
        <v>239</v>
      </c>
      <c r="E201" s="51" t="s">
        <v>42</v>
      </c>
      <c r="F201" s="52"/>
      <c r="G201" s="53">
        <v>54500</v>
      </c>
      <c r="H201" s="54">
        <v>63710</v>
      </c>
      <c r="I201" s="55" t="s">
        <v>240</v>
      </c>
      <c r="J201" s="56">
        <v>520</v>
      </c>
      <c r="K201" s="57">
        <v>610</v>
      </c>
      <c r="L201" s="58" t="s">
        <v>241</v>
      </c>
      <c r="M201" s="59" t="s">
        <v>242</v>
      </c>
      <c r="N201" s="60" t="s">
        <v>240</v>
      </c>
      <c r="O201" s="61" t="s">
        <v>243</v>
      </c>
      <c r="P201" s="60" t="s">
        <v>240</v>
      </c>
      <c r="Q201" s="62">
        <v>2.2000000000000002</v>
      </c>
      <c r="R201" s="63">
        <v>2.2000000000000002</v>
      </c>
      <c r="S201" s="887" t="s">
        <v>240</v>
      </c>
      <c r="T201" s="888">
        <v>1510</v>
      </c>
      <c r="U201" s="887" t="s">
        <v>240</v>
      </c>
      <c r="V201" s="890">
        <v>10</v>
      </c>
      <c r="W201" s="892" t="s">
        <v>244</v>
      </c>
      <c r="X201" s="872" t="s">
        <v>242</v>
      </c>
      <c r="Y201" s="892" t="s">
        <v>240</v>
      </c>
      <c r="Z201" s="894" t="s">
        <v>245</v>
      </c>
      <c r="AA201" s="55" t="s">
        <v>240</v>
      </c>
      <c r="AB201" s="64">
        <v>9210</v>
      </c>
      <c r="AC201" s="887" t="s">
        <v>240</v>
      </c>
      <c r="AD201" s="65">
        <v>90</v>
      </c>
      <c r="AE201" s="66" t="s">
        <v>244</v>
      </c>
      <c r="AF201" s="59" t="s">
        <v>242</v>
      </c>
      <c r="AG201" s="67" t="s">
        <v>240</v>
      </c>
      <c r="AH201" s="61" t="s">
        <v>246</v>
      </c>
      <c r="AI201" s="67" t="s">
        <v>240</v>
      </c>
      <c r="AJ201" s="68">
        <v>2.6</v>
      </c>
      <c r="AK201" s="69" t="s">
        <v>247</v>
      </c>
      <c r="AL201" s="70" t="s">
        <v>248</v>
      </c>
      <c r="AM201" s="71">
        <v>3680</v>
      </c>
      <c r="AN201" s="70" t="s">
        <v>248</v>
      </c>
      <c r="AO201" s="72">
        <v>30</v>
      </c>
      <c r="AP201" s="73" t="s">
        <v>241</v>
      </c>
      <c r="AQ201" s="74" t="s">
        <v>242</v>
      </c>
      <c r="AR201" s="73" t="s">
        <v>240</v>
      </c>
      <c r="AS201" s="75" t="s">
        <v>246</v>
      </c>
      <c r="AT201" s="73" t="s">
        <v>240</v>
      </c>
      <c r="AU201" s="76">
        <v>3.9</v>
      </c>
      <c r="AV201" s="77"/>
      <c r="AW201" s="78"/>
      <c r="AX201" s="77"/>
      <c r="AY201" s="79"/>
      <c r="AZ201" s="80"/>
      <c r="BA201" s="80"/>
      <c r="BB201" s="81"/>
      <c r="BC201" s="80"/>
      <c r="BD201" s="81"/>
      <c r="BE201" s="80"/>
      <c r="BF201" s="77"/>
      <c r="BG201" s="78" t="s">
        <v>249</v>
      </c>
      <c r="BH201" s="77"/>
      <c r="BI201" s="82"/>
      <c r="BJ201" s="80"/>
      <c r="BK201" s="80"/>
      <c r="BL201" s="80"/>
      <c r="BM201" s="80"/>
      <c r="BN201" s="80"/>
      <c r="BO201" s="80"/>
      <c r="BP201" s="896" t="s">
        <v>240</v>
      </c>
      <c r="BQ201" s="897" t="s">
        <v>262</v>
      </c>
      <c r="BR201" s="887" t="s">
        <v>240</v>
      </c>
      <c r="BS201" s="899"/>
      <c r="BT201" s="872"/>
      <c r="BU201" s="872"/>
      <c r="BV201" s="870"/>
      <c r="BW201" s="874"/>
      <c r="BX201" s="870"/>
      <c r="BY201" s="911" t="s">
        <v>178</v>
      </c>
      <c r="BZ201" s="887" t="s">
        <v>250</v>
      </c>
      <c r="CA201" s="903">
        <v>10050</v>
      </c>
      <c r="CB201" s="887" t="s">
        <v>250</v>
      </c>
      <c r="CC201" s="899">
        <v>100</v>
      </c>
      <c r="CD201" s="870" t="s">
        <v>241</v>
      </c>
      <c r="CE201" s="872" t="s">
        <v>242</v>
      </c>
      <c r="CF201" s="870" t="s">
        <v>240</v>
      </c>
      <c r="CG201" s="874" t="s">
        <v>246</v>
      </c>
      <c r="CH201" s="870" t="s">
        <v>240</v>
      </c>
      <c r="CI201" s="876">
        <v>2.2999999999999998</v>
      </c>
      <c r="CJ201" s="880" t="s">
        <v>251</v>
      </c>
      <c r="CK201" s="887" t="s">
        <v>250</v>
      </c>
      <c r="CL201" s="888">
        <v>1530</v>
      </c>
      <c r="CM201" s="887" t="s">
        <v>240</v>
      </c>
      <c r="CN201" s="899">
        <v>10</v>
      </c>
      <c r="CO201" s="872" t="s">
        <v>241</v>
      </c>
      <c r="CP201" s="872" t="s">
        <v>242</v>
      </c>
      <c r="CQ201" s="870" t="s">
        <v>240</v>
      </c>
      <c r="CR201" s="874" t="s">
        <v>246</v>
      </c>
      <c r="CS201" s="870" t="s">
        <v>240</v>
      </c>
      <c r="CT201" s="901">
        <v>14.8</v>
      </c>
      <c r="CU201" s="887" t="s">
        <v>250</v>
      </c>
      <c r="CV201" s="83">
        <v>800</v>
      </c>
      <c r="CW201" s="887" t="s">
        <v>250</v>
      </c>
      <c r="CX201" s="84">
        <v>8</v>
      </c>
      <c r="CY201" s="887" t="s">
        <v>250</v>
      </c>
      <c r="CZ201" s="84">
        <v>8</v>
      </c>
      <c r="DA201" s="887" t="s">
        <v>250</v>
      </c>
      <c r="DB201" s="83">
        <v>140</v>
      </c>
      <c r="DC201" s="887" t="s">
        <v>250</v>
      </c>
      <c r="DD201" s="84">
        <v>1</v>
      </c>
      <c r="DE201" s="887" t="s">
        <v>250</v>
      </c>
      <c r="DF201" s="84">
        <v>1</v>
      </c>
      <c r="DG201" s="905" t="s">
        <v>248</v>
      </c>
      <c r="DH201" s="906">
        <v>8120</v>
      </c>
      <c r="DI201" s="905" t="s">
        <v>248</v>
      </c>
      <c r="DJ201" s="85">
        <v>255</v>
      </c>
      <c r="DK201" s="882" t="s">
        <v>252</v>
      </c>
      <c r="DL201" s="908">
        <v>10050</v>
      </c>
      <c r="DM201" s="870" t="s">
        <v>240</v>
      </c>
      <c r="DN201" s="868">
        <v>100</v>
      </c>
      <c r="DO201" s="870" t="s">
        <v>241</v>
      </c>
      <c r="DP201" s="872" t="s">
        <v>242</v>
      </c>
      <c r="DQ201" s="870" t="s">
        <v>240</v>
      </c>
      <c r="DR201" s="874" t="s">
        <v>246</v>
      </c>
      <c r="DS201" s="870" t="s">
        <v>240</v>
      </c>
      <c r="DT201" s="876">
        <v>2.2999999999999998</v>
      </c>
      <c r="DU201" s="878" t="s">
        <v>247</v>
      </c>
      <c r="DV201" s="880" t="s">
        <v>253</v>
      </c>
      <c r="DW201" s="882" t="s">
        <v>252</v>
      </c>
      <c r="DX201" s="922"/>
      <c r="DY201" s="887"/>
      <c r="DZ201" s="922"/>
      <c r="EA201" s="112"/>
      <c r="EB201" s="918"/>
    </row>
    <row r="202" spans="1:132" s="86" customFormat="1" ht="34.15" customHeight="1">
      <c r="A202" s="137" t="s">
        <v>480</v>
      </c>
      <c r="B202" s="920"/>
      <c r="C202" s="914"/>
      <c r="D202" s="916"/>
      <c r="E202" s="87" t="s">
        <v>43</v>
      </c>
      <c r="F202" s="52"/>
      <c r="G202" s="88">
        <v>63710</v>
      </c>
      <c r="H202" s="89"/>
      <c r="I202" s="55" t="s">
        <v>240</v>
      </c>
      <c r="J202" s="90">
        <v>610</v>
      </c>
      <c r="K202" s="91"/>
      <c r="L202" s="92" t="s">
        <v>241</v>
      </c>
      <c r="M202" s="93" t="s">
        <v>242</v>
      </c>
      <c r="N202" s="94" t="s">
        <v>240</v>
      </c>
      <c r="O202" s="95" t="s">
        <v>246</v>
      </c>
      <c r="P202" s="94" t="s">
        <v>240</v>
      </c>
      <c r="Q202" s="96">
        <v>2.2000000000000002</v>
      </c>
      <c r="R202" s="97"/>
      <c r="S202" s="887"/>
      <c r="T202" s="889"/>
      <c r="U202" s="887"/>
      <c r="V202" s="891"/>
      <c r="W202" s="893"/>
      <c r="X202" s="873"/>
      <c r="Y202" s="893"/>
      <c r="Z202" s="895"/>
      <c r="AA202" s="55" t="s">
        <v>240</v>
      </c>
      <c r="AB202" s="90">
        <v>9210</v>
      </c>
      <c r="AC202" s="887"/>
      <c r="AD202" s="98">
        <v>90</v>
      </c>
      <c r="AE202" s="99" t="s">
        <v>241</v>
      </c>
      <c r="AF202" s="93" t="s">
        <v>242</v>
      </c>
      <c r="AG202" s="100" t="s">
        <v>240</v>
      </c>
      <c r="AH202" s="101" t="s">
        <v>246</v>
      </c>
      <c r="AI202" s="100" t="s">
        <v>240</v>
      </c>
      <c r="AJ202" s="102">
        <v>2.6</v>
      </c>
      <c r="AK202" s="103"/>
      <c r="AL202" s="70"/>
      <c r="AM202" s="104"/>
      <c r="AN202" s="77"/>
      <c r="AO202" s="105"/>
      <c r="AP202" s="106"/>
      <c r="AR202" s="106"/>
      <c r="AT202" s="106"/>
      <c r="AV202" s="107" t="s">
        <v>240</v>
      </c>
      <c r="AW202" s="71">
        <v>64510</v>
      </c>
      <c r="AX202" s="77" t="s">
        <v>240</v>
      </c>
      <c r="AY202" s="72">
        <v>640</v>
      </c>
      <c r="AZ202" s="108" t="s">
        <v>241</v>
      </c>
      <c r="BA202" s="74" t="s">
        <v>242</v>
      </c>
      <c r="BB202" s="73" t="s">
        <v>240</v>
      </c>
      <c r="BC202" s="75" t="s">
        <v>246</v>
      </c>
      <c r="BD202" s="73" t="s">
        <v>240</v>
      </c>
      <c r="BE202" s="76">
        <v>2.4</v>
      </c>
      <c r="BF202" s="107" t="s">
        <v>240</v>
      </c>
      <c r="BG202" s="156">
        <v>55300</v>
      </c>
      <c r="BH202" s="107" t="s">
        <v>250</v>
      </c>
      <c r="BI202" s="72">
        <v>550</v>
      </c>
      <c r="BJ202" s="108" t="s">
        <v>241</v>
      </c>
      <c r="BK202" s="74" t="s">
        <v>242</v>
      </c>
      <c r="BL202" s="108" t="s">
        <v>240</v>
      </c>
      <c r="BM202" s="75" t="s">
        <v>246</v>
      </c>
      <c r="BN202" s="108" t="s">
        <v>240</v>
      </c>
      <c r="BO202" s="76">
        <v>2.2999999999999998</v>
      </c>
      <c r="BP202" s="896"/>
      <c r="BQ202" s="898"/>
      <c r="BR202" s="887"/>
      <c r="BS202" s="900"/>
      <c r="BT202" s="873"/>
      <c r="BU202" s="873"/>
      <c r="BV202" s="871"/>
      <c r="BW202" s="875"/>
      <c r="BX202" s="871"/>
      <c r="BY202" s="912"/>
      <c r="BZ202" s="887"/>
      <c r="CA202" s="904"/>
      <c r="CB202" s="887"/>
      <c r="CC202" s="900"/>
      <c r="CD202" s="871"/>
      <c r="CE202" s="873"/>
      <c r="CF202" s="871"/>
      <c r="CG202" s="875"/>
      <c r="CH202" s="871"/>
      <c r="CI202" s="877"/>
      <c r="CJ202" s="881"/>
      <c r="CK202" s="887"/>
      <c r="CL202" s="889"/>
      <c r="CM202" s="887"/>
      <c r="CN202" s="900"/>
      <c r="CO202" s="873"/>
      <c r="CP202" s="873"/>
      <c r="CQ202" s="871"/>
      <c r="CR202" s="875"/>
      <c r="CS202" s="871"/>
      <c r="CT202" s="902"/>
      <c r="CU202" s="887"/>
      <c r="CV202" s="109" t="s">
        <v>254</v>
      </c>
      <c r="CW202" s="887"/>
      <c r="CX202" s="109" t="s">
        <v>255</v>
      </c>
      <c r="CY202" s="887"/>
      <c r="CZ202" s="110">
        <v>47.7</v>
      </c>
      <c r="DA202" s="887"/>
      <c r="DB202" s="109" t="s">
        <v>254</v>
      </c>
      <c r="DC202" s="887"/>
      <c r="DD202" s="109" t="s">
        <v>255</v>
      </c>
      <c r="DE202" s="887"/>
      <c r="DF202" s="110">
        <v>63.5</v>
      </c>
      <c r="DG202" s="905"/>
      <c r="DH202" s="907"/>
      <c r="DI202" s="905"/>
      <c r="DJ202" s="111" t="s">
        <v>256</v>
      </c>
      <c r="DK202" s="882"/>
      <c r="DL202" s="909"/>
      <c r="DM202" s="871"/>
      <c r="DN202" s="869"/>
      <c r="DO202" s="871"/>
      <c r="DP202" s="873"/>
      <c r="DQ202" s="871"/>
      <c r="DR202" s="875"/>
      <c r="DS202" s="871"/>
      <c r="DT202" s="877"/>
      <c r="DU202" s="879"/>
      <c r="DV202" s="881"/>
      <c r="DW202" s="882"/>
      <c r="DX202" s="922"/>
      <c r="DY202" s="887"/>
      <c r="DZ202" s="922"/>
      <c r="EA202" s="112"/>
      <c r="EB202" s="918"/>
    </row>
    <row r="203" spans="1:132" s="86" customFormat="1" ht="34.15" customHeight="1">
      <c r="A203" s="137" t="s">
        <v>481</v>
      </c>
      <c r="B203" s="920"/>
      <c r="C203" s="913" t="s">
        <v>266</v>
      </c>
      <c r="D203" s="915" t="s">
        <v>239</v>
      </c>
      <c r="E203" s="51" t="s">
        <v>42</v>
      </c>
      <c r="F203" s="52"/>
      <c r="G203" s="53">
        <v>53380</v>
      </c>
      <c r="H203" s="54">
        <v>62590</v>
      </c>
      <c r="I203" s="55" t="s">
        <v>240</v>
      </c>
      <c r="J203" s="56">
        <v>510</v>
      </c>
      <c r="K203" s="57">
        <v>600</v>
      </c>
      <c r="L203" s="58" t="s">
        <v>241</v>
      </c>
      <c r="M203" s="59" t="s">
        <v>242</v>
      </c>
      <c r="N203" s="60" t="s">
        <v>240</v>
      </c>
      <c r="O203" s="61" t="s">
        <v>243</v>
      </c>
      <c r="P203" s="60" t="s">
        <v>240</v>
      </c>
      <c r="Q203" s="62">
        <v>2.2000000000000002</v>
      </c>
      <c r="R203" s="63">
        <v>2.2000000000000002</v>
      </c>
      <c r="S203" s="887" t="s">
        <v>240</v>
      </c>
      <c r="T203" s="888">
        <v>1380</v>
      </c>
      <c r="U203" s="887" t="s">
        <v>240</v>
      </c>
      <c r="V203" s="890">
        <v>10</v>
      </c>
      <c r="W203" s="892" t="s">
        <v>244</v>
      </c>
      <c r="X203" s="872" t="s">
        <v>242</v>
      </c>
      <c r="Y203" s="892" t="s">
        <v>240</v>
      </c>
      <c r="Z203" s="894" t="s">
        <v>245</v>
      </c>
      <c r="AA203" s="55" t="s">
        <v>240</v>
      </c>
      <c r="AB203" s="64">
        <v>9210</v>
      </c>
      <c r="AC203" s="887" t="s">
        <v>240</v>
      </c>
      <c r="AD203" s="65">
        <v>90</v>
      </c>
      <c r="AE203" s="66" t="s">
        <v>244</v>
      </c>
      <c r="AF203" s="59" t="s">
        <v>242</v>
      </c>
      <c r="AG203" s="67" t="s">
        <v>240</v>
      </c>
      <c r="AH203" s="61" t="s">
        <v>246</v>
      </c>
      <c r="AI203" s="67" t="s">
        <v>240</v>
      </c>
      <c r="AJ203" s="68">
        <v>2.6</v>
      </c>
      <c r="AK203" s="69" t="s">
        <v>247</v>
      </c>
      <c r="AL203" s="70" t="s">
        <v>248</v>
      </c>
      <c r="AM203" s="71">
        <v>3680</v>
      </c>
      <c r="AN203" s="70" t="s">
        <v>248</v>
      </c>
      <c r="AO203" s="72">
        <v>30</v>
      </c>
      <c r="AP203" s="73" t="s">
        <v>241</v>
      </c>
      <c r="AQ203" s="74" t="s">
        <v>242</v>
      </c>
      <c r="AR203" s="73" t="s">
        <v>240</v>
      </c>
      <c r="AS203" s="75" t="s">
        <v>246</v>
      </c>
      <c r="AT203" s="73" t="s">
        <v>240</v>
      </c>
      <c r="AU203" s="76">
        <v>3.9</v>
      </c>
      <c r="AV203" s="77"/>
      <c r="AW203" s="78"/>
      <c r="AX203" s="77"/>
      <c r="AY203" s="79"/>
      <c r="AZ203" s="80"/>
      <c r="BA203" s="80"/>
      <c r="BB203" s="81"/>
      <c r="BC203" s="80"/>
      <c r="BD203" s="81"/>
      <c r="BE203" s="80"/>
      <c r="BF203" s="77"/>
      <c r="BG203" s="78" t="s">
        <v>249</v>
      </c>
      <c r="BH203" s="77"/>
      <c r="BI203" s="82"/>
      <c r="BJ203" s="80"/>
      <c r="BK203" s="80"/>
      <c r="BL203" s="80"/>
      <c r="BM203" s="80"/>
      <c r="BN203" s="80"/>
      <c r="BO203" s="80"/>
      <c r="BP203" s="896" t="s">
        <v>240</v>
      </c>
      <c r="BQ203" s="897" t="s">
        <v>178</v>
      </c>
      <c r="BR203" s="887" t="s">
        <v>240</v>
      </c>
      <c r="BS203" s="899"/>
      <c r="BT203" s="872"/>
      <c r="BU203" s="872"/>
      <c r="BV203" s="870"/>
      <c r="BW203" s="874"/>
      <c r="BX203" s="870"/>
      <c r="BY203" s="911" t="s">
        <v>178</v>
      </c>
      <c r="BZ203" s="887" t="s">
        <v>250</v>
      </c>
      <c r="CA203" s="903">
        <v>9210</v>
      </c>
      <c r="CB203" s="887" t="s">
        <v>240</v>
      </c>
      <c r="CC203" s="899">
        <v>90</v>
      </c>
      <c r="CD203" s="870" t="s">
        <v>241</v>
      </c>
      <c r="CE203" s="872" t="s">
        <v>242</v>
      </c>
      <c r="CF203" s="870" t="s">
        <v>240</v>
      </c>
      <c r="CG203" s="874" t="s">
        <v>246</v>
      </c>
      <c r="CH203" s="870" t="s">
        <v>240</v>
      </c>
      <c r="CI203" s="876">
        <v>2.4</v>
      </c>
      <c r="CJ203" s="880" t="s">
        <v>251</v>
      </c>
      <c r="CK203" s="887" t="s">
        <v>250</v>
      </c>
      <c r="CL203" s="888">
        <v>1400</v>
      </c>
      <c r="CM203" s="887" t="s">
        <v>240</v>
      </c>
      <c r="CN203" s="899">
        <v>10</v>
      </c>
      <c r="CO203" s="872" t="s">
        <v>241</v>
      </c>
      <c r="CP203" s="872" t="s">
        <v>242</v>
      </c>
      <c r="CQ203" s="870" t="s">
        <v>240</v>
      </c>
      <c r="CR203" s="874" t="s">
        <v>246</v>
      </c>
      <c r="CS203" s="870" t="s">
        <v>240</v>
      </c>
      <c r="CT203" s="901">
        <v>13.6</v>
      </c>
      <c r="CU203" s="887" t="s">
        <v>250</v>
      </c>
      <c r="CV203" s="83">
        <v>730</v>
      </c>
      <c r="CW203" s="887" t="s">
        <v>250</v>
      </c>
      <c r="CX203" s="84">
        <v>7</v>
      </c>
      <c r="CY203" s="887" t="s">
        <v>250</v>
      </c>
      <c r="CZ203" s="84">
        <v>7</v>
      </c>
      <c r="DA203" s="887" t="s">
        <v>250</v>
      </c>
      <c r="DB203" s="83">
        <v>130</v>
      </c>
      <c r="DC203" s="887" t="s">
        <v>250</v>
      </c>
      <c r="DD203" s="84">
        <v>1</v>
      </c>
      <c r="DE203" s="887" t="s">
        <v>250</v>
      </c>
      <c r="DF203" s="84">
        <v>1</v>
      </c>
      <c r="DG203" s="905" t="s">
        <v>248</v>
      </c>
      <c r="DH203" s="906">
        <v>7500</v>
      </c>
      <c r="DI203" s="905" t="s">
        <v>248</v>
      </c>
      <c r="DJ203" s="85">
        <v>255</v>
      </c>
      <c r="DK203" s="882" t="s">
        <v>252</v>
      </c>
      <c r="DL203" s="908">
        <v>9210</v>
      </c>
      <c r="DM203" s="870" t="s">
        <v>240</v>
      </c>
      <c r="DN203" s="868">
        <v>90</v>
      </c>
      <c r="DO203" s="870" t="s">
        <v>241</v>
      </c>
      <c r="DP203" s="872" t="s">
        <v>242</v>
      </c>
      <c r="DQ203" s="870" t="s">
        <v>240</v>
      </c>
      <c r="DR203" s="874" t="s">
        <v>246</v>
      </c>
      <c r="DS203" s="870" t="s">
        <v>240</v>
      </c>
      <c r="DT203" s="876">
        <v>2.4</v>
      </c>
      <c r="DU203" s="878" t="s">
        <v>247</v>
      </c>
      <c r="DV203" s="880" t="s">
        <v>253</v>
      </c>
      <c r="DW203" s="882" t="s">
        <v>252</v>
      </c>
      <c r="DX203" s="922"/>
      <c r="DY203" s="887"/>
      <c r="DZ203" s="922"/>
      <c r="EA203" s="112"/>
      <c r="EB203" s="918"/>
    </row>
    <row r="204" spans="1:132" s="86" customFormat="1" ht="34.15" customHeight="1">
      <c r="A204" s="137" t="s">
        <v>482</v>
      </c>
      <c r="B204" s="920"/>
      <c r="C204" s="914"/>
      <c r="D204" s="916"/>
      <c r="E204" s="87" t="s">
        <v>43</v>
      </c>
      <c r="F204" s="52"/>
      <c r="G204" s="88">
        <v>62590</v>
      </c>
      <c r="H204" s="89"/>
      <c r="I204" s="55" t="s">
        <v>240</v>
      </c>
      <c r="J204" s="90">
        <v>600</v>
      </c>
      <c r="K204" s="91"/>
      <c r="L204" s="92" t="s">
        <v>241</v>
      </c>
      <c r="M204" s="93" t="s">
        <v>242</v>
      </c>
      <c r="N204" s="94" t="s">
        <v>240</v>
      </c>
      <c r="O204" s="95" t="s">
        <v>246</v>
      </c>
      <c r="P204" s="94" t="s">
        <v>240</v>
      </c>
      <c r="Q204" s="96">
        <v>2.2000000000000002</v>
      </c>
      <c r="R204" s="97"/>
      <c r="S204" s="887"/>
      <c r="T204" s="889"/>
      <c r="U204" s="887"/>
      <c r="V204" s="891"/>
      <c r="W204" s="893"/>
      <c r="X204" s="873"/>
      <c r="Y204" s="893"/>
      <c r="Z204" s="895"/>
      <c r="AA204" s="55" t="s">
        <v>240</v>
      </c>
      <c r="AB204" s="90">
        <v>9210</v>
      </c>
      <c r="AC204" s="887"/>
      <c r="AD204" s="98">
        <v>90</v>
      </c>
      <c r="AE204" s="99" t="s">
        <v>241</v>
      </c>
      <c r="AF204" s="93" t="s">
        <v>242</v>
      </c>
      <c r="AG204" s="100" t="s">
        <v>240</v>
      </c>
      <c r="AH204" s="101" t="s">
        <v>246</v>
      </c>
      <c r="AI204" s="100" t="s">
        <v>240</v>
      </c>
      <c r="AJ204" s="102">
        <v>2.6</v>
      </c>
      <c r="AK204" s="103"/>
      <c r="AL204" s="70"/>
      <c r="AM204" s="104"/>
      <c r="AN204" s="77"/>
      <c r="AO204" s="105"/>
      <c r="AP204" s="106"/>
      <c r="AR204" s="106"/>
      <c r="AT204" s="106"/>
      <c r="AV204" s="107" t="s">
        <v>240</v>
      </c>
      <c r="AW204" s="71">
        <v>64510</v>
      </c>
      <c r="AX204" s="77" t="s">
        <v>240</v>
      </c>
      <c r="AY204" s="72">
        <v>640</v>
      </c>
      <c r="AZ204" s="108" t="s">
        <v>241</v>
      </c>
      <c r="BA204" s="74" t="s">
        <v>242</v>
      </c>
      <c r="BB204" s="73" t="s">
        <v>240</v>
      </c>
      <c r="BC204" s="75" t="s">
        <v>246</v>
      </c>
      <c r="BD204" s="73" t="s">
        <v>240</v>
      </c>
      <c r="BE204" s="76">
        <v>2.4</v>
      </c>
      <c r="BF204" s="107" t="s">
        <v>240</v>
      </c>
      <c r="BG204" s="156">
        <v>55300</v>
      </c>
      <c r="BH204" s="107" t="s">
        <v>250</v>
      </c>
      <c r="BI204" s="72">
        <v>550</v>
      </c>
      <c r="BJ204" s="108" t="s">
        <v>241</v>
      </c>
      <c r="BK204" s="74" t="s">
        <v>242</v>
      </c>
      <c r="BL204" s="108" t="s">
        <v>240</v>
      </c>
      <c r="BM204" s="75" t="s">
        <v>246</v>
      </c>
      <c r="BN204" s="108" t="s">
        <v>240</v>
      </c>
      <c r="BO204" s="76">
        <v>2.2999999999999998</v>
      </c>
      <c r="BP204" s="896"/>
      <c r="BQ204" s="898"/>
      <c r="BR204" s="887"/>
      <c r="BS204" s="900"/>
      <c r="BT204" s="873"/>
      <c r="BU204" s="873"/>
      <c r="BV204" s="871"/>
      <c r="BW204" s="875"/>
      <c r="BX204" s="871"/>
      <c r="BY204" s="912"/>
      <c r="BZ204" s="887"/>
      <c r="CA204" s="904"/>
      <c r="CB204" s="887"/>
      <c r="CC204" s="900"/>
      <c r="CD204" s="871"/>
      <c r="CE204" s="873"/>
      <c r="CF204" s="871"/>
      <c r="CG204" s="875"/>
      <c r="CH204" s="871"/>
      <c r="CI204" s="877"/>
      <c r="CJ204" s="881"/>
      <c r="CK204" s="887"/>
      <c r="CL204" s="889"/>
      <c r="CM204" s="887"/>
      <c r="CN204" s="900"/>
      <c r="CO204" s="873"/>
      <c r="CP204" s="873"/>
      <c r="CQ204" s="871"/>
      <c r="CR204" s="875"/>
      <c r="CS204" s="871"/>
      <c r="CT204" s="902"/>
      <c r="CU204" s="887"/>
      <c r="CV204" s="109" t="s">
        <v>280</v>
      </c>
      <c r="CW204" s="887"/>
      <c r="CX204" s="109" t="s">
        <v>255</v>
      </c>
      <c r="CY204" s="887"/>
      <c r="CZ204" s="110">
        <v>49.9</v>
      </c>
      <c r="DA204" s="887"/>
      <c r="DB204" s="109" t="s">
        <v>280</v>
      </c>
      <c r="DC204" s="887"/>
      <c r="DD204" s="109" t="s">
        <v>255</v>
      </c>
      <c r="DE204" s="887"/>
      <c r="DF204" s="110">
        <v>58.3</v>
      </c>
      <c r="DG204" s="905"/>
      <c r="DH204" s="907"/>
      <c r="DI204" s="905"/>
      <c r="DJ204" s="111" t="s">
        <v>256</v>
      </c>
      <c r="DK204" s="882"/>
      <c r="DL204" s="909"/>
      <c r="DM204" s="871"/>
      <c r="DN204" s="869"/>
      <c r="DO204" s="871"/>
      <c r="DP204" s="873"/>
      <c r="DQ204" s="871"/>
      <c r="DR204" s="875"/>
      <c r="DS204" s="871"/>
      <c r="DT204" s="877"/>
      <c r="DU204" s="879"/>
      <c r="DV204" s="881"/>
      <c r="DW204" s="882"/>
      <c r="DX204" s="922"/>
      <c r="DY204" s="887"/>
      <c r="DZ204" s="922"/>
      <c r="EA204" s="112"/>
      <c r="EB204" s="918"/>
    </row>
    <row r="205" spans="1:132" s="86" customFormat="1" ht="34.15" customHeight="1">
      <c r="A205" s="137" t="s">
        <v>483</v>
      </c>
      <c r="B205" s="920"/>
      <c r="C205" s="883" t="s">
        <v>267</v>
      </c>
      <c r="D205" s="885" t="s">
        <v>239</v>
      </c>
      <c r="E205" s="113" t="s">
        <v>42</v>
      </c>
      <c r="F205" s="52"/>
      <c r="G205" s="53">
        <v>47350</v>
      </c>
      <c r="H205" s="54">
        <v>56560</v>
      </c>
      <c r="I205" s="55" t="s">
        <v>240</v>
      </c>
      <c r="J205" s="56">
        <v>450</v>
      </c>
      <c r="K205" s="57">
        <v>540</v>
      </c>
      <c r="L205" s="58" t="s">
        <v>241</v>
      </c>
      <c r="M205" s="59" t="s">
        <v>242</v>
      </c>
      <c r="N205" s="60" t="s">
        <v>240</v>
      </c>
      <c r="O205" s="61" t="s">
        <v>243</v>
      </c>
      <c r="P205" s="60" t="s">
        <v>240</v>
      </c>
      <c r="Q205" s="62">
        <v>2.2000000000000002</v>
      </c>
      <c r="R205" s="63">
        <v>2.2000000000000002</v>
      </c>
      <c r="S205" s="887" t="s">
        <v>240</v>
      </c>
      <c r="T205" s="888">
        <v>1110</v>
      </c>
      <c r="U205" s="887" t="s">
        <v>240</v>
      </c>
      <c r="V205" s="890">
        <v>10</v>
      </c>
      <c r="W205" s="892" t="s">
        <v>244</v>
      </c>
      <c r="X205" s="872" t="s">
        <v>242</v>
      </c>
      <c r="Y205" s="892" t="s">
        <v>240</v>
      </c>
      <c r="Z205" s="894" t="s">
        <v>245</v>
      </c>
      <c r="AA205" s="55" t="s">
        <v>240</v>
      </c>
      <c r="AB205" s="64">
        <v>9210</v>
      </c>
      <c r="AC205" s="887" t="s">
        <v>240</v>
      </c>
      <c r="AD205" s="65">
        <v>90</v>
      </c>
      <c r="AE205" s="66" t="s">
        <v>244</v>
      </c>
      <c r="AF205" s="59" t="s">
        <v>242</v>
      </c>
      <c r="AG205" s="67" t="s">
        <v>240</v>
      </c>
      <c r="AH205" s="61" t="s">
        <v>246</v>
      </c>
      <c r="AI205" s="67" t="s">
        <v>240</v>
      </c>
      <c r="AJ205" s="68">
        <v>2.6</v>
      </c>
      <c r="AK205" s="69" t="s">
        <v>247</v>
      </c>
      <c r="AL205" s="70" t="s">
        <v>248</v>
      </c>
      <c r="AM205" s="71">
        <v>3680</v>
      </c>
      <c r="AN205" s="70" t="s">
        <v>248</v>
      </c>
      <c r="AO205" s="72">
        <v>30</v>
      </c>
      <c r="AP205" s="73" t="s">
        <v>241</v>
      </c>
      <c r="AQ205" s="74" t="s">
        <v>242</v>
      </c>
      <c r="AR205" s="73" t="s">
        <v>240</v>
      </c>
      <c r="AS205" s="75" t="s">
        <v>246</v>
      </c>
      <c r="AT205" s="73" t="s">
        <v>240</v>
      </c>
      <c r="AU205" s="76">
        <v>3.9</v>
      </c>
      <c r="AV205" s="77"/>
      <c r="AW205" s="78"/>
      <c r="AX205" s="77"/>
      <c r="AY205" s="79"/>
      <c r="AZ205" s="80"/>
      <c r="BA205" s="80"/>
      <c r="BB205" s="81"/>
      <c r="BC205" s="80"/>
      <c r="BD205" s="81"/>
      <c r="BE205" s="80"/>
      <c r="BF205" s="77"/>
      <c r="BG205" s="78" t="s">
        <v>249</v>
      </c>
      <c r="BH205" s="77"/>
      <c r="BI205" s="82"/>
      <c r="BJ205" s="80"/>
      <c r="BK205" s="80"/>
      <c r="BL205" s="80"/>
      <c r="BM205" s="80"/>
      <c r="BN205" s="80"/>
      <c r="BO205" s="80"/>
      <c r="BP205" s="896" t="s">
        <v>240</v>
      </c>
      <c r="BQ205" s="897" t="s">
        <v>178</v>
      </c>
      <c r="BR205" s="887" t="s">
        <v>240</v>
      </c>
      <c r="BS205" s="899"/>
      <c r="BT205" s="872"/>
      <c r="BU205" s="872"/>
      <c r="BV205" s="870"/>
      <c r="BW205" s="874"/>
      <c r="BX205" s="870"/>
      <c r="BY205" s="911" t="s">
        <v>178</v>
      </c>
      <c r="BZ205" s="887" t="s">
        <v>250</v>
      </c>
      <c r="CA205" s="903">
        <v>7370</v>
      </c>
      <c r="CB205" s="887" t="s">
        <v>240</v>
      </c>
      <c r="CC205" s="899">
        <v>70</v>
      </c>
      <c r="CD205" s="870" t="s">
        <v>241</v>
      </c>
      <c r="CE205" s="872" t="s">
        <v>242</v>
      </c>
      <c r="CF205" s="870" t="s">
        <v>240</v>
      </c>
      <c r="CG205" s="874" t="s">
        <v>246</v>
      </c>
      <c r="CH205" s="870" t="s">
        <v>240</v>
      </c>
      <c r="CI205" s="876">
        <v>2.4</v>
      </c>
      <c r="CJ205" s="880" t="s">
        <v>251</v>
      </c>
      <c r="CK205" s="887" t="s">
        <v>250</v>
      </c>
      <c r="CL205" s="888">
        <v>1120</v>
      </c>
      <c r="CM205" s="887" t="s">
        <v>240</v>
      </c>
      <c r="CN205" s="899">
        <v>10</v>
      </c>
      <c r="CO205" s="872" t="s">
        <v>241</v>
      </c>
      <c r="CP205" s="872" t="s">
        <v>242</v>
      </c>
      <c r="CQ205" s="870" t="s">
        <v>240</v>
      </c>
      <c r="CR205" s="874" t="s">
        <v>246</v>
      </c>
      <c r="CS205" s="870" t="s">
        <v>240</v>
      </c>
      <c r="CT205" s="901">
        <v>10.9</v>
      </c>
      <c r="CU205" s="887" t="s">
        <v>250</v>
      </c>
      <c r="CV205" s="83">
        <v>620</v>
      </c>
      <c r="CW205" s="887" t="s">
        <v>250</v>
      </c>
      <c r="CX205" s="84">
        <v>6</v>
      </c>
      <c r="CY205" s="887" t="s">
        <v>250</v>
      </c>
      <c r="CZ205" s="84">
        <v>6</v>
      </c>
      <c r="DA205" s="887" t="s">
        <v>250</v>
      </c>
      <c r="DB205" s="83">
        <v>110</v>
      </c>
      <c r="DC205" s="887" t="s">
        <v>250</v>
      </c>
      <c r="DD205" s="84">
        <v>1</v>
      </c>
      <c r="DE205" s="887" t="s">
        <v>250</v>
      </c>
      <c r="DF205" s="84">
        <v>1</v>
      </c>
      <c r="DG205" s="905" t="s">
        <v>248</v>
      </c>
      <c r="DH205" s="906">
        <v>6130</v>
      </c>
      <c r="DI205" s="905" t="s">
        <v>248</v>
      </c>
      <c r="DJ205" s="85">
        <v>255</v>
      </c>
      <c r="DK205" s="882" t="s">
        <v>252</v>
      </c>
      <c r="DL205" s="908">
        <v>7370</v>
      </c>
      <c r="DM205" s="870" t="s">
        <v>240</v>
      </c>
      <c r="DN205" s="868">
        <v>70</v>
      </c>
      <c r="DO205" s="870" t="s">
        <v>241</v>
      </c>
      <c r="DP205" s="872" t="s">
        <v>242</v>
      </c>
      <c r="DQ205" s="870" t="s">
        <v>240</v>
      </c>
      <c r="DR205" s="874" t="s">
        <v>246</v>
      </c>
      <c r="DS205" s="870" t="s">
        <v>240</v>
      </c>
      <c r="DT205" s="876">
        <v>2.4</v>
      </c>
      <c r="DU205" s="878" t="s">
        <v>247</v>
      </c>
      <c r="DV205" s="880" t="s">
        <v>253</v>
      </c>
      <c r="DW205" s="882" t="s">
        <v>252</v>
      </c>
      <c r="DX205" s="922"/>
      <c r="DY205" s="887"/>
      <c r="DZ205" s="922"/>
      <c r="EA205" s="112"/>
      <c r="EB205" s="918"/>
    </row>
    <row r="206" spans="1:132" s="86" customFormat="1" ht="34.15" customHeight="1">
      <c r="A206" s="137" t="s">
        <v>484</v>
      </c>
      <c r="B206" s="920"/>
      <c r="C206" s="884"/>
      <c r="D206" s="910"/>
      <c r="E206" s="114" t="s">
        <v>43</v>
      </c>
      <c r="F206" s="52"/>
      <c r="G206" s="88">
        <v>56560</v>
      </c>
      <c r="H206" s="89"/>
      <c r="I206" s="55" t="s">
        <v>240</v>
      </c>
      <c r="J206" s="90">
        <v>540</v>
      </c>
      <c r="K206" s="91"/>
      <c r="L206" s="92" t="s">
        <v>241</v>
      </c>
      <c r="M206" s="93" t="s">
        <v>242</v>
      </c>
      <c r="N206" s="94" t="s">
        <v>240</v>
      </c>
      <c r="O206" s="95" t="s">
        <v>246</v>
      </c>
      <c r="P206" s="94" t="s">
        <v>240</v>
      </c>
      <c r="Q206" s="96">
        <v>2.2000000000000002</v>
      </c>
      <c r="R206" s="97"/>
      <c r="S206" s="887"/>
      <c r="T206" s="889"/>
      <c r="U206" s="887"/>
      <c r="V206" s="891"/>
      <c r="W206" s="893"/>
      <c r="X206" s="873"/>
      <c r="Y206" s="893"/>
      <c r="Z206" s="895"/>
      <c r="AA206" s="55" t="s">
        <v>240</v>
      </c>
      <c r="AB206" s="90">
        <v>9210</v>
      </c>
      <c r="AC206" s="887"/>
      <c r="AD206" s="98">
        <v>90</v>
      </c>
      <c r="AE206" s="99" t="s">
        <v>241</v>
      </c>
      <c r="AF206" s="93" t="s">
        <v>242</v>
      </c>
      <c r="AG206" s="100" t="s">
        <v>240</v>
      </c>
      <c r="AH206" s="101" t="s">
        <v>246</v>
      </c>
      <c r="AI206" s="100" t="s">
        <v>240</v>
      </c>
      <c r="AJ206" s="102">
        <v>2.6</v>
      </c>
      <c r="AK206" s="103"/>
      <c r="AL206" s="70"/>
      <c r="AM206" s="104"/>
      <c r="AN206" s="77"/>
      <c r="AO206" s="105"/>
      <c r="AP206" s="106"/>
      <c r="AR206" s="106"/>
      <c r="AT206" s="106"/>
      <c r="AV206" s="107" t="s">
        <v>240</v>
      </c>
      <c r="AW206" s="71">
        <v>64510</v>
      </c>
      <c r="AX206" s="77" t="s">
        <v>240</v>
      </c>
      <c r="AY206" s="72">
        <v>640</v>
      </c>
      <c r="AZ206" s="108" t="s">
        <v>241</v>
      </c>
      <c r="BA206" s="74" t="s">
        <v>242</v>
      </c>
      <c r="BB206" s="73" t="s">
        <v>240</v>
      </c>
      <c r="BC206" s="75" t="s">
        <v>246</v>
      </c>
      <c r="BD206" s="73" t="s">
        <v>240</v>
      </c>
      <c r="BE206" s="76">
        <v>2.4</v>
      </c>
      <c r="BF206" s="107" t="s">
        <v>240</v>
      </c>
      <c r="BG206" s="156">
        <v>55300</v>
      </c>
      <c r="BH206" s="107" t="s">
        <v>250</v>
      </c>
      <c r="BI206" s="72">
        <v>550</v>
      </c>
      <c r="BJ206" s="108" t="s">
        <v>241</v>
      </c>
      <c r="BK206" s="74" t="s">
        <v>242</v>
      </c>
      <c r="BL206" s="108" t="s">
        <v>240</v>
      </c>
      <c r="BM206" s="75" t="s">
        <v>246</v>
      </c>
      <c r="BN206" s="108" t="s">
        <v>240</v>
      </c>
      <c r="BO206" s="76">
        <v>2.2999999999999998</v>
      </c>
      <c r="BP206" s="896"/>
      <c r="BQ206" s="898"/>
      <c r="BR206" s="887"/>
      <c r="BS206" s="900"/>
      <c r="BT206" s="873"/>
      <c r="BU206" s="873"/>
      <c r="BV206" s="871"/>
      <c r="BW206" s="875"/>
      <c r="BX206" s="871"/>
      <c r="BY206" s="912"/>
      <c r="BZ206" s="887"/>
      <c r="CA206" s="904"/>
      <c r="CB206" s="887"/>
      <c r="CC206" s="900"/>
      <c r="CD206" s="871"/>
      <c r="CE206" s="873"/>
      <c r="CF206" s="871"/>
      <c r="CG206" s="875"/>
      <c r="CH206" s="871"/>
      <c r="CI206" s="877"/>
      <c r="CJ206" s="881"/>
      <c r="CK206" s="887"/>
      <c r="CL206" s="889"/>
      <c r="CM206" s="887"/>
      <c r="CN206" s="900"/>
      <c r="CO206" s="873"/>
      <c r="CP206" s="873"/>
      <c r="CQ206" s="871"/>
      <c r="CR206" s="875"/>
      <c r="CS206" s="871"/>
      <c r="CT206" s="902"/>
      <c r="CU206" s="887"/>
      <c r="CV206" s="109" t="s">
        <v>280</v>
      </c>
      <c r="CW206" s="887"/>
      <c r="CX206" s="109" t="s">
        <v>255</v>
      </c>
      <c r="CY206" s="887"/>
      <c r="CZ206" s="110">
        <v>46.6</v>
      </c>
      <c r="DA206" s="887"/>
      <c r="DB206" s="109" t="s">
        <v>280</v>
      </c>
      <c r="DC206" s="887"/>
      <c r="DD206" s="109" t="s">
        <v>255</v>
      </c>
      <c r="DE206" s="887"/>
      <c r="DF206" s="110">
        <v>46.6</v>
      </c>
      <c r="DG206" s="905"/>
      <c r="DH206" s="907"/>
      <c r="DI206" s="905"/>
      <c r="DJ206" s="111" t="s">
        <v>256</v>
      </c>
      <c r="DK206" s="882"/>
      <c r="DL206" s="909"/>
      <c r="DM206" s="871"/>
      <c r="DN206" s="869"/>
      <c r="DO206" s="871"/>
      <c r="DP206" s="873"/>
      <c r="DQ206" s="871"/>
      <c r="DR206" s="875"/>
      <c r="DS206" s="871"/>
      <c r="DT206" s="877"/>
      <c r="DU206" s="879"/>
      <c r="DV206" s="881"/>
      <c r="DW206" s="882"/>
      <c r="DX206" s="922"/>
      <c r="DY206" s="887"/>
      <c r="DZ206" s="922"/>
      <c r="EB206" s="918"/>
    </row>
    <row r="207" spans="1:132" s="116" customFormat="1" ht="34.15" customHeight="1">
      <c r="A207" s="138" t="s">
        <v>485</v>
      </c>
      <c r="B207" s="920"/>
      <c r="C207" s="883" t="s">
        <v>268</v>
      </c>
      <c r="D207" s="885" t="s">
        <v>239</v>
      </c>
      <c r="E207" s="113" t="s">
        <v>42</v>
      </c>
      <c r="F207" s="52"/>
      <c r="G207" s="53">
        <v>43300</v>
      </c>
      <c r="H207" s="54">
        <v>52510</v>
      </c>
      <c r="I207" s="55" t="s">
        <v>240</v>
      </c>
      <c r="J207" s="56">
        <v>410</v>
      </c>
      <c r="K207" s="57">
        <v>500</v>
      </c>
      <c r="L207" s="58" t="s">
        <v>241</v>
      </c>
      <c r="M207" s="59" t="s">
        <v>242</v>
      </c>
      <c r="N207" s="60" t="s">
        <v>240</v>
      </c>
      <c r="O207" s="61" t="s">
        <v>243</v>
      </c>
      <c r="P207" s="60" t="s">
        <v>240</v>
      </c>
      <c r="Q207" s="62">
        <v>2.1</v>
      </c>
      <c r="R207" s="63">
        <v>2.2000000000000002</v>
      </c>
      <c r="S207" s="887" t="s">
        <v>240</v>
      </c>
      <c r="T207" s="888">
        <v>920</v>
      </c>
      <c r="U207" s="887" t="s">
        <v>240</v>
      </c>
      <c r="V207" s="890">
        <v>9</v>
      </c>
      <c r="W207" s="892" t="s">
        <v>244</v>
      </c>
      <c r="X207" s="872" t="s">
        <v>242</v>
      </c>
      <c r="Y207" s="892" t="s">
        <v>240</v>
      </c>
      <c r="Z207" s="894" t="s">
        <v>245</v>
      </c>
      <c r="AA207" s="55" t="s">
        <v>240</v>
      </c>
      <c r="AB207" s="64">
        <v>9210</v>
      </c>
      <c r="AC207" s="887" t="s">
        <v>240</v>
      </c>
      <c r="AD207" s="65">
        <v>90</v>
      </c>
      <c r="AE207" s="66" t="s">
        <v>244</v>
      </c>
      <c r="AF207" s="59" t="s">
        <v>242</v>
      </c>
      <c r="AG207" s="67" t="s">
        <v>240</v>
      </c>
      <c r="AH207" s="61" t="s">
        <v>246</v>
      </c>
      <c r="AI207" s="67" t="s">
        <v>240</v>
      </c>
      <c r="AJ207" s="68">
        <v>2.6</v>
      </c>
      <c r="AK207" s="69" t="s">
        <v>247</v>
      </c>
      <c r="AL207" s="70" t="s">
        <v>248</v>
      </c>
      <c r="AM207" s="71">
        <v>3680</v>
      </c>
      <c r="AN207" s="70" t="s">
        <v>248</v>
      </c>
      <c r="AO207" s="72">
        <v>30</v>
      </c>
      <c r="AP207" s="73" t="s">
        <v>241</v>
      </c>
      <c r="AQ207" s="74" t="s">
        <v>242</v>
      </c>
      <c r="AR207" s="73" t="s">
        <v>240</v>
      </c>
      <c r="AS207" s="75" t="s">
        <v>246</v>
      </c>
      <c r="AT207" s="73" t="s">
        <v>240</v>
      </c>
      <c r="AU207" s="76">
        <v>3.9</v>
      </c>
      <c r="AV207" s="77"/>
      <c r="AW207" s="78"/>
      <c r="AX207" s="77"/>
      <c r="AY207" s="79"/>
      <c r="AZ207" s="80"/>
      <c r="BA207" s="80"/>
      <c r="BB207" s="81"/>
      <c r="BC207" s="80"/>
      <c r="BD207" s="81"/>
      <c r="BE207" s="80"/>
      <c r="BF207" s="77"/>
      <c r="BG207" s="78" t="s">
        <v>249</v>
      </c>
      <c r="BH207" s="77"/>
      <c r="BI207" s="82"/>
      <c r="BJ207" s="80"/>
      <c r="BK207" s="80"/>
      <c r="BL207" s="80"/>
      <c r="BM207" s="80"/>
      <c r="BN207" s="80"/>
      <c r="BO207" s="80"/>
      <c r="BP207" s="896" t="s">
        <v>240</v>
      </c>
      <c r="BQ207" s="897" t="s">
        <v>178</v>
      </c>
      <c r="BR207" s="887" t="s">
        <v>240</v>
      </c>
      <c r="BS207" s="899"/>
      <c r="BT207" s="872"/>
      <c r="BU207" s="872"/>
      <c r="BV207" s="870"/>
      <c r="BW207" s="874"/>
      <c r="BX207" s="870"/>
      <c r="BY207" s="911" t="s">
        <v>178</v>
      </c>
      <c r="BZ207" s="887" t="s">
        <v>250</v>
      </c>
      <c r="CA207" s="903">
        <v>6140</v>
      </c>
      <c r="CB207" s="887" t="s">
        <v>240</v>
      </c>
      <c r="CC207" s="899">
        <v>60</v>
      </c>
      <c r="CD207" s="870" t="s">
        <v>241</v>
      </c>
      <c r="CE207" s="872" t="s">
        <v>242</v>
      </c>
      <c r="CF207" s="870" t="s">
        <v>240</v>
      </c>
      <c r="CG207" s="874" t="s">
        <v>246</v>
      </c>
      <c r="CH207" s="870" t="s">
        <v>240</v>
      </c>
      <c r="CI207" s="876">
        <v>2.4</v>
      </c>
      <c r="CJ207" s="880" t="s">
        <v>251</v>
      </c>
      <c r="CK207" s="887" t="s">
        <v>250</v>
      </c>
      <c r="CL207" s="888">
        <v>930</v>
      </c>
      <c r="CM207" s="887" t="s">
        <v>240</v>
      </c>
      <c r="CN207" s="899">
        <v>9</v>
      </c>
      <c r="CO207" s="872" t="s">
        <v>241</v>
      </c>
      <c r="CP207" s="872" t="s">
        <v>242</v>
      </c>
      <c r="CQ207" s="870" t="s">
        <v>240</v>
      </c>
      <c r="CR207" s="874" t="s">
        <v>246</v>
      </c>
      <c r="CS207" s="870" t="s">
        <v>240</v>
      </c>
      <c r="CT207" s="901">
        <v>10.1</v>
      </c>
      <c r="CU207" s="887" t="s">
        <v>250</v>
      </c>
      <c r="CV207" s="83">
        <v>540</v>
      </c>
      <c r="CW207" s="887" t="s">
        <v>250</v>
      </c>
      <c r="CX207" s="84">
        <v>5</v>
      </c>
      <c r="CY207" s="887" t="s">
        <v>250</v>
      </c>
      <c r="CZ207" s="84">
        <v>5</v>
      </c>
      <c r="DA207" s="887" t="s">
        <v>250</v>
      </c>
      <c r="DB207" s="83">
        <v>90</v>
      </c>
      <c r="DC207" s="887" t="s">
        <v>250</v>
      </c>
      <c r="DD207" s="84">
        <v>1</v>
      </c>
      <c r="DE207" s="887" t="s">
        <v>250</v>
      </c>
      <c r="DF207" s="84">
        <v>1</v>
      </c>
      <c r="DG207" s="905" t="s">
        <v>248</v>
      </c>
      <c r="DH207" s="906">
        <v>5220</v>
      </c>
      <c r="DI207" s="905" t="s">
        <v>248</v>
      </c>
      <c r="DJ207" s="85">
        <v>255</v>
      </c>
      <c r="DK207" s="882" t="s">
        <v>252</v>
      </c>
      <c r="DL207" s="908">
        <v>6140</v>
      </c>
      <c r="DM207" s="870" t="s">
        <v>240</v>
      </c>
      <c r="DN207" s="868">
        <v>60</v>
      </c>
      <c r="DO207" s="870" t="s">
        <v>241</v>
      </c>
      <c r="DP207" s="872" t="s">
        <v>242</v>
      </c>
      <c r="DQ207" s="870" t="s">
        <v>240</v>
      </c>
      <c r="DR207" s="874" t="s">
        <v>246</v>
      </c>
      <c r="DS207" s="870" t="s">
        <v>240</v>
      </c>
      <c r="DT207" s="876">
        <v>2.4</v>
      </c>
      <c r="DU207" s="878" t="s">
        <v>247</v>
      </c>
      <c r="DV207" s="880" t="s">
        <v>253</v>
      </c>
      <c r="DW207" s="882" t="s">
        <v>252</v>
      </c>
      <c r="DX207" s="922"/>
      <c r="DY207" s="887"/>
      <c r="DZ207" s="922"/>
      <c r="EA207" s="115"/>
      <c r="EB207" s="918"/>
    </row>
    <row r="208" spans="1:132" s="116" customFormat="1" ht="34.15" customHeight="1">
      <c r="A208" s="138" t="s">
        <v>486</v>
      </c>
      <c r="B208" s="920"/>
      <c r="C208" s="884"/>
      <c r="D208" s="910"/>
      <c r="E208" s="114" t="s">
        <v>43</v>
      </c>
      <c r="F208" s="52"/>
      <c r="G208" s="88">
        <v>52510</v>
      </c>
      <c r="H208" s="89"/>
      <c r="I208" s="55" t="s">
        <v>240</v>
      </c>
      <c r="J208" s="90">
        <v>500</v>
      </c>
      <c r="K208" s="91"/>
      <c r="L208" s="92" t="s">
        <v>241</v>
      </c>
      <c r="M208" s="93" t="s">
        <v>242</v>
      </c>
      <c r="N208" s="94" t="s">
        <v>240</v>
      </c>
      <c r="O208" s="95" t="s">
        <v>246</v>
      </c>
      <c r="P208" s="94" t="s">
        <v>240</v>
      </c>
      <c r="Q208" s="96">
        <v>2.2000000000000002</v>
      </c>
      <c r="R208" s="97"/>
      <c r="S208" s="887"/>
      <c r="T208" s="889"/>
      <c r="U208" s="887"/>
      <c r="V208" s="891"/>
      <c r="W208" s="893"/>
      <c r="X208" s="873"/>
      <c r="Y208" s="893"/>
      <c r="Z208" s="895"/>
      <c r="AA208" s="55" t="s">
        <v>240</v>
      </c>
      <c r="AB208" s="90">
        <v>9210</v>
      </c>
      <c r="AC208" s="887"/>
      <c r="AD208" s="98">
        <v>90</v>
      </c>
      <c r="AE208" s="99" t="s">
        <v>241</v>
      </c>
      <c r="AF208" s="93" t="s">
        <v>242</v>
      </c>
      <c r="AG208" s="100" t="s">
        <v>240</v>
      </c>
      <c r="AH208" s="101" t="s">
        <v>246</v>
      </c>
      <c r="AI208" s="100" t="s">
        <v>240</v>
      </c>
      <c r="AJ208" s="102">
        <v>2.6</v>
      </c>
      <c r="AK208" s="103"/>
      <c r="AL208" s="70"/>
      <c r="AM208" s="104"/>
      <c r="AN208" s="77"/>
      <c r="AO208" s="105"/>
      <c r="AP208" s="106"/>
      <c r="AQ208" s="86"/>
      <c r="AR208" s="106"/>
      <c r="AS208" s="86"/>
      <c r="AT208" s="106"/>
      <c r="AU208" s="86"/>
      <c r="AV208" s="107" t="s">
        <v>240</v>
      </c>
      <c r="AW208" s="71">
        <v>64510</v>
      </c>
      <c r="AX208" s="77" t="s">
        <v>240</v>
      </c>
      <c r="AY208" s="72">
        <v>640</v>
      </c>
      <c r="AZ208" s="108" t="s">
        <v>241</v>
      </c>
      <c r="BA208" s="74" t="s">
        <v>242</v>
      </c>
      <c r="BB208" s="73" t="s">
        <v>240</v>
      </c>
      <c r="BC208" s="75" t="s">
        <v>246</v>
      </c>
      <c r="BD208" s="73" t="s">
        <v>240</v>
      </c>
      <c r="BE208" s="76">
        <v>2.4</v>
      </c>
      <c r="BF208" s="107" t="s">
        <v>240</v>
      </c>
      <c r="BG208" s="156">
        <v>55300</v>
      </c>
      <c r="BH208" s="107" t="s">
        <v>250</v>
      </c>
      <c r="BI208" s="72">
        <v>550</v>
      </c>
      <c r="BJ208" s="108" t="s">
        <v>241</v>
      </c>
      <c r="BK208" s="74" t="s">
        <v>242</v>
      </c>
      <c r="BL208" s="108" t="s">
        <v>240</v>
      </c>
      <c r="BM208" s="75" t="s">
        <v>246</v>
      </c>
      <c r="BN208" s="108" t="s">
        <v>240</v>
      </c>
      <c r="BO208" s="76">
        <v>2.2999999999999998</v>
      </c>
      <c r="BP208" s="896"/>
      <c r="BQ208" s="898"/>
      <c r="BR208" s="887"/>
      <c r="BS208" s="900"/>
      <c r="BT208" s="873"/>
      <c r="BU208" s="873"/>
      <c r="BV208" s="871"/>
      <c r="BW208" s="875"/>
      <c r="BX208" s="871"/>
      <c r="BY208" s="912"/>
      <c r="BZ208" s="887"/>
      <c r="CA208" s="904"/>
      <c r="CB208" s="887"/>
      <c r="CC208" s="900"/>
      <c r="CD208" s="871"/>
      <c r="CE208" s="873"/>
      <c r="CF208" s="871"/>
      <c r="CG208" s="875"/>
      <c r="CH208" s="871"/>
      <c r="CI208" s="877"/>
      <c r="CJ208" s="881"/>
      <c r="CK208" s="887"/>
      <c r="CL208" s="889"/>
      <c r="CM208" s="887"/>
      <c r="CN208" s="900"/>
      <c r="CO208" s="873"/>
      <c r="CP208" s="873"/>
      <c r="CQ208" s="871"/>
      <c r="CR208" s="875"/>
      <c r="CS208" s="871"/>
      <c r="CT208" s="902"/>
      <c r="CU208" s="887"/>
      <c r="CV208" s="109" t="s">
        <v>280</v>
      </c>
      <c r="CW208" s="887"/>
      <c r="CX208" s="109" t="s">
        <v>255</v>
      </c>
      <c r="CY208" s="887"/>
      <c r="CZ208" s="110">
        <v>46.6</v>
      </c>
      <c r="DA208" s="887"/>
      <c r="DB208" s="109" t="s">
        <v>280</v>
      </c>
      <c r="DC208" s="887"/>
      <c r="DD208" s="109" t="s">
        <v>255</v>
      </c>
      <c r="DE208" s="887"/>
      <c r="DF208" s="110">
        <v>38.799999999999997</v>
      </c>
      <c r="DG208" s="905"/>
      <c r="DH208" s="907"/>
      <c r="DI208" s="905"/>
      <c r="DJ208" s="111" t="s">
        <v>256</v>
      </c>
      <c r="DK208" s="882"/>
      <c r="DL208" s="909"/>
      <c r="DM208" s="871"/>
      <c r="DN208" s="869"/>
      <c r="DO208" s="871"/>
      <c r="DP208" s="873"/>
      <c r="DQ208" s="871"/>
      <c r="DR208" s="875"/>
      <c r="DS208" s="871"/>
      <c r="DT208" s="877"/>
      <c r="DU208" s="879"/>
      <c r="DV208" s="881"/>
      <c r="DW208" s="882"/>
      <c r="DX208" s="922"/>
      <c r="DY208" s="887"/>
      <c r="DZ208" s="922"/>
      <c r="EA208" s="115"/>
      <c r="EB208" s="918"/>
    </row>
    <row r="209" spans="1:132" s="116" customFormat="1" ht="34.15" customHeight="1">
      <c r="A209" s="138" t="s">
        <v>487</v>
      </c>
      <c r="B209" s="920"/>
      <c r="C209" s="883" t="s">
        <v>269</v>
      </c>
      <c r="D209" s="885" t="s">
        <v>239</v>
      </c>
      <c r="E209" s="113" t="s">
        <v>42</v>
      </c>
      <c r="F209" s="52"/>
      <c r="G209" s="53">
        <v>40400</v>
      </c>
      <c r="H209" s="54">
        <v>49610</v>
      </c>
      <c r="I209" s="55" t="s">
        <v>240</v>
      </c>
      <c r="J209" s="56">
        <v>380</v>
      </c>
      <c r="K209" s="57">
        <v>470</v>
      </c>
      <c r="L209" s="58" t="s">
        <v>241</v>
      </c>
      <c r="M209" s="59" t="s">
        <v>242</v>
      </c>
      <c r="N209" s="60" t="s">
        <v>240</v>
      </c>
      <c r="O209" s="61" t="s">
        <v>243</v>
      </c>
      <c r="P209" s="60" t="s">
        <v>240</v>
      </c>
      <c r="Q209" s="62">
        <v>2.1</v>
      </c>
      <c r="R209" s="63">
        <v>2.2000000000000002</v>
      </c>
      <c r="S209" s="887" t="s">
        <v>240</v>
      </c>
      <c r="T209" s="888">
        <v>790</v>
      </c>
      <c r="U209" s="887" t="s">
        <v>240</v>
      </c>
      <c r="V209" s="890">
        <v>7</v>
      </c>
      <c r="W209" s="892" t="s">
        <v>244</v>
      </c>
      <c r="X209" s="872" t="s">
        <v>242</v>
      </c>
      <c r="Y209" s="892" t="s">
        <v>240</v>
      </c>
      <c r="Z209" s="894" t="s">
        <v>245</v>
      </c>
      <c r="AA209" s="55" t="s">
        <v>240</v>
      </c>
      <c r="AB209" s="64">
        <v>9210</v>
      </c>
      <c r="AC209" s="887" t="s">
        <v>240</v>
      </c>
      <c r="AD209" s="65">
        <v>90</v>
      </c>
      <c r="AE209" s="66" t="s">
        <v>244</v>
      </c>
      <c r="AF209" s="59" t="s">
        <v>242</v>
      </c>
      <c r="AG209" s="67" t="s">
        <v>240</v>
      </c>
      <c r="AH209" s="61" t="s">
        <v>246</v>
      </c>
      <c r="AI209" s="67" t="s">
        <v>240</v>
      </c>
      <c r="AJ209" s="68">
        <v>2.6</v>
      </c>
      <c r="AK209" s="69" t="s">
        <v>247</v>
      </c>
      <c r="AL209" s="70" t="s">
        <v>248</v>
      </c>
      <c r="AM209" s="71">
        <v>3680</v>
      </c>
      <c r="AN209" s="70" t="s">
        <v>248</v>
      </c>
      <c r="AO209" s="72">
        <v>30</v>
      </c>
      <c r="AP209" s="73" t="s">
        <v>241</v>
      </c>
      <c r="AQ209" s="74" t="s">
        <v>242</v>
      </c>
      <c r="AR209" s="73" t="s">
        <v>240</v>
      </c>
      <c r="AS209" s="75" t="s">
        <v>246</v>
      </c>
      <c r="AT209" s="73" t="s">
        <v>240</v>
      </c>
      <c r="AU209" s="76">
        <v>3.9</v>
      </c>
      <c r="AV209" s="77"/>
      <c r="AW209" s="78"/>
      <c r="AX209" s="77"/>
      <c r="AY209" s="79"/>
      <c r="AZ209" s="80"/>
      <c r="BA209" s="80"/>
      <c r="BB209" s="81"/>
      <c r="BC209" s="80"/>
      <c r="BD209" s="81"/>
      <c r="BE209" s="80"/>
      <c r="BF209" s="77"/>
      <c r="BG209" s="78" t="s">
        <v>249</v>
      </c>
      <c r="BH209" s="77"/>
      <c r="BI209" s="82"/>
      <c r="BJ209" s="80"/>
      <c r="BK209" s="80"/>
      <c r="BL209" s="80"/>
      <c r="BM209" s="80"/>
      <c r="BN209" s="80"/>
      <c r="BO209" s="80"/>
      <c r="BP209" s="896" t="s">
        <v>240</v>
      </c>
      <c r="BQ209" s="897" t="s">
        <v>178</v>
      </c>
      <c r="BR209" s="887" t="s">
        <v>240</v>
      </c>
      <c r="BS209" s="899"/>
      <c r="BT209" s="872"/>
      <c r="BU209" s="872"/>
      <c r="BV209" s="870"/>
      <c r="BW209" s="874"/>
      <c r="BX209" s="870"/>
      <c r="BY209" s="911" t="s">
        <v>178</v>
      </c>
      <c r="BZ209" s="887" t="s">
        <v>250</v>
      </c>
      <c r="CA209" s="903">
        <v>5260</v>
      </c>
      <c r="CB209" s="887" t="s">
        <v>240</v>
      </c>
      <c r="CC209" s="899">
        <v>50</v>
      </c>
      <c r="CD209" s="870" t="s">
        <v>241</v>
      </c>
      <c r="CE209" s="872" t="s">
        <v>242</v>
      </c>
      <c r="CF209" s="870" t="s">
        <v>240</v>
      </c>
      <c r="CG209" s="874" t="s">
        <v>246</v>
      </c>
      <c r="CH209" s="870" t="s">
        <v>240</v>
      </c>
      <c r="CI209" s="876">
        <v>2.4</v>
      </c>
      <c r="CJ209" s="880" t="s">
        <v>251</v>
      </c>
      <c r="CK209" s="887" t="s">
        <v>250</v>
      </c>
      <c r="CL209" s="888">
        <v>800</v>
      </c>
      <c r="CM209" s="887" t="s">
        <v>240</v>
      </c>
      <c r="CN209" s="899">
        <v>8</v>
      </c>
      <c r="CO209" s="872" t="s">
        <v>241</v>
      </c>
      <c r="CP209" s="872" t="s">
        <v>242</v>
      </c>
      <c r="CQ209" s="870" t="s">
        <v>240</v>
      </c>
      <c r="CR209" s="874" t="s">
        <v>246</v>
      </c>
      <c r="CS209" s="870" t="s">
        <v>240</v>
      </c>
      <c r="CT209" s="901">
        <v>9.6999999999999993</v>
      </c>
      <c r="CU209" s="887" t="s">
        <v>250</v>
      </c>
      <c r="CV209" s="83">
        <v>480</v>
      </c>
      <c r="CW209" s="887" t="s">
        <v>250</v>
      </c>
      <c r="CX209" s="84">
        <v>4</v>
      </c>
      <c r="CY209" s="887" t="s">
        <v>250</v>
      </c>
      <c r="CZ209" s="84">
        <v>4</v>
      </c>
      <c r="DA209" s="887" t="s">
        <v>250</v>
      </c>
      <c r="DB209" s="83">
        <v>80</v>
      </c>
      <c r="DC209" s="887" t="s">
        <v>250</v>
      </c>
      <c r="DD209" s="84">
        <v>1</v>
      </c>
      <c r="DE209" s="887" t="s">
        <v>250</v>
      </c>
      <c r="DF209" s="84">
        <v>1</v>
      </c>
      <c r="DG209" s="905" t="s">
        <v>248</v>
      </c>
      <c r="DH209" s="906">
        <v>4660</v>
      </c>
      <c r="DI209" s="905" t="s">
        <v>248</v>
      </c>
      <c r="DJ209" s="85">
        <v>255</v>
      </c>
      <c r="DK209" s="882" t="s">
        <v>252</v>
      </c>
      <c r="DL209" s="908">
        <v>5260</v>
      </c>
      <c r="DM209" s="870" t="s">
        <v>240</v>
      </c>
      <c r="DN209" s="868">
        <v>50</v>
      </c>
      <c r="DO209" s="870" t="s">
        <v>241</v>
      </c>
      <c r="DP209" s="872" t="s">
        <v>242</v>
      </c>
      <c r="DQ209" s="870" t="s">
        <v>240</v>
      </c>
      <c r="DR209" s="874" t="s">
        <v>246</v>
      </c>
      <c r="DS209" s="870" t="s">
        <v>240</v>
      </c>
      <c r="DT209" s="876">
        <v>2.4</v>
      </c>
      <c r="DU209" s="878" t="s">
        <v>247</v>
      </c>
      <c r="DV209" s="880" t="s">
        <v>253</v>
      </c>
      <c r="DW209" s="882" t="s">
        <v>252</v>
      </c>
      <c r="DX209" s="922"/>
      <c r="DY209" s="887"/>
      <c r="DZ209" s="922"/>
      <c r="EA209" s="115"/>
      <c r="EB209" s="918"/>
    </row>
    <row r="210" spans="1:132" s="116" customFormat="1" ht="34.15" customHeight="1">
      <c r="A210" s="138" t="s">
        <v>488</v>
      </c>
      <c r="B210" s="920"/>
      <c r="C210" s="884"/>
      <c r="D210" s="910"/>
      <c r="E210" s="114" t="s">
        <v>43</v>
      </c>
      <c r="F210" s="52"/>
      <c r="G210" s="88">
        <v>49610</v>
      </c>
      <c r="H210" s="89"/>
      <c r="I210" s="55" t="s">
        <v>240</v>
      </c>
      <c r="J210" s="90">
        <v>470</v>
      </c>
      <c r="K210" s="91"/>
      <c r="L210" s="92" t="s">
        <v>241</v>
      </c>
      <c r="M210" s="93" t="s">
        <v>242</v>
      </c>
      <c r="N210" s="94" t="s">
        <v>240</v>
      </c>
      <c r="O210" s="95" t="s">
        <v>246</v>
      </c>
      <c r="P210" s="94" t="s">
        <v>240</v>
      </c>
      <c r="Q210" s="96">
        <v>2.2000000000000002</v>
      </c>
      <c r="R210" s="97"/>
      <c r="S210" s="887"/>
      <c r="T210" s="889"/>
      <c r="U210" s="887"/>
      <c r="V210" s="891"/>
      <c r="W210" s="893"/>
      <c r="X210" s="873"/>
      <c r="Y210" s="893"/>
      <c r="Z210" s="895"/>
      <c r="AA210" s="55" t="s">
        <v>240</v>
      </c>
      <c r="AB210" s="90">
        <v>9210</v>
      </c>
      <c r="AC210" s="887"/>
      <c r="AD210" s="98">
        <v>90</v>
      </c>
      <c r="AE210" s="99" t="s">
        <v>241</v>
      </c>
      <c r="AF210" s="93" t="s">
        <v>242</v>
      </c>
      <c r="AG210" s="100" t="s">
        <v>240</v>
      </c>
      <c r="AH210" s="101" t="s">
        <v>246</v>
      </c>
      <c r="AI210" s="100" t="s">
        <v>240</v>
      </c>
      <c r="AJ210" s="102">
        <v>2.6</v>
      </c>
      <c r="AK210" s="103"/>
      <c r="AL210" s="70"/>
      <c r="AM210" s="104"/>
      <c r="AN210" s="77"/>
      <c r="AO210" s="105"/>
      <c r="AP210" s="106"/>
      <c r="AQ210" s="86"/>
      <c r="AR210" s="106"/>
      <c r="AS210" s="86"/>
      <c r="AT210" s="106"/>
      <c r="AU210" s="86"/>
      <c r="AV210" s="107" t="s">
        <v>240</v>
      </c>
      <c r="AW210" s="71">
        <v>64510</v>
      </c>
      <c r="AX210" s="77" t="s">
        <v>240</v>
      </c>
      <c r="AY210" s="72">
        <v>640</v>
      </c>
      <c r="AZ210" s="108" t="s">
        <v>241</v>
      </c>
      <c r="BA210" s="74" t="s">
        <v>242</v>
      </c>
      <c r="BB210" s="73" t="s">
        <v>240</v>
      </c>
      <c r="BC210" s="75" t="s">
        <v>246</v>
      </c>
      <c r="BD210" s="73" t="s">
        <v>240</v>
      </c>
      <c r="BE210" s="76">
        <v>2.4</v>
      </c>
      <c r="BF210" s="107" t="s">
        <v>240</v>
      </c>
      <c r="BG210" s="156">
        <v>55300</v>
      </c>
      <c r="BH210" s="107" t="s">
        <v>250</v>
      </c>
      <c r="BI210" s="72">
        <v>550</v>
      </c>
      <c r="BJ210" s="108" t="s">
        <v>241</v>
      </c>
      <c r="BK210" s="74" t="s">
        <v>242</v>
      </c>
      <c r="BL210" s="108" t="s">
        <v>240</v>
      </c>
      <c r="BM210" s="75" t="s">
        <v>246</v>
      </c>
      <c r="BN210" s="108" t="s">
        <v>240</v>
      </c>
      <c r="BO210" s="76">
        <v>2.2999999999999998</v>
      </c>
      <c r="BP210" s="896"/>
      <c r="BQ210" s="898"/>
      <c r="BR210" s="887"/>
      <c r="BS210" s="900"/>
      <c r="BT210" s="873"/>
      <c r="BU210" s="873"/>
      <c r="BV210" s="871"/>
      <c r="BW210" s="875"/>
      <c r="BX210" s="871"/>
      <c r="BY210" s="912"/>
      <c r="BZ210" s="887"/>
      <c r="CA210" s="904"/>
      <c r="CB210" s="887"/>
      <c r="CC210" s="900"/>
      <c r="CD210" s="871"/>
      <c r="CE210" s="873"/>
      <c r="CF210" s="871"/>
      <c r="CG210" s="875"/>
      <c r="CH210" s="871"/>
      <c r="CI210" s="877"/>
      <c r="CJ210" s="881"/>
      <c r="CK210" s="887"/>
      <c r="CL210" s="889"/>
      <c r="CM210" s="887"/>
      <c r="CN210" s="900"/>
      <c r="CO210" s="873"/>
      <c r="CP210" s="873"/>
      <c r="CQ210" s="871"/>
      <c r="CR210" s="875"/>
      <c r="CS210" s="871"/>
      <c r="CT210" s="902"/>
      <c r="CU210" s="887"/>
      <c r="CV210" s="109" t="s">
        <v>280</v>
      </c>
      <c r="CW210" s="887"/>
      <c r="CX210" s="109" t="s">
        <v>255</v>
      </c>
      <c r="CY210" s="887"/>
      <c r="CZ210" s="110">
        <v>49.9</v>
      </c>
      <c r="DA210" s="887"/>
      <c r="DB210" s="109" t="s">
        <v>280</v>
      </c>
      <c r="DC210" s="887"/>
      <c r="DD210" s="109" t="s">
        <v>255</v>
      </c>
      <c r="DE210" s="887"/>
      <c r="DF210" s="110">
        <v>33.299999999999997</v>
      </c>
      <c r="DG210" s="905"/>
      <c r="DH210" s="907"/>
      <c r="DI210" s="905"/>
      <c r="DJ210" s="111" t="s">
        <v>256</v>
      </c>
      <c r="DK210" s="882"/>
      <c r="DL210" s="909"/>
      <c r="DM210" s="871"/>
      <c r="DN210" s="869"/>
      <c r="DO210" s="871"/>
      <c r="DP210" s="873"/>
      <c r="DQ210" s="871"/>
      <c r="DR210" s="875"/>
      <c r="DS210" s="871"/>
      <c r="DT210" s="877"/>
      <c r="DU210" s="879"/>
      <c r="DV210" s="881"/>
      <c r="DW210" s="882"/>
      <c r="DX210" s="922"/>
      <c r="DY210" s="887"/>
      <c r="DZ210" s="922"/>
      <c r="EA210" s="115"/>
      <c r="EB210" s="918"/>
    </row>
    <row r="211" spans="1:132" s="116" customFormat="1" ht="34.15" customHeight="1">
      <c r="A211" s="138" t="s">
        <v>489</v>
      </c>
      <c r="B211" s="920"/>
      <c r="C211" s="883" t="s">
        <v>270</v>
      </c>
      <c r="D211" s="885" t="s">
        <v>239</v>
      </c>
      <c r="E211" s="113" t="s">
        <v>42</v>
      </c>
      <c r="F211" s="52"/>
      <c r="G211" s="53">
        <v>38260</v>
      </c>
      <c r="H211" s="54">
        <v>47470</v>
      </c>
      <c r="I211" s="55" t="s">
        <v>240</v>
      </c>
      <c r="J211" s="56">
        <v>360</v>
      </c>
      <c r="K211" s="57">
        <v>450</v>
      </c>
      <c r="L211" s="58" t="s">
        <v>241</v>
      </c>
      <c r="M211" s="59" t="s">
        <v>242</v>
      </c>
      <c r="N211" s="60" t="s">
        <v>240</v>
      </c>
      <c r="O211" s="61" t="s">
        <v>243</v>
      </c>
      <c r="P211" s="60" t="s">
        <v>240</v>
      </c>
      <c r="Q211" s="62">
        <v>2.1</v>
      </c>
      <c r="R211" s="63">
        <v>2.2000000000000002</v>
      </c>
      <c r="S211" s="887" t="s">
        <v>240</v>
      </c>
      <c r="T211" s="888">
        <v>690</v>
      </c>
      <c r="U211" s="887" t="s">
        <v>240</v>
      </c>
      <c r="V211" s="890">
        <v>6</v>
      </c>
      <c r="W211" s="892" t="s">
        <v>244</v>
      </c>
      <c r="X211" s="872" t="s">
        <v>242</v>
      </c>
      <c r="Y211" s="892" t="s">
        <v>240</v>
      </c>
      <c r="Z211" s="894" t="s">
        <v>245</v>
      </c>
      <c r="AA211" s="55" t="s">
        <v>240</v>
      </c>
      <c r="AB211" s="64">
        <v>9210</v>
      </c>
      <c r="AC211" s="887" t="s">
        <v>240</v>
      </c>
      <c r="AD211" s="65">
        <v>90</v>
      </c>
      <c r="AE211" s="66" t="s">
        <v>244</v>
      </c>
      <c r="AF211" s="59" t="s">
        <v>242</v>
      </c>
      <c r="AG211" s="67" t="s">
        <v>240</v>
      </c>
      <c r="AH211" s="61" t="s">
        <v>246</v>
      </c>
      <c r="AI211" s="67" t="s">
        <v>240</v>
      </c>
      <c r="AJ211" s="68">
        <v>2.6</v>
      </c>
      <c r="AK211" s="69" t="s">
        <v>247</v>
      </c>
      <c r="AL211" s="70" t="s">
        <v>248</v>
      </c>
      <c r="AM211" s="71">
        <v>3680</v>
      </c>
      <c r="AN211" s="70" t="s">
        <v>248</v>
      </c>
      <c r="AO211" s="72">
        <v>30</v>
      </c>
      <c r="AP211" s="73" t="s">
        <v>241</v>
      </c>
      <c r="AQ211" s="74" t="s">
        <v>242</v>
      </c>
      <c r="AR211" s="73" t="s">
        <v>240</v>
      </c>
      <c r="AS211" s="75" t="s">
        <v>246</v>
      </c>
      <c r="AT211" s="73" t="s">
        <v>240</v>
      </c>
      <c r="AU211" s="76">
        <v>3.9</v>
      </c>
      <c r="AV211" s="77"/>
      <c r="AW211" s="78"/>
      <c r="AX211" s="77"/>
      <c r="AY211" s="79"/>
      <c r="AZ211" s="80"/>
      <c r="BA211" s="80"/>
      <c r="BB211" s="81"/>
      <c r="BC211" s="80"/>
      <c r="BD211" s="81"/>
      <c r="BE211" s="80"/>
      <c r="BF211" s="77"/>
      <c r="BG211" s="78" t="s">
        <v>249</v>
      </c>
      <c r="BH211" s="77"/>
      <c r="BI211" s="82"/>
      <c r="BJ211" s="80"/>
      <c r="BK211" s="80"/>
      <c r="BL211" s="80"/>
      <c r="BM211" s="80"/>
      <c r="BN211" s="80"/>
      <c r="BO211" s="80"/>
      <c r="BP211" s="896" t="s">
        <v>240</v>
      </c>
      <c r="BQ211" s="897" t="s">
        <v>178</v>
      </c>
      <c r="BR211" s="887" t="s">
        <v>240</v>
      </c>
      <c r="BS211" s="899"/>
      <c r="BT211" s="872"/>
      <c r="BU211" s="872"/>
      <c r="BV211" s="870"/>
      <c r="BW211" s="874"/>
      <c r="BX211" s="870"/>
      <c r="BY211" s="911" t="s">
        <v>178</v>
      </c>
      <c r="BZ211" s="887" t="s">
        <v>250</v>
      </c>
      <c r="CA211" s="903">
        <v>4600</v>
      </c>
      <c r="CB211" s="887" t="s">
        <v>240</v>
      </c>
      <c r="CC211" s="899">
        <v>40</v>
      </c>
      <c r="CD211" s="870" t="s">
        <v>241</v>
      </c>
      <c r="CE211" s="872" t="s">
        <v>242</v>
      </c>
      <c r="CF211" s="870" t="s">
        <v>240</v>
      </c>
      <c r="CG211" s="874" t="s">
        <v>246</v>
      </c>
      <c r="CH211" s="870" t="s">
        <v>240</v>
      </c>
      <c r="CI211" s="876">
        <v>2.7</v>
      </c>
      <c r="CJ211" s="880" t="s">
        <v>251</v>
      </c>
      <c r="CK211" s="887" t="s">
        <v>250</v>
      </c>
      <c r="CL211" s="888">
        <v>700</v>
      </c>
      <c r="CM211" s="887" t="s">
        <v>240</v>
      </c>
      <c r="CN211" s="899">
        <v>7</v>
      </c>
      <c r="CO211" s="872" t="s">
        <v>241</v>
      </c>
      <c r="CP211" s="872" t="s">
        <v>242</v>
      </c>
      <c r="CQ211" s="870" t="s">
        <v>240</v>
      </c>
      <c r="CR211" s="874" t="s">
        <v>246</v>
      </c>
      <c r="CS211" s="870" t="s">
        <v>240</v>
      </c>
      <c r="CT211" s="901">
        <v>9.6999999999999993</v>
      </c>
      <c r="CU211" s="887" t="s">
        <v>250</v>
      </c>
      <c r="CV211" s="83">
        <v>440</v>
      </c>
      <c r="CW211" s="887" t="s">
        <v>250</v>
      </c>
      <c r="CX211" s="84">
        <v>4</v>
      </c>
      <c r="CY211" s="887" t="s">
        <v>250</v>
      </c>
      <c r="CZ211" s="84">
        <v>4</v>
      </c>
      <c r="DA211" s="887" t="s">
        <v>250</v>
      </c>
      <c r="DB211" s="83">
        <v>70</v>
      </c>
      <c r="DC211" s="887" t="s">
        <v>250</v>
      </c>
      <c r="DD211" s="84">
        <v>1</v>
      </c>
      <c r="DE211" s="887" t="s">
        <v>250</v>
      </c>
      <c r="DF211" s="84">
        <v>1</v>
      </c>
      <c r="DG211" s="905" t="s">
        <v>248</v>
      </c>
      <c r="DH211" s="906">
        <v>4250</v>
      </c>
      <c r="DI211" s="905" t="s">
        <v>248</v>
      </c>
      <c r="DJ211" s="85">
        <v>255</v>
      </c>
      <c r="DK211" s="882" t="s">
        <v>252</v>
      </c>
      <c r="DL211" s="908">
        <v>4600</v>
      </c>
      <c r="DM211" s="870" t="s">
        <v>240</v>
      </c>
      <c r="DN211" s="868">
        <v>40</v>
      </c>
      <c r="DO211" s="870" t="s">
        <v>241</v>
      </c>
      <c r="DP211" s="872" t="s">
        <v>242</v>
      </c>
      <c r="DQ211" s="870" t="s">
        <v>240</v>
      </c>
      <c r="DR211" s="874" t="s">
        <v>246</v>
      </c>
      <c r="DS211" s="870" t="s">
        <v>240</v>
      </c>
      <c r="DT211" s="876">
        <v>2.7</v>
      </c>
      <c r="DU211" s="878" t="s">
        <v>247</v>
      </c>
      <c r="DV211" s="880" t="s">
        <v>253</v>
      </c>
      <c r="DW211" s="882" t="s">
        <v>252</v>
      </c>
      <c r="DX211" s="922"/>
      <c r="DY211" s="887"/>
      <c r="DZ211" s="922"/>
      <c r="EA211" s="115"/>
      <c r="EB211" s="918"/>
    </row>
    <row r="212" spans="1:132" s="116" customFormat="1" ht="34.15" customHeight="1">
      <c r="A212" s="138" t="s">
        <v>490</v>
      </c>
      <c r="B212" s="920"/>
      <c r="C212" s="884"/>
      <c r="D212" s="910"/>
      <c r="E212" s="114" t="s">
        <v>43</v>
      </c>
      <c r="F212" s="52"/>
      <c r="G212" s="88">
        <v>47470</v>
      </c>
      <c r="H212" s="89"/>
      <c r="I212" s="55" t="s">
        <v>240</v>
      </c>
      <c r="J212" s="90">
        <v>450</v>
      </c>
      <c r="K212" s="91"/>
      <c r="L212" s="92" t="s">
        <v>241</v>
      </c>
      <c r="M212" s="93" t="s">
        <v>242</v>
      </c>
      <c r="N212" s="94" t="s">
        <v>240</v>
      </c>
      <c r="O212" s="95" t="s">
        <v>246</v>
      </c>
      <c r="P212" s="94" t="s">
        <v>240</v>
      </c>
      <c r="Q212" s="96">
        <v>2.2000000000000002</v>
      </c>
      <c r="R212" s="97"/>
      <c r="S212" s="887"/>
      <c r="T212" s="889"/>
      <c r="U212" s="887"/>
      <c r="V212" s="891"/>
      <c r="W212" s="893"/>
      <c r="X212" s="873"/>
      <c r="Y212" s="893"/>
      <c r="Z212" s="895"/>
      <c r="AA212" s="55" t="s">
        <v>240</v>
      </c>
      <c r="AB212" s="90">
        <v>9210</v>
      </c>
      <c r="AC212" s="887"/>
      <c r="AD212" s="98">
        <v>90</v>
      </c>
      <c r="AE212" s="99" t="s">
        <v>241</v>
      </c>
      <c r="AF212" s="93" t="s">
        <v>242</v>
      </c>
      <c r="AG212" s="100" t="s">
        <v>240</v>
      </c>
      <c r="AH212" s="101" t="s">
        <v>246</v>
      </c>
      <c r="AI212" s="100" t="s">
        <v>240</v>
      </c>
      <c r="AJ212" s="102">
        <v>2.6</v>
      </c>
      <c r="AK212" s="103"/>
      <c r="AL212" s="70"/>
      <c r="AM212" s="104"/>
      <c r="AN212" s="77"/>
      <c r="AO212" s="105"/>
      <c r="AP212" s="106"/>
      <c r="AQ212" s="86"/>
      <c r="AR212" s="106"/>
      <c r="AS212" s="86"/>
      <c r="AT212" s="106"/>
      <c r="AU212" s="86"/>
      <c r="AV212" s="107" t="s">
        <v>240</v>
      </c>
      <c r="AW212" s="71">
        <v>64510</v>
      </c>
      <c r="AX212" s="77" t="s">
        <v>240</v>
      </c>
      <c r="AY212" s="72">
        <v>640</v>
      </c>
      <c r="AZ212" s="108" t="s">
        <v>241</v>
      </c>
      <c r="BA212" s="74" t="s">
        <v>242</v>
      </c>
      <c r="BB212" s="73" t="s">
        <v>240</v>
      </c>
      <c r="BC212" s="75" t="s">
        <v>246</v>
      </c>
      <c r="BD212" s="73" t="s">
        <v>240</v>
      </c>
      <c r="BE212" s="76">
        <v>2.4</v>
      </c>
      <c r="BF212" s="107" t="s">
        <v>240</v>
      </c>
      <c r="BG212" s="156">
        <v>55300</v>
      </c>
      <c r="BH212" s="107" t="s">
        <v>250</v>
      </c>
      <c r="BI212" s="72">
        <v>550</v>
      </c>
      <c r="BJ212" s="108" t="s">
        <v>241</v>
      </c>
      <c r="BK212" s="74" t="s">
        <v>242</v>
      </c>
      <c r="BL212" s="108" t="s">
        <v>240</v>
      </c>
      <c r="BM212" s="75" t="s">
        <v>246</v>
      </c>
      <c r="BN212" s="108" t="s">
        <v>240</v>
      </c>
      <c r="BO212" s="76">
        <v>2.2999999999999998</v>
      </c>
      <c r="BP212" s="896"/>
      <c r="BQ212" s="898"/>
      <c r="BR212" s="887"/>
      <c r="BS212" s="900"/>
      <c r="BT212" s="873"/>
      <c r="BU212" s="873"/>
      <c r="BV212" s="871"/>
      <c r="BW212" s="875"/>
      <c r="BX212" s="871"/>
      <c r="BY212" s="912"/>
      <c r="BZ212" s="887"/>
      <c r="CA212" s="904"/>
      <c r="CB212" s="887"/>
      <c r="CC212" s="900"/>
      <c r="CD212" s="871"/>
      <c r="CE212" s="873"/>
      <c r="CF212" s="871"/>
      <c r="CG212" s="875"/>
      <c r="CH212" s="871"/>
      <c r="CI212" s="877"/>
      <c r="CJ212" s="881"/>
      <c r="CK212" s="887"/>
      <c r="CL212" s="889"/>
      <c r="CM212" s="887"/>
      <c r="CN212" s="900"/>
      <c r="CO212" s="873"/>
      <c r="CP212" s="873"/>
      <c r="CQ212" s="871"/>
      <c r="CR212" s="875"/>
      <c r="CS212" s="871"/>
      <c r="CT212" s="902"/>
      <c r="CU212" s="887"/>
      <c r="CV212" s="109" t="s">
        <v>280</v>
      </c>
      <c r="CW212" s="887"/>
      <c r="CX212" s="109" t="s">
        <v>255</v>
      </c>
      <c r="CY212" s="887"/>
      <c r="CZ212" s="110">
        <v>43.7</v>
      </c>
      <c r="DA212" s="887"/>
      <c r="DB212" s="109" t="s">
        <v>280</v>
      </c>
      <c r="DC212" s="887"/>
      <c r="DD212" s="109" t="s">
        <v>255</v>
      </c>
      <c r="DE212" s="887"/>
      <c r="DF212" s="110">
        <v>29.1</v>
      </c>
      <c r="DG212" s="905"/>
      <c r="DH212" s="907"/>
      <c r="DI212" s="905"/>
      <c r="DJ212" s="111" t="s">
        <v>256</v>
      </c>
      <c r="DK212" s="882"/>
      <c r="DL212" s="909"/>
      <c r="DM212" s="871"/>
      <c r="DN212" s="869"/>
      <c r="DO212" s="871"/>
      <c r="DP212" s="873"/>
      <c r="DQ212" s="871"/>
      <c r="DR212" s="875"/>
      <c r="DS212" s="871"/>
      <c r="DT212" s="877"/>
      <c r="DU212" s="879"/>
      <c r="DV212" s="881"/>
      <c r="DW212" s="882"/>
      <c r="DX212" s="922"/>
      <c r="DY212" s="887"/>
      <c r="DZ212" s="922"/>
      <c r="EA212" s="115"/>
      <c r="EB212" s="918"/>
    </row>
    <row r="213" spans="1:132" s="116" customFormat="1" ht="34.15" customHeight="1">
      <c r="A213" s="138" t="s">
        <v>491</v>
      </c>
      <c r="B213" s="920"/>
      <c r="C213" s="883" t="s">
        <v>271</v>
      </c>
      <c r="D213" s="885" t="s">
        <v>239</v>
      </c>
      <c r="E213" s="113" t="s">
        <v>42</v>
      </c>
      <c r="F213" s="52"/>
      <c r="G213" s="53">
        <v>36570</v>
      </c>
      <c r="H213" s="54">
        <v>45780</v>
      </c>
      <c r="I213" s="55" t="s">
        <v>240</v>
      </c>
      <c r="J213" s="56">
        <v>340</v>
      </c>
      <c r="K213" s="57">
        <v>430</v>
      </c>
      <c r="L213" s="58" t="s">
        <v>241</v>
      </c>
      <c r="M213" s="59" t="s">
        <v>242</v>
      </c>
      <c r="N213" s="60" t="s">
        <v>240</v>
      </c>
      <c r="O213" s="61" t="s">
        <v>243</v>
      </c>
      <c r="P213" s="60" t="s">
        <v>240</v>
      </c>
      <c r="Q213" s="62">
        <v>2.1</v>
      </c>
      <c r="R213" s="63">
        <v>2.2000000000000002</v>
      </c>
      <c r="S213" s="887" t="s">
        <v>240</v>
      </c>
      <c r="T213" s="888">
        <v>610</v>
      </c>
      <c r="U213" s="887" t="s">
        <v>240</v>
      </c>
      <c r="V213" s="890">
        <v>6</v>
      </c>
      <c r="W213" s="892" t="s">
        <v>244</v>
      </c>
      <c r="X213" s="872" t="s">
        <v>242</v>
      </c>
      <c r="Y213" s="892" t="s">
        <v>240</v>
      </c>
      <c r="Z213" s="894" t="s">
        <v>245</v>
      </c>
      <c r="AA213" s="55" t="s">
        <v>240</v>
      </c>
      <c r="AB213" s="64">
        <v>9210</v>
      </c>
      <c r="AC213" s="887" t="s">
        <v>240</v>
      </c>
      <c r="AD213" s="65">
        <v>90</v>
      </c>
      <c r="AE213" s="66" t="s">
        <v>244</v>
      </c>
      <c r="AF213" s="59" t="s">
        <v>242</v>
      </c>
      <c r="AG213" s="67" t="s">
        <v>240</v>
      </c>
      <c r="AH213" s="61" t="s">
        <v>246</v>
      </c>
      <c r="AI213" s="67" t="s">
        <v>240</v>
      </c>
      <c r="AJ213" s="68">
        <v>2.6</v>
      </c>
      <c r="AK213" s="69" t="s">
        <v>247</v>
      </c>
      <c r="AL213" s="70" t="s">
        <v>248</v>
      </c>
      <c r="AM213" s="71">
        <v>3680</v>
      </c>
      <c r="AN213" s="70" t="s">
        <v>248</v>
      </c>
      <c r="AO213" s="72">
        <v>30</v>
      </c>
      <c r="AP213" s="73" t="s">
        <v>241</v>
      </c>
      <c r="AQ213" s="74" t="s">
        <v>242</v>
      </c>
      <c r="AR213" s="73" t="s">
        <v>240</v>
      </c>
      <c r="AS213" s="75" t="s">
        <v>246</v>
      </c>
      <c r="AT213" s="73" t="s">
        <v>240</v>
      </c>
      <c r="AU213" s="76">
        <v>3.9</v>
      </c>
      <c r="AV213" s="77"/>
      <c r="AW213" s="78"/>
      <c r="AX213" s="77"/>
      <c r="AY213" s="79"/>
      <c r="AZ213" s="80"/>
      <c r="BA213" s="80"/>
      <c r="BB213" s="81"/>
      <c r="BC213" s="80"/>
      <c r="BD213" s="81"/>
      <c r="BE213" s="80"/>
      <c r="BF213" s="77"/>
      <c r="BG213" s="78" t="s">
        <v>249</v>
      </c>
      <c r="BH213" s="77"/>
      <c r="BI213" s="82"/>
      <c r="BJ213" s="80"/>
      <c r="BK213" s="80"/>
      <c r="BL213" s="80"/>
      <c r="BM213" s="80"/>
      <c r="BN213" s="80"/>
      <c r="BO213" s="80"/>
      <c r="BP213" s="896" t="s">
        <v>240</v>
      </c>
      <c r="BQ213" s="897">
        <v>730</v>
      </c>
      <c r="BR213" s="887" t="s">
        <v>240</v>
      </c>
      <c r="BS213" s="899">
        <v>7</v>
      </c>
      <c r="BT213" s="872" t="s">
        <v>241</v>
      </c>
      <c r="BU213" s="872" t="s">
        <v>242</v>
      </c>
      <c r="BV213" s="870" t="s">
        <v>240</v>
      </c>
      <c r="BW213" s="874" t="s">
        <v>246</v>
      </c>
      <c r="BX213" s="870" t="s">
        <v>240</v>
      </c>
      <c r="BY213" s="901">
        <v>8.6</v>
      </c>
      <c r="BZ213" s="887" t="s">
        <v>250</v>
      </c>
      <c r="CA213" s="903">
        <v>4090</v>
      </c>
      <c r="CB213" s="887" t="s">
        <v>240</v>
      </c>
      <c r="CC213" s="899">
        <v>40</v>
      </c>
      <c r="CD213" s="870" t="s">
        <v>241</v>
      </c>
      <c r="CE213" s="872" t="s">
        <v>242</v>
      </c>
      <c r="CF213" s="870" t="s">
        <v>240</v>
      </c>
      <c r="CG213" s="874" t="s">
        <v>246</v>
      </c>
      <c r="CH213" s="870" t="s">
        <v>240</v>
      </c>
      <c r="CI213" s="876">
        <v>2.4</v>
      </c>
      <c r="CJ213" s="880" t="s">
        <v>251</v>
      </c>
      <c r="CK213" s="887" t="s">
        <v>250</v>
      </c>
      <c r="CL213" s="888">
        <v>620</v>
      </c>
      <c r="CM213" s="887" t="s">
        <v>240</v>
      </c>
      <c r="CN213" s="899">
        <v>6</v>
      </c>
      <c r="CO213" s="872" t="s">
        <v>241</v>
      </c>
      <c r="CP213" s="872" t="s">
        <v>242</v>
      </c>
      <c r="CQ213" s="870" t="s">
        <v>240</v>
      </c>
      <c r="CR213" s="874" t="s">
        <v>246</v>
      </c>
      <c r="CS213" s="870" t="s">
        <v>240</v>
      </c>
      <c r="CT213" s="901">
        <v>10.1</v>
      </c>
      <c r="CU213" s="887" t="s">
        <v>250</v>
      </c>
      <c r="CV213" s="83">
        <v>410</v>
      </c>
      <c r="CW213" s="887" t="s">
        <v>250</v>
      </c>
      <c r="CX213" s="84">
        <v>4</v>
      </c>
      <c r="CY213" s="887" t="s">
        <v>250</v>
      </c>
      <c r="CZ213" s="84">
        <v>4</v>
      </c>
      <c r="DA213" s="887" t="s">
        <v>250</v>
      </c>
      <c r="DB213" s="83">
        <v>70</v>
      </c>
      <c r="DC213" s="887" t="s">
        <v>250</v>
      </c>
      <c r="DD213" s="84">
        <v>1</v>
      </c>
      <c r="DE213" s="887" t="s">
        <v>250</v>
      </c>
      <c r="DF213" s="84">
        <v>1</v>
      </c>
      <c r="DG213" s="905" t="s">
        <v>248</v>
      </c>
      <c r="DH213" s="906">
        <v>3920</v>
      </c>
      <c r="DI213" s="905" t="s">
        <v>248</v>
      </c>
      <c r="DJ213" s="85">
        <v>255</v>
      </c>
      <c r="DK213" s="882" t="s">
        <v>252</v>
      </c>
      <c r="DL213" s="908">
        <v>4090</v>
      </c>
      <c r="DM213" s="870" t="s">
        <v>240</v>
      </c>
      <c r="DN213" s="868">
        <v>40</v>
      </c>
      <c r="DO213" s="870" t="s">
        <v>241</v>
      </c>
      <c r="DP213" s="872" t="s">
        <v>242</v>
      </c>
      <c r="DQ213" s="870" t="s">
        <v>240</v>
      </c>
      <c r="DR213" s="874" t="s">
        <v>246</v>
      </c>
      <c r="DS213" s="870" t="s">
        <v>240</v>
      </c>
      <c r="DT213" s="876">
        <v>2.4</v>
      </c>
      <c r="DU213" s="878" t="s">
        <v>247</v>
      </c>
      <c r="DV213" s="880" t="s">
        <v>253</v>
      </c>
      <c r="DW213" s="882" t="s">
        <v>252</v>
      </c>
      <c r="DX213" s="922"/>
      <c r="DY213" s="887"/>
      <c r="DZ213" s="922"/>
      <c r="EA213" s="115"/>
      <c r="EB213" s="918"/>
    </row>
    <row r="214" spans="1:132" s="116" customFormat="1" ht="34.15" customHeight="1">
      <c r="A214" s="138" t="s">
        <v>492</v>
      </c>
      <c r="B214" s="920"/>
      <c r="C214" s="884"/>
      <c r="D214" s="910"/>
      <c r="E214" s="114" t="s">
        <v>43</v>
      </c>
      <c r="F214" s="52"/>
      <c r="G214" s="88">
        <v>45780</v>
      </c>
      <c r="H214" s="89"/>
      <c r="I214" s="55" t="s">
        <v>240</v>
      </c>
      <c r="J214" s="90">
        <v>430</v>
      </c>
      <c r="K214" s="91"/>
      <c r="L214" s="92" t="s">
        <v>241</v>
      </c>
      <c r="M214" s="93" t="s">
        <v>242</v>
      </c>
      <c r="N214" s="94" t="s">
        <v>240</v>
      </c>
      <c r="O214" s="95" t="s">
        <v>246</v>
      </c>
      <c r="P214" s="94" t="s">
        <v>240</v>
      </c>
      <c r="Q214" s="96">
        <v>2.2000000000000002</v>
      </c>
      <c r="R214" s="97"/>
      <c r="S214" s="887"/>
      <c r="T214" s="889"/>
      <c r="U214" s="887"/>
      <c r="V214" s="891"/>
      <c r="W214" s="893"/>
      <c r="X214" s="873"/>
      <c r="Y214" s="893"/>
      <c r="Z214" s="895"/>
      <c r="AA214" s="55" t="s">
        <v>240</v>
      </c>
      <c r="AB214" s="90">
        <v>9210</v>
      </c>
      <c r="AC214" s="887"/>
      <c r="AD214" s="98">
        <v>90</v>
      </c>
      <c r="AE214" s="99" t="s">
        <v>241</v>
      </c>
      <c r="AF214" s="93" t="s">
        <v>242</v>
      </c>
      <c r="AG214" s="100" t="s">
        <v>240</v>
      </c>
      <c r="AH214" s="101" t="s">
        <v>246</v>
      </c>
      <c r="AI214" s="100" t="s">
        <v>240</v>
      </c>
      <c r="AJ214" s="102">
        <v>2.6</v>
      </c>
      <c r="AK214" s="103"/>
      <c r="AL214" s="70"/>
      <c r="AM214" s="104"/>
      <c r="AN214" s="77"/>
      <c r="AO214" s="105"/>
      <c r="AP214" s="106"/>
      <c r="AQ214" s="86"/>
      <c r="AR214" s="106"/>
      <c r="AS214" s="86"/>
      <c r="AT214" s="106"/>
      <c r="AU214" s="86"/>
      <c r="AV214" s="107" t="s">
        <v>240</v>
      </c>
      <c r="AW214" s="71">
        <v>64510</v>
      </c>
      <c r="AX214" s="77" t="s">
        <v>240</v>
      </c>
      <c r="AY214" s="72">
        <v>640</v>
      </c>
      <c r="AZ214" s="108" t="s">
        <v>241</v>
      </c>
      <c r="BA214" s="74" t="s">
        <v>242</v>
      </c>
      <c r="BB214" s="73" t="s">
        <v>240</v>
      </c>
      <c r="BC214" s="75" t="s">
        <v>246</v>
      </c>
      <c r="BD214" s="73" t="s">
        <v>240</v>
      </c>
      <c r="BE214" s="76">
        <v>2.4</v>
      </c>
      <c r="BF214" s="107" t="s">
        <v>240</v>
      </c>
      <c r="BG214" s="156">
        <v>55300</v>
      </c>
      <c r="BH214" s="107" t="s">
        <v>250</v>
      </c>
      <c r="BI214" s="72">
        <v>550</v>
      </c>
      <c r="BJ214" s="108" t="s">
        <v>241</v>
      </c>
      <c r="BK214" s="74" t="s">
        <v>242</v>
      </c>
      <c r="BL214" s="108" t="s">
        <v>240</v>
      </c>
      <c r="BM214" s="75" t="s">
        <v>246</v>
      </c>
      <c r="BN214" s="108" t="s">
        <v>240</v>
      </c>
      <c r="BO214" s="76">
        <v>2.2999999999999998</v>
      </c>
      <c r="BP214" s="896"/>
      <c r="BQ214" s="898"/>
      <c r="BR214" s="887"/>
      <c r="BS214" s="900"/>
      <c r="BT214" s="873"/>
      <c r="BU214" s="873"/>
      <c r="BV214" s="871"/>
      <c r="BW214" s="875"/>
      <c r="BX214" s="871"/>
      <c r="BY214" s="902"/>
      <c r="BZ214" s="887"/>
      <c r="CA214" s="904"/>
      <c r="CB214" s="887"/>
      <c r="CC214" s="900"/>
      <c r="CD214" s="871"/>
      <c r="CE214" s="873"/>
      <c r="CF214" s="871"/>
      <c r="CG214" s="875"/>
      <c r="CH214" s="871"/>
      <c r="CI214" s="877"/>
      <c r="CJ214" s="881"/>
      <c r="CK214" s="887"/>
      <c r="CL214" s="889"/>
      <c r="CM214" s="887"/>
      <c r="CN214" s="900"/>
      <c r="CO214" s="873"/>
      <c r="CP214" s="873"/>
      <c r="CQ214" s="871"/>
      <c r="CR214" s="875"/>
      <c r="CS214" s="871"/>
      <c r="CT214" s="902"/>
      <c r="CU214" s="887"/>
      <c r="CV214" s="109" t="s">
        <v>280</v>
      </c>
      <c r="CW214" s="887"/>
      <c r="CX214" s="109" t="s">
        <v>255</v>
      </c>
      <c r="CY214" s="887"/>
      <c r="CZ214" s="110">
        <v>38.799999999999997</v>
      </c>
      <c r="DA214" s="887"/>
      <c r="DB214" s="109" t="s">
        <v>280</v>
      </c>
      <c r="DC214" s="887"/>
      <c r="DD214" s="109" t="s">
        <v>255</v>
      </c>
      <c r="DE214" s="887"/>
      <c r="DF214" s="110">
        <v>25.9</v>
      </c>
      <c r="DG214" s="905"/>
      <c r="DH214" s="907"/>
      <c r="DI214" s="905"/>
      <c r="DJ214" s="111" t="s">
        <v>256</v>
      </c>
      <c r="DK214" s="882"/>
      <c r="DL214" s="909"/>
      <c r="DM214" s="871"/>
      <c r="DN214" s="869"/>
      <c r="DO214" s="871"/>
      <c r="DP214" s="873"/>
      <c r="DQ214" s="871"/>
      <c r="DR214" s="875"/>
      <c r="DS214" s="871"/>
      <c r="DT214" s="877"/>
      <c r="DU214" s="879"/>
      <c r="DV214" s="881"/>
      <c r="DW214" s="882"/>
      <c r="DX214" s="922"/>
      <c r="DY214" s="887"/>
      <c r="DZ214" s="922"/>
      <c r="EA214" s="115"/>
      <c r="EB214" s="918"/>
    </row>
    <row r="215" spans="1:132" s="116" customFormat="1" ht="34.15" customHeight="1">
      <c r="A215" s="138" t="s">
        <v>493</v>
      </c>
      <c r="B215" s="920"/>
      <c r="C215" s="883" t="s">
        <v>272</v>
      </c>
      <c r="D215" s="885" t="s">
        <v>239</v>
      </c>
      <c r="E215" s="113" t="s">
        <v>42</v>
      </c>
      <c r="F215" s="52"/>
      <c r="G215" s="53">
        <v>35240</v>
      </c>
      <c r="H215" s="54">
        <v>44450</v>
      </c>
      <c r="I215" s="55" t="s">
        <v>240</v>
      </c>
      <c r="J215" s="56">
        <v>330</v>
      </c>
      <c r="K215" s="57">
        <v>420</v>
      </c>
      <c r="L215" s="58" t="s">
        <v>241</v>
      </c>
      <c r="M215" s="59" t="s">
        <v>242</v>
      </c>
      <c r="N215" s="60" t="s">
        <v>240</v>
      </c>
      <c r="O215" s="61" t="s">
        <v>243</v>
      </c>
      <c r="P215" s="60" t="s">
        <v>240</v>
      </c>
      <c r="Q215" s="62">
        <v>2.1</v>
      </c>
      <c r="R215" s="63">
        <v>2.2000000000000002</v>
      </c>
      <c r="S215" s="887" t="s">
        <v>240</v>
      </c>
      <c r="T215" s="888">
        <v>550</v>
      </c>
      <c r="U215" s="887" t="s">
        <v>240</v>
      </c>
      <c r="V215" s="890">
        <v>5</v>
      </c>
      <c r="W215" s="892" t="s">
        <v>244</v>
      </c>
      <c r="X215" s="872" t="s">
        <v>242</v>
      </c>
      <c r="Y215" s="892" t="s">
        <v>240</v>
      </c>
      <c r="Z215" s="894" t="s">
        <v>245</v>
      </c>
      <c r="AA215" s="55" t="s">
        <v>240</v>
      </c>
      <c r="AB215" s="64">
        <v>9210</v>
      </c>
      <c r="AC215" s="887" t="s">
        <v>240</v>
      </c>
      <c r="AD215" s="65">
        <v>90</v>
      </c>
      <c r="AE215" s="66" t="s">
        <v>244</v>
      </c>
      <c r="AF215" s="59" t="s">
        <v>242</v>
      </c>
      <c r="AG215" s="67" t="s">
        <v>240</v>
      </c>
      <c r="AH215" s="61" t="s">
        <v>246</v>
      </c>
      <c r="AI215" s="67" t="s">
        <v>240</v>
      </c>
      <c r="AJ215" s="68">
        <v>2.6</v>
      </c>
      <c r="AK215" s="69" t="s">
        <v>247</v>
      </c>
      <c r="AL215" s="70" t="s">
        <v>248</v>
      </c>
      <c r="AM215" s="71">
        <v>3680</v>
      </c>
      <c r="AN215" s="70" t="s">
        <v>248</v>
      </c>
      <c r="AO215" s="72">
        <v>30</v>
      </c>
      <c r="AP215" s="73" t="s">
        <v>241</v>
      </c>
      <c r="AQ215" s="74" t="s">
        <v>242</v>
      </c>
      <c r="AR215" s="73" t="s">
        <v>240</v>
      </c>
      <c r="AS215" s="75" t="s">
        <v>246</v>
      </c>
      <c r="AT215" s="73" t="s">
        <v>240</v>
      </c>
      <c r="AU215" s="76">
        <v>3.9</v>
      </c>
      <c r="AV215" s="77"/>
      <c r="AW215" s="78"/>
      <c r="AX215" s="77"/>
      <c r="AY215" s="79"/>
      <c r="AZ215" s="80"/>
      <c r="BA215" s="80"/>
      <c r="BB215" s="81"/>
      <c r="BC215" s="80"/>
      <c r="BD215" s="81"/>
      <c r="BE215" s="80"/>
      <c r="BF215" s="77"/>
      <c r="BG215" s="78" t="s">
        <v>249</v>
      </c>
      <c r="BH215" s="77"/>
      <c r="BI215" s="82"/>
      <c r="BJ215" s="80"/>
      <c r="BK215" s="80"/>
      <c r="BL215" s="80"/>
      <c r="BM215" s="80"/>
      <c r="BN215" s="80"/>
      <c r="BO215" s="80"/>
      <c r="BP215" s="896" t="s">
        <v>240</v>
      </c>
      <c r="BQ215" s="897">
        <v>660</v>
      </c>
      <c r="BR215" s="887" t="s">
        <v>240</v>
      </c>
      <c r="BS215" s="899">
        <v>6</v>
      </c>
      <c r="BT215" s="872" t="s">
        <v>241</v>
      </c>
      <c r="BU215" s="872" t="s">
        <v>242</v>
      </c>
      <c r="BV215" s="870" t="s">
        <v>240</v>
      </c>
      <c r="BW215" s="874" t="s">
        <v>246</v>
      </c>
      <c r="BX215" s="870" t="s">
        <v>240</v>
      </c>
      <c r="BY215" s="901">
        <v>9.1</v>
      </c>
      <c r="BZ215" s="887" t="s">
        <v>250</v>
      </c>
      <c r="CA215" s="903">
        <v>3680</v>
      </c>
      <c r="CB215" s="887" t="s">
        <v>240</v>
      </c>
      <c r="CC215" s="899">
        <v>30</v>
      </c>
      <c r="CD215" s="870" t="s">
        <v>241</v>
      </c>
      <c r="CE215" s="872" t="s">
        <v>242</v>
      </c>
      <c r="CF215" s="870" t="s">
        <v>240</v>
      </c>
      <c r="CG215" s="874" t="s">
        <v>246</v>
      </c>
      <c r="CH215" s="870" t="s">
        <v>240</v>
      </c>
      <c r="CI215" s="876">
        <v>2.8</v>
      </c>
      <c r="CJ215" s="880" t="s">
        <v>251</v>
      </c>
      <c r="CK215" s="887" t="s">
        <v>250</v>
      </c>
      <c r="CL215" s="888">
        <v>560</v>
      </c>
      <c r="CM215" s="887" t="s">
        <v>240</v>
      </c>
      <c r="CN215" s="899">
        <v>5</v>
      </c>
      <c r="CO215" s="872" t="s">
        <v>241</v>
      </c>
      <c r="CP215" s="872" t="s">
        <v>242</v>
      </c>
      <c r="CQ215" s="870" t="s">
        <v>240</v>
      </c>
      <c r="CR215" s="874" t="s">
        <v>246</v>
      </c>
      <c r="CS215" s="870" t="s">
        <v>240</v>
      </c>
      <c r="CT215" s="901">
        <v>10.9</v>
      </c>
      <c r="CU215" s="887" t="s">
        <v>250</v>
      </c>
      <c r="CV215" s="83">
        <v>380</v>
      </c>
      <c r="CW215" s="887" t="s">
        <v>250</v>
      </c>
      <c r="CX215" s="84">
        <v>3</v>
      </c>
      <c r="CY215" s="887" t="s">
        <v>250</v>
      </c>
      <c r="CZ215" s="84">
        <v>3</v>
      </c>
      <c r="DA215" s="887" t="s">
        <v>250</v>
      </c>
      <c r="DB215" s="83">
        <v>60</v>
      </c>
      <c r="DC215" s="887" t="s">
        <v>250</v>
      </c>
      <c r="DD215" s="84">
        <v>1</v>
      </c>
      <c r="DE215" s="887" t="s">
        <v>250</v>
      </c>
      <c r="DF215" s="84">
        <v>1</v>
      </c>
      <c r="DG215" s="905" t="s">
        <v>248</v>
      </c>
      <c r="DH215" s="906">
        <v>3660</v>
      </c>
      <c r="DI215" s="905" t="s">
        <v>248</v>
      </c>
      <c r="DJ215" s="85">
        <v>255</v>
      </c>
      <c r="DK215" s="882" t="s">
        <v>252</v>
      </c>
      <c r="DL215" s="908">
        <v>3680</v>
      </c>
      <c r="DM215" s="870" t="s">
        <v>240</v>
      </c>
      <c r="DN215" s="868">
        <v>30</v>
      </c>
      <c r="DO215" s="870" t="s">
        <v>241</v>
      </c>
      <c r="DP215" s="872" t="s">
        <v>242</v>
      </c>
      <c r="DQ215" s="870" t="s">
        <v>240</v>
      </c>
      <c r="DR215" s="874" t="s">
        <v>246</v>
      </c>
      <c r="DS215" s="870" t="s">
        <v>240</v>
      </c>
      <c r="DT215" s="876">
        <v>2.8</v>
      </c>
      <c r="DU215" s="878" t="s">
        <v>247</v>
      </c>
      <c r="DV215" s="880" t="s">
        <v>253</v>
      </c>
      <c r="DW215" s="882" t="s">
        <v>252</v>
      </c>
      <c r="DX215" s="922"/>
      <c r="DY215" s="887"/>
      <c r="DZ215" s="922"/>
      <c r="EA215" s="115"/>
      <c r="EB215" s="918"/>
    </row>
    <row r="216" spans="1:132" s="116" customFormat="1" ht="34.15" customHeight="1">
      <c r="A216" s="138" t="s">
        <v>494</v>
      </c>
      <c r="B216" s="920"/>
      <c r="C216" s="884"/>
      <c r="D216" s="910"/>
      <c r="E216" s="114" t="s">
        <v>43</v>
      </c>
      <c r="F216" s="52"/>
      <c r="G216" s="88">
        <v>44450</v>
      </c>
      <c r="H216" s="89"/>
      <c r="I216" s="55" t="s">
        <v>240</v>
      </c>
      <c r="J216" s="90">
        <v>420</v>
      </c>
      <c r="K216" s="91"/>
      <c r="L216" s="92" t="s">
        <v>241</v>
      </c>
      <c r="M216" s="93" t="s">
        <v>242</v>
      </c>
      <c r="N216" s="94" t="s">
        <v>240</v>
      </c>
      <c r="O216" s="95" t="s">
        <v>246</v>
      </c>
      <c r="P216" s="94" t="s">
        <v>240</v>
      </c>
      <c r="Q216" s="96">
        <v>2.2000000000000002</v>
      </c>
      <c r="R216" s="97"/>
      <c r="S216" s="887"/>
      <c r="T216" s="889"/>
      <c r="U216" s="887"/>
      <c r="V216" s="891"/>
      <c r="W216" s="893"/>
      <c r="X216" s="873"/>
      <c r="Y216" s="893"/>
      <c r="Z216" s="895"/>
      <c r="AA216" s="55" t="s">
        <v>240</v>
      </c>
      <c r="AB216" s="90">
        <v>9210</v>
      </c>
      <c r="AC216" s="887"/>
      <c r="AD216" s="98">
        <v>90</v>
      </c>
      <c r="AE216" s="99" t="s">
        <v>241</v>
      </c>
      <c r="AF216" s="93" t="s">
        <v>242</v>
      </c>
      <c r="AG216" s="100" t="s">
        <v>240</v>
      </c>
      <c r="AH216" s="101" t="s">
        <v>246</v>
      </c>
      <c r="AI216" s="100" t="s">
        <v>240</v>
      </c>
      <c r="AJ216" s="102">
        <v>2.6</v>
      </c>
      <c r="AK216" s="103"/>
      <c r="AL216" s="70"/>
      <c r="AM216" s="104"/>
      <c r="AN216" s="77"/>
      <c r="AO216" s="105"/>
      <c r="AP216" s="106"/>
      <c r="AQ216" s="86"/>
      <c r="AR216" s="106"/>
      <c r="AS216" s="86"/>
      <c r="AT216" s="106"/>
      <c r="AU216" s="86"/>
      <c r="AV216" s="107" t="s">
        <v>240</v>
      </c>
      <c r="AW216" s="71">
        <v>64510</v>
      </c>
      <c r="AX216" s="77" t="s">
        <v>240</v>
      </c>
      <c r="AY216" s="72">
        <v>640</v>
      </c>
      <c r="AZ216" s="108" t="s">
        <v>241</v>
      </c>
      <c r="BA216" s="74" t="s">
        <v>242</v>
      </c>
      <c r="BB216" s="73" t="s">
        <v>240</v>
      </c>
      <c r="BC216" s="75" t="s">
        <v>246</v>
      </c>
      <c r="BD216" s="73" t="s">
        <v>240</v>
      </c>
      <c r="BE216" s="76">
        <v>2.4</v>
      </c>
      <c r="BF216" s="107" t="s">
        <v>240</v>
      </c>
      <c r="BG216" s="156">
        <v>55300</v>
      </c>
      <c r="BH216" s="107" t="s">
        <v>250</v>
      </c>
      <c r="BI216" s="72">
        <v>550</v>
      </c>
      <c r="BJ216" s="108" t="s">
        <v>241</v>
      </c>
      <c r="BK216" s="74" t="s">
        <v>242</v>
      </c>
      <c r="BL216" s="108" t="s">
        <v>240</v>
      </c>
      <c r="BM216" s="75" t="s">
        <v>246</v>
      </c>
      <c r="BN216" s="108" t="s">
        <v>240</v>
      </c>
      <c r="BO216" s="76">
        <v>2.2999999999999998</v>
      </c>
      <c r="BP216" s="896"/>
      <c r="BQ216" s="898"/>
      <c r="BR216" s="887"/>
      <c r="BS216" s="900"/>
      <c r="BT216" s="873"/>
      <c r="BU216" s="873"/>
      <c r="BV216" s="871"/>
      <c r="BW216" s="875"/>
      <c r="BX216" s="871"/>
      <c r="BY216" s="902"/>
      <c r="BZ216" s="887"/>
      <c r="CA216" s="904"/>
      <c r="CB216" s="887"/>
      <c r="CC216" s="900"/>
      <c r="CD216" s="871"/>
      <c r="CE216" s="873"/>
      <c r="CF216" s="871"/>
      <c r="CG216" s="875"/>
      <c r="CH216" s="871"/>
      <c r="CI216" s="877"/>
      <c r="CJ216" s="881"/>
      <c r="CK216" s="887"/>
      <c r="CL216" s="889"/>
      <c r="CM216" s="887"/>
      <c r="CN216" s="900"/>
      <c r="CO216" s="873"/>
      <c r="CP216" s="873"/>
      <c r="CQ216" s="871"/>
      <c r="CR216" s="875"/>
      <c r="CS216" s="871"/>
      <c r="CT216" s="902"/>
      <c r="CU216" s="887"/>
      <c r="CV216" s="109" t="s">
        <v>280</v>
      </c>
      <c r="CW216" s="887"/>
      <c r="CX216" s="109" t="s">
        <v>255</v>
      </c>
      <c r="CY216" s="887"/>
      <c r="CZ216" s="110">
        <v>46.6</v>
      </c>
      <c r="DA216" s="887"/>
      <c r="DB216" s="109" t="s">
        <v>280</v>
      </c>
      <c r="DC216" s="887"/>
      <c r="DD216" s="109" t="s">
        <v>255</v>
      </c>
      <c r="DE216" s="887"/>
      <c r="DF216" s="110">
        <v>23.3</v>
      </c>
      <c r="DG216" s="905"/>
      <c r="DH216" s="907"/>
      <c r="DI216" s="905"/>
      <c r="DJ216" s="111" t="s">
        <v>256</v>
      </c>
      <c r="DK216" s="882"/>
      <c r="DL216" s="909"/>
      <c r="DM216" s="871"/>
      <c r="DN216" s="869"/>
      <c r="DO216" s="871"/>
      <c r="DP216" s="873"/>
      <c r="DQ216" s="871"/>
      <c r="DR216" s="875"/>
      <c r="DS216" s="871"/>
      <c r="DT216" s="877"/>
      <c r="DU216" s="879"/>
      <c r="DV216" s="881"/>
      <c r="DW216" s="882"/>
      <c r="DX216" s="922"/>
      <c r="DY216" s="887"/>
      <c r="DZ216" s="922"/>
      <c r="EA216" s="115"/>
      <c r="EB216" s="918"/>
    </row>
    <row r="217" spans="1:132" s="116" customFormat="1" ht="34.15" customHeight="1">
      <c r="A217" s="138" t="s">
        <v>495</v>
      </c>
      <c r="B217" s="920"/>
      <c r="C217" s="883" t="s">
        <v>273</v>
      </c>
      <c r="D217" s="885" t="s">
        <v>239</v>
      </c>
      <c r="E217" s="113" t="s">
        <v>42</v>
      </c>
      <c r="F217" s="52"/>
      <c r="G217" s="53">
        <v>33220</v>
      </c>
      <c r="H217" s="54">
        <v>42430</v>
      </c>
      <c r="I217" s="55" t="s">
        <v>240</v>
      </c>
      <c r="J217" s="56">
        <v>310</v>
      </c>
      <c r="K217" s="57">
        <v>400</v>
      </c>
      <c r="L217" s="58" t="s">
        <v>241</v>
      </c>
      <c r="M217" s="59" t="s">
        <v>242</v>
      </c>
      <c r="N217" s="60" t="s">
        <v>240</v>
      </c>
      <c r="O217" s="61" t="s">
        <v>243</v>
      </c>
      <c r="P217" s="60" t="s">
        <v>240</v>
      </c>
      <c r="Q217" s="62">
        <v>2.1</v>
      </c>
      <c r="R217" s="63">
        <v>2.2000000000000002</v>
      </c>
      <c r="S217" s="887" t="s">
        <v>240</v>
      </c>
      <c r="T217" s="888">
        <v>460</v>
      </c>
      <c r="U217" s="887" t="s">
        <v>240</v>
      </c>
      <c r="V217" s="890">
        <v>4</v>
      </c>
      <c r="W217" s="892" t="s">
        <v>244</v>
      </c>
      <c r="X217" s="872" t="s">
        <v>242</v>
      </c>
      <c r="Y217" s="892" t="s">
        <v>240</v>
      </c>
      <c r="Z217" s="894" t="s">
        <v>245</v>
      </c>
      <c r="AA217" s="55" t="s">
        <v>240</v>
      </c>
      <c r="AB217" s="64">
        <v>9210</v>
      </c>
      <c r="AC217" s="887" t="s">
        <v>240</v>
      </c>
      <c r="AD217" s="65">
        <v>90</v>
      </c>
      <c r="AE217" s="66" t="s">
        <v>244</v>
      </c>
      <c r="AF217" s="59" t="s">
        <v>242</v>
      </c>
      <c r="AG217" s="67" t="s">
        <v>240</v>
      </c>
      <c r="AH217" s="61" t="s">
        <v>246</v>
      </c>
      <c r="AI217" s="67" t="s">
        <v>240</v>
      </c>
      <c r="AJ217" s="68">
        <v>2.6</v>
      </c>
      <c r="AK217" s="69" t="s">
        <v>247</v>
      </c>
      <c r="AL217" s="70" t="s">
        <v>248</v>
      </c>
      <c r="AM217" s="71">
        <v>3680</v>
      </c>
      <c r="AN217" s="70" t="s">
        <v>248</v>
      </c>
      <c r="AO217" s="72">
        <v>30</v>
      </c>
      <c r="AP217" s="73" t="s">
        <v>241</v>
      </c>
      <c r="AQ217" s="74" t="s">
        <v>242</v>
      </c>
      <c r="AR217" s="73" t="s">
        <v>240</v>
      </c>
      <c r="AS217" s="75" t="s">
        <v>246</v>
      </c>
      <c r="AT217" s="73" t="s">
        <v>240</v>
      </c>
      <c r="AU217" s="76">
        <v>3.9</v>
      </c>
      <c r="AV217" s="77"/>
      <c r="AW217" s="78"/>
      <c r="AX217" s="77"/>
      <c r="AY217" s="79"/>
      <c r="AZ217" s="80"/>
      <c r="BA217" s="80"/>
      <c r="BB217" s="81"/>
      <c r="BC217" s="80"/>
      <c r="BD217" s="81"/>
      <c r="BE217" s="80"/>
      <c r="BF217" s="77"/>
      <c r="BG217" s="78" t="s">
        <v>249</v>
      </c>
      <c r="BH217" s="77"/>
      <c r="BI217" s="82"/>
      <c r="BJ217" s="80"/>
      <c r="BK217" s="80"/>
      <c r="BL217" s="80"/>
      <c r="BM217" s="80"/>
      <c r="BN217" s="80"/>
      <c r="BO217" s="80"/>
      <c r="BP217" s="896" t="s">
        <v>240</v>
      </c>
      <c r="BQ217" s="897">
        <v>550</v>
      </c>
      <c r="BR217" s="887" t="s">
        <v>240</v>
      </c>
      <c r="BS217" s="899">
        <v>5</v>
      </c>
      <c r="BT217" s="872" t="s">
        <v>241</v>
      </c>
      <c r="BU217" s="872" t="s">
        <v>242</v>
      </c>
      <c r="BV217" s="870" t="s">
        <v>240</v>
      </c>
      <c r="BW217" s="874" t="s">
        <v>246</v>
      </c>
      <c r="BX217" s="870" t="s">
        <v>240</v>
      </c>
      <c r="BY217" s="901">
        <v>9.1</v>
      </c>
      <c r="BZ217" s="887" t="s">
        <v>250</v>
      </c>
      <c r="CA217" s="903">
        <v>3070</v>
      </c>
      <c r="CB217" s="887" t="s">
        <v>240</v>
      </c>
      <c r="CC217" s="899">
        <v>30</v>
      </c>
      <c r="CD217" s="870" t="s">
        <v>241</v>
      </c>
      <c r="CE217" s="872" t="s">
        <v>242</v>
      </c>
      <c r="CF217" s="870" t="s">
        <v>240</v>
      </c>
      <c r="CG217" s="874" t="s">
        <v>246</v>
      </c>
      <c r="CH217" s="870" t="s">
        <v>240</v>
      </c>
      <c r="CI217" s="876">
        <v>2.4</v>
      </c>
      <c r="CJ217" s="880" t="s">
        <v>251</v>
      </c>
      <c r="CK217" s="887" t="s">
        <v>250</v>
      </c>
      <c r="CL217" s="888">
        <v>540</v>
      </c>
      <c r="CM217" s="887" t="s">
        <v>240</v>
      </c>
      <c r="CN217" s="899">
        <v>5</v>
      </c>
      <c r="CO217" s="872" t="s">
        <v>241</v>
      </c>
      <c r="CP217" s="872" t="s">
        <v>242</v>
      </c>
      <c r="CQ217" s="870" t="s">
        <v>240</v>
      </c>
      <c r="CR217" s="874" t="s">
        <v>246</v>
      </c>
      <c r="CS217" s="870" t="s">
        <v>240</v>
      </c>
      <c r="CT217" s="901">
        <v>16.8</v>
      </c>
      <c r="CU217" s="887" t="s">
        <v>250</v>
      </c>
      <c r="CV217" s="83">
        <v>330</v>
      </c>
      <c r="CW217" s="887" t="s">
        <v>250</v>
      </c>
      <c r="CX217" s="84">
        <v>3</v>
      </c>
      <c r="CY217" s="887" t="s">
        <v>250</v>
      </c>
      <c r="CZ217" s="84">
        <v>3</v>
      </c>
      <c r="DA217" s="887" t="s">
        <v>250</v>
      </c>
      <c r="DB217" s="83">
        <v>50</v>
      </c>
      <c r="DC217" s="887" t="s">
        <v>250</v>
      </c>
      <c r="DD217" s="84">
        <v>1</v>
      </c>
      <c r="DE217" s="887" t="s">
        <v>250</v>
      </c>
      <c r="DF217" s="84">
        <v>1</v>
      </c>
      <c r="DG217" s="905" t="s">
        <v>248</v>
      </c>
      <c r="DH217" s="906">
        <v>3160</v>
      </c>
      <c r="DI217" s="905" t="s">
        <v>248</v>
      </c>
      <c r="DJ217" s="85">
        <v>255</v>
      </c>
      <c r="DK217" s="882" t="s">
        <v>252</v>
      </c>
      <c r="DL217" s="908">
        <v>3070</v>
      </c>
      <c r="DM217" s="870" t="s">
        <v>240</v>
      </c>
      <c r="DN217" s="868">
        <v>30</v>
      </c>
      <c r="DO217" s="870" t="s">
        <v>241</v>
      </c>
      <c r="DP217" s="872" t="s">
        <v>242</v>
      </c>
      <c r="DQ217" s="870" t="s">
        <v>240</v>
      </c>
      <c r="DR217" s="874" t="s">
        <v>246</v>
      </c>
      <c r="DS217" s="870" t="s">
        <v>240</v>
      </c>
      <c r="DT217" s="876">
        <v>2.4</v>
      </c>
      <c r="DU217" s="878" t="s">
        <v>247</v>
      </c>
      <c r="DV217" s="880" t="s">
        <v>253</v>
      </c>
      <c r="DW217" s="882" t="s">
        <v>252</v>
      </c>
      <c r="DX217" s="922"/>
      <c r="DY217" s="887"/>
      <c r="DZ217" s="922"/>
      <c r="EA217" s="115"/>
      <c r="EB217" s="918"/>
    </row>
    <row r="218" spans="1:132" s="116" customFormat="1" ht="34.15" customHeight="1">
      <c r="A218" s="138" t="s">
        <v>496</v>
      </c>
      <c r="B218" s="920"/>
      <c r="C218" s="884"/>
      <c r="D218" s="910"/>
      <c r="E218" s="114" t="s">
        <v>43</v>
      </c>
      <c r="F218" s="52"/>
      <c r="G218" s="88">
        <v>42430</v>
      </c>
      <c r="H218" s="89"/>
      <c r="I218" s="55" t="s">
        <v>240</v>
      </c>
      <c r="J218" s="90">
        <v>400</v>
      </c>
      <c r="K218" s="91"/>
      <c r="L218" s="92" t="s">
        <v>241</v>
      </c>
      <c r="M218" s="93" t="s">
        <v>242</v>
      </c>
      <c r="N218" s="94" t="s">
        <v>240</v>
      </c>
      <c r="O218" s="95" t="s">
        <v>246</v>
      </c>
      <c r="P218" s="94" t="s">
        <v>240</v>
      </c>
      <c r="Q218" s="96">
        <v>2.2000000000000002</v>
      </c>
      <c r="R218" s="97"/>
      <c r="S218" s="887"/>
      <c r="T218" s="889"/>
      <c r="U218" s="887"/>
      <c r="V218" s="891"/>
      <c r="W218" s="893"/>
      <c r="X218" s="873"/>
      <c r="Y218" s="893"/>
      <c r="Z218" s="895"/>
      <c r="AA218" s="55" t="s">
        <v>240</v>
      </c>
      <c r="AB218" s="90">
        <v>9210</v>
      </c>
      <c r="AC218" s="887"/>
      <c r="AD218" s="98">
        <v>90</v>
      </c>
      <c r="AE218" s="99" t="s">
        <v>241</v>
      </c>
      <c r="AF218" s="93" t="s">
        <v>242</v>
      </c>
      <c r="AG218" s="100" t="s">
        <v>240</v>
      </c>
      <c r="AH218" s="101" t="s">
        <v>246</v>
      </c>
      <c r="AI218" s="100" t="s">
        <v>240</v>
      </c>
      <c r="AJ218" s="102">
        <v>2.6</v>
      </c>
      <c r="AK218" s="103"/>
      <c r="AL218" s="70"/>
      <c r="AM218" s="104"/>
      <c r="AN218" s="77"/>
      <c r="AO218" s="105"/>
      <c r="AP218" s="106"/>
      <c r="AQ218" s="86"/>
      <c r="AR218" s="106"/>
      <c r="AS218" s="86"/>
      <c r="AT218" s="106"/>
      <c r="AU218" s="86"/>
      <c r="AV218" s="107" t="s">
        <v>240</v>
      </c>
      <c r="AW218" s="71">
        <v>64510</v>
      </c>
      <c r="AX218" s="77" t="s">
        <v>240</v>
      </c>
      <c r="AY218" s="72">
        <v>640</v>
      </c>
      <c r="AZ218" s="108" t="s">
        <v>241</v>
      </c>
      <c r="BA218" s="74" t="s">
        <v>242</v>
      </c>
      <c r="BB218" s="73" t="s">
        <v>240</v>
      </c>
      <c r="BC218" s="75" t="s">
        <v>246</v>
      </c>
      <c r="BD218" s="73" t="s">
        <v>240</v>
      </c>
      <c r="BE218" s="76">
        <v>2.4</v>
      </c>
      <c r="BF218" s="107" t="s">
        <v>240</v>
      </c>
      <c r="BG218" s="156">
        <v>55300</v>
      </c>
      <c r="BH218" s="107" t="s">
        <v>250</v>
      </c>
      <c r="BI218" s="72">
        <v>550</v>
      </c>
      <c r="BJ218" s="108" t="s">
        <v>241</v>
      </c>
      <c r="BK218" s="74" t="s">
        <v>242</v>
      </c>
      <c r="BL218" s="108" t="s">
        <v>240</v>
      </c>
      <c r="BM218" s="75" t="s">
        <v>246</v>
      </c>
      <c r="BN218" s="108" t="s">
        <v>240</v>
      </c>
      <c r="BO218" s="76">
        <v>2.2999999999999998</v>
      </c>
      <c r="BP218" s="896"/>
      <c r="BQ218" s="898"/>
      <c r="BR218" s="887"/>
      <c r="BS218" s="900"/>
      <c r="BT218" s="873"/>
      <c r="BU218" s="873"/>
      <c r="BV218" s="871"/>
      <c r="BW218" s="875"/>
      <c r="BX218" s="871"/>
      <c r="BY218" s="902"/>
      <c r="BZ218" s="887"/>
      <c r="CA218" s="904"/>
      <c r="CB218" s="887"/>
      <c r="CC218" s="900"/>
      <c r="CD218" s="871"/>
      <c r="CE218" s="873"/>
      <c r="CF218" s="871"/>
      <c r="CG218" s="875"/>
      <c r="CH218" s="871"/>
      <c r="CI218" s="877"/>
      <c r="CJ218" s="881"/>
      <c r="CK218" s="887"/>
      <c r="CL218" s="889"/>
      <c r="CM218" s="887"/>
      <c r="CN218" s="900"/>
      <c r="CO218" s="873"/>
      <c r="CP218" s="873"/>
      <c r="CQ218" s="871"/>
      <c r="CR218" s="875"/>
      <c r="CS218" s="871"/>
      <c r="CT218" s="902"/>
      <c r="CU218" s="887"/>
      <c r="CV218" s="109" t="s">
        <v>280</v>
      </c>
      <c r="CW218" s="887"/>
      <c r="CX218" s="109" t="s">
        <v>255</v>
      </c>
      <c r="CY218" s="887"/>
      <c r="CZ218" s="110">
        <v>58.3</v>
      </c>
      <c r="DA218" s="887"/>
      <c r="DB218" s="109" t="s">
        <v>280</v>
      </c>
      <c r="DC218" s="887"/>
      <c r="DD218" s="109" t="s">
        <v>255</v>
      </c>
      <c r="DE218" s="887"/>
      <c r="DF218" s="110">
        <v>32.4</v>
      </c>
      <c r="DG218" s="905"/>
      <c r="DH218" s="907"/>
      <c r="DI218" s="905"/>
      <c r="DJ218" s="111" t="s">
        <v>256</v>
      </c>
      <c r="DK218" s="882"/>
      <c r="DL218" s="909"/>
      <c r="DM218" s="871"/>
      <c r="DN218" s="869"/>
      <c r="DO218" s="871"/>
      <c r="DP218" s="873"/>
      <c r="DQ218" s="871"/>
      <c r="DR218" s="875"/>
      <c r="DS218" s="871"/>
      <c r="DT218" s="877"/>
      <c r="DU218" s="879"/>
      <c r="DV218" s="881"/>
      <c r="DW218" s="882"/>
      <c r="DX218" s="922"/>
      <c r="DY218" s="887"/>
      <c r="DZ218" s="922"/>
      <c r="EA218" s="115"/>
      <c r="EB218" s="918"/>
    </row>
    <row r="219" spans="1:132" s="116" customFormat="1" ht="34.15" customHeight="1">
      <c r="A219" s="138" t="s">
        <v>497</v>
      </c>
      <c r="B219" s="920"/>
      <c r="C219" s="883" t="s">
        <v>274</v>
      </c>
      <c r="D219" s="885" t="s">
        <v>239</v>
      </c>
      <c r="E219" s="113" t="s">
        <v>42</v>
      </c>
      <c r="F219" s="52"/>
      <c r="G219" s="53">
        <v>31760</v>
      </c>
      <c r="H219" s="54">
        <v>40970</v>
      </c>
      <c r="I219" s="55" t="s">
        <v>240</v>
      </c>
      <c r="J219" s="56">
        <v>290</v>
      </c>
      <c r="K219" s="57">
        <v>380</v>
      </c>
      <c r="L219" s="58" t="s">
        <v>241</v>
      </c>
      <c r="M219" s="59" t="s">
        <v>242</v>
      </c>
      <c r="N219" s="60" t="s">
        <v>240</v>
      </c>
      <c r="O219" s="61" t="s">
        <v>243</v>
      </c>
      <c r="P219" s="60" t="s">
        <v>240</v>
      </c>
      <c r="Q219" s="62">
        <v>2.1</v>
      </c>
      <c r="R219" s="63">
        <v>2.2000000000000002</v>
      </c>
      <c r="S219" s="887" t="s">
        <v>240</v>
      </c>
      <c r="T219" s="888">
        <v>390</v>
      </c>
      <c r="U219" s="887" t="s">
        <v>240</v>
      </c>
      <c r="V219" s="890">
        <v>3</v>
      </c>
      <c r="W219" s="892" t="s">
        <v>244</v>
      </c>
      <c r="X219" s="872" t="s">
        <v>242</v>
      </c>
      <c r="Y219" s="892" t="s">
        <v>240</v>
      </c>
      <c r="Z219" s="894" t="s">
        <v>245</v>
      </c>
      <c r="AA219" s="55" t="s">
        <v>240</v>
      </c>
      <c r="AB219" s="64">
        <v>9210</v>
      </c>
      <c r="AC219" s="887" t="s">
        <v>240</v>
      </c>
      <c r="AD219" s="65">
        <v>90</v>
      </c>
      <c r="AE219" s="66" t="s">
        <v>244</v>
      </c>
      <c r="AF219" s="59" t="s">
        <v>242</v>
      </c>
      <c r="AG219" s="67" t="s">
        <v>240</v>
      </c>
      <c r="AH219" s="61" t="s">
        <v>246</v>
      </c>
      <c r="AI219" s="67" t="s">
        <v>240</v>
      </c>
      <c r="AJ219" s="68">
        <v>2.6</v>
      </c>
      <c r="AK219" s="69" t="s">
        <v>247</v>
      </c>
      <c r="AL219" s="70" t="s">
        <v>248</v>
      </c>
      <c r="AM219" s="71">
        <v>3680</v>
      </c>
      <c r="AN219" s="70" t="s">
        <v>248</v>
      </c>
      <c r="AO219" s="72">
        <v>30</v>
      </c>
      <c r="AP219" s="73" t="s">
        <v>241</v>
      </c>
      <c r="AQ219" s="74" t="s">
        <v>242</v>
      </c>
      <c r="AR219" s="73" t="s">
        <v>240</v>
      </c>
      <c r="AS219" s="75" t="s">
        <v>246</v>
      </c>
      <c r="AT219" s="73" t="s">
        <v>240</v>
      </c>
      <c r="AU219" s="76">
        <v>3.9</v>
      </c>
      <c r="AV219" s="77"/>
      <c r="AW219" s="78"/>
      <c r="AX219" s="77"/>
      <c r="AY219" s="79"/>
      <c r="AZ219" s="80"/>
      <c r="BA219" s="80"/>
      <c r="BB219" s="81"/>
      <c r="BC219" s="80"/>
      <c r="BD219" s="81"/>
      <c r="BE219" s="80"/>
      <c r="BF219" s="77"/>
      <c r="BG219" s="78" t="s">
        <v>249</v>
      </c>
      <c r="BH219" s="77"/>
      <c r="BI219" s="82"/>
      <c r="BJ219" s="80"/>
      <c r="BK219" s="80"/>
      <c r="BL219" s="80"/>
      <c r="BM219" s="80"/>
      <c r="BN219" s="80"/>
      <c r="BO219" s="80"/>
      <c r="BP219" s="896" t="s">
        <v>240</v>
      </c>
      <c r="BQ219" s="897">
        <v>470</v>
      </c>
      <c r="BR219" s="887" t="s">
        <v>240</v>
      </c>
      <c r="BS219" s="899">
        <v>4</v>
      </c>
      <c r="BT219" s="872" t="s">
        <v>241</v>
      </c>
      <c r="BU219" s="872" t="s">
        <v>242</v>
      </c>
      <c r="BV219" s="870" t="s">
        <v>240</v>
      </c>
      <c r="BW219" s="874" t="s">
        <v>246</v>
      </c>
      <c r="BX219" s="870" t="s">
        <v>240</v>
      </c>
      <c r="BY219" s="901">
        <v>9.6999999999999993</v>
      </c>
      <c r="BZ219" s="887" t="s">
        <v>250</v>
      </c>
      <c r="CA219" s="903">
        <v>2630</v>
      </c>
      <c r="CB219" s="887" t="s">
        <v>240</v>
      </c>
      <c r="CC219" s="899">
        <v>20</v>
      </c>
      <c r="CD219" s="870" t="s">
        <v>241</v>
      </c>
      <c r="CE219" s="872" t="s">
        <v>242</v>
      </c>
      <c r="CF219" s="870" t="s">
        <v>240</v>
      </c>
      <c r="CG219" s="874" t="s">
        <v>246</v>
      </c>
      <c r="CH219" s="870" t="s">
        <v>240</v>
      </c>
      <c r="CI219" s="876">
        <v>3.1</v>
      </c>
      <c r="CJ219" s="880" t="s">
        <v>251</v>
      </c>
      <c r="CK219" s="887" t="s">
        <v>250</v>
      </c>
      <c r="CL219" s="888">
        <v>540</v>
      </c>
      <c r="CM219" s="887" t="s">
        <v>240</v>
      </c>
      <c r="CN219" s="899">
        <v>5</v>
      </c>
      <c r="CO219" s="872" t="s">
        <v>241</v>
      </c>
      <c r="CP219" s="872" t="s">
        <v>242</v>
      </c>
      <c r="CQ219" s="870" t="s">
        <v>240</v>
      </c>
      <c r="CR219" s="874" t="s">
        <v>246</v>
      </c>
      <c r="CS219" s="870" t="s">
        <v>240</v>
      </c>
      <c r="CT219" s="901">
        <v>14.4</v>
      </c>
      <c r="CU219" s="887" t="s">
        <v>250</v>
      </c>
      <c r="CV219" s="83">
        <v>290</v>
      </c>
      <c r="CW219" s="887" t="s">
        <v>250</v>
      </c>
      <c r="CX219" s="84">
        <v>2</v>
      </c>
      <c r="CY219" s="887" t="s">
        <v>250</v>
      </c>
      <c r="CZ219" s="84">
        <v>2</v>
      </c>
      <c r="DA219" s="887" t="s">
        <v>250</v>
      </c>
      <c r="DB219" s="83">
        <v>50</v>
      </c>
      <c r="DC219" s="887" t="s">
        <v>250</v>
      </c>
      <c r="DD219" s="84">
        <v>1</v>
      </c>
      <c r="DE219" s="887" t="s">
        <v>250</v>
      </c>
      <c r="DF219" s="84">
        <v>1</v>
      </c>
      <c r="DG219" s="905" t="s">
        <v>248</v>
      </c>
      <c r="DH219" s="906">
        <v>2810</v>
      </c>
      <c r="DI219" s="905" t="s">
        <v>248</v>
      </c>
      <c r="DJ219" s="85">
        <v>255</v>
      </c>
      <c r="DK219" s="882" t="s">
        <v>252</v>
      </c>
      <c r="DL219" s="908">
        <v>2630</v>
      </c>
      <c r="DM219" s="870" t="s">
        <v>240</v>
      </c>
      <c r="DN219" s="868">
        <v>20</v>
      </c>
      <c r="DO219" s="870" t="s">
        <v>241</v>
      </c>
      <c r="DP219" s="872" t="s">
        <v>242</v>
      </c>
      <c r="DQ219" s="870" t="s">
        <v>240</v>
      </c>
      <c r="DR219" s="874" t="s">
        <v>246</v>
      </c>
      <c r="DS219" s="870" t="s">
        <v>240</v>
      </c>
      <c r="DT219" s="876">
        <v>3.1</v>
      </c>
      <c r="DU219" s="878" t="s">
        <v>247</v>
      </c>
      <c r="DV219" s="880" t="s">
        <v>253</v>
      </c>
      <c r="DW219" s="882" t="s">
        <v>252</v>
      </c>
      <c r="DX219" s="922"/>
      <c r="DY219" s="887"/>
      <c r="DZ219" s="922"/>
      <c r="EA219" s="115"/>
      <c r="EB219" s="918"/>
    </row>
    <row r="220" spans="1:132" s="116" customFormat="1" ht="34.15" customHeight="1">
      <c r="A220" s="138" t="s">
        <v>498</v>
      </c>
      <c r="B220" s="920"/>
      <c r="C220" s="884"/>
      <c r="D220" s="910"/>
      <c r="E220" s="114" t="s">
        <v>43</v>
      </c>
      <c r="F220" s="52"/>
      <c r="G220" s="88">
        <v>40970</v>
      </c>
      <c r="H220" s="89"/>
      <c r="I220" s="55" t="s">
        <v>240</v>
      </c>
      <c r="J220" s="90">
        <v>380</v>
      </c>
      <c r="K220" s="91"/>
      <c r="L220" s="92" t="s">
        <v>241</v>
      </c>
      <c r="M220" s="93" t="s">
        <v>242</v>
      </c>
      <c r="N220" s="94" t="s">
        <v>240</v>
      </c>
      <c r="O220" s="95" t="s">
        <v>246</v>
      </c>
      <c r="P220" s="94" t="s">
        <v>240</v>
      </c>
      <c r="Q220" s="96">
        <v>2.2000000000000002</v>
      </c>
      <c r="R220" s="97"/>
      <c r="S220" s="887"/>
      <c r="T220" s="889"/>
      <c r="U220" s="887"/>
      <c r="V220" s="891"/>
      <c r="W220" s="893"/>
      <c r="X220" s="873"/>
      <c r="Y220" s="893"/>
      <c r="Z220" s="895"/>
      <c r="AA220" s="55" t="s">
        <v>240</v>
      </c>
      <c r="AB220" s="90">
        <v>9210</v>
      </c>
      <c r="AC220" s="887"/>
      <c r="AD220" s="98">
        <v>90</v>
      </c>
      <c r="AE220" s="99" t="s">
        <v>241</v>
      </c>
      <c r="AF220" s="93" t="s">
        <v>242</v>
      </c>
      <c r="AG220" s="100" t="s">
        <v>240</v>
      </c>
      <c r="AH220" s="101" t="s">
        <v>246</v>
      </c>
      <c r="AI220" s="100" t="s">
        <v>240</v>
      </c>
      <c r="AJ220" s="102">
        <v>2.6</v>
      </c>
      <c r="AK220" s="103"/>
      <c r="AL220" s="70"/>
      <c r="AM220" s="104"/>
      <c r="AN220" s="77"/>
      <c r="AO220" s="105"/>
      <c r="AP220" s="106"/>
      <c r="AQ220" s="86"/>
      <c r="AR220" s="106"/>
      <c r="AS220" s="86"/>
      <c r="AT220" s="106"/>
      <c r="AU220" s="86"/>
      <c r="AV220" s="107" t="s">
        <v>240</v>
      </c>
      <c r="AW220" s="71">
        <v>64510</v>
      </c>
      <c r="AX220" s="77" t="s">
        <v>240</v>
      </c>
      <c r="AY220" s="72">
        <v>640</v>
      </c>
      <c r="AZ220" s="108" t="s">
        <v>241</v>
      </c>
      <c r="BA220" s="74" t="s">
        <v>242</v>
      </c>
      <c r="BB220" s="73" t="s">
        <v>240</v>
      </c>
      <c r="BC220" s="75" t="s">
        <v>246</v>
      </c>
      <c r="BD220" s="73" t="s">
        <v>240</v>
      </c>
      <c r="BE220" s="76">
        <v>2.4</v>
      </c>
      <c r="BF220" s="107" t="s">
        <v>240</v>
      </c>
      <c r="BG220" s="156">
        <v>55300</v>
      </c>
      <c r="BH220" s="107" t="s">
        <v>250</v>
      </c>
      <c r="BI220" s="72">
        <v>550</v>
      </c>
      <c r="BJ220" s="108" t="s">
        <v>241</v>
      </c>
      <c r="BK220" s="74" t="s">
        <v>242</v>
      </c>
      <c r="BL220" s="108" t="s">
        <v>240</v>
      </c>
      <c r="BM220" s="75" t="s">
        <v>246</v>
      </c>
      <c r="BN220" s="108" t="s">
        <v>240</v>
      </c>
      <c r="BO220" s="76">
        <v>2.2999999999999998</v>
      </c>
      <c r="BP220" s="896"/>
      <c r="BQ220" s="898"/>
      <c r="BR220" s="887"/>
      <c r="BS220" s="900"/>
      <c r="BT220" s="873"/>
      <c r="BU220" s="873"/>
      <c r="BV220" s="871"/>
      <c r="BW220" s="875"/>
      <c r="BX220" s="871"/>
      <c r="BY220" s="902"/>
      <c r="BZ220" s="887"/>
      <c r="CA220" s="904"/>
      <c r="CB220" s="887"/>
      <c r="CC220" s="900"/>
      <c r="CD220" s="871"/>
      <c r="CE220" s="873"/>
      <c r="CF220" s="871"/>
      <c r="CG220" s="875"/>
      <c r="CH220" s="871"/>
      <c r="CI220" s="877"/>
      <c r="CJ220" s="881"/>
      <c r="CK220" s="887"/>
      <c r="CL220" s="889"/>
      <c r="CM220" s="887"/>
      <c r="CN220" s="900"/>
      <c r="CO220" s="873"/>
      <c r="CP220" s="873"/>
      <c r="CQ220" s="871"/>
      <c r="CR220" s="875"/>
      <c r="CS220" s="871"/>
      <c r="CT220" s="902"/>
      <c r="CU220" s="887"/>
      <c r="CV220" s="109" t="s">
        <v>280</v>
      </c>
      <c r="CW220" s="887"/>
      <c r="CX220" s="109" t="s">
        <v>255</v>
      </c>
      <c r="CY220" s="887"/>
      <c r="CZ220" s="110">
        <v>74.900000000000006</v>
      </c>
      <c r="DA220" s="887"/>
      <c r="DB220" s="109" t="s">
        <v>280</v>
      </c>
      <c r="DC220" s="887"/>
      <c r="DD220" s="109" t="s">
        <v>255</v>
      </c>
      <c r="DE220" s="887"/>
      <c r="DF220" s="110">
        <v>27.7</v>
      </c>
      <c r="DG220" s="905"/>
      <c r="DH220" s="907"/>
      <c r="DI220" s="905"/>
      <c r="DJ220" s="111" t="s">
        <v>256</v>
      </c>
      <c r="DK220" s="882"/>
      <c r="DL220" s="909"/>
      <c r="DM220" s="871"/>
      <c r="DN220" s="869"/>
      <c r="DO220" s="871"/>
      <c r="DP220" s="873"/>
      <c r="DQ220" s="871"/>
      <c r="DR220" s="875"/>
      <c r="DS220" s="871"/>
      <c r="DT220" s="877"/>
      <c r="DU220" s="879"/>
      <c r="DV220" s="881"/>
      <c r="DW220" s="882"/>
      <c r="DX220" s="922"/>
      <c r="DY220" s="887"/>
      <c r="DZ220" s="922"/>
      <c r="EA220" s="115"/>
      <c r="EB220" s="918"/>
    </row>
    <row r="221" spans="1:132" s="116" customFormat="1" ht="34.15" customHeight="1">
      <c r="A221" s="138" t="s">
        <v>499</v>
      </c>
      <c r="B221" s="920"/>
      <c r="C221" s="883" t="s">
        <v>275</v>
      </c>
      <c r="D221" s="885" t="s">
        <v>239</v>
      </c>
      <c r="E221" s="113" t="s">
        <v>42</v>
      </c>
      <c r="F221" s="52"/>
      <c r="G221" s="53">
        <v>30690</v>
      </c>
      <c r="H221" s="54">
        <v>39900</v>
      </c>
      <c r="I221" s="55" t="s">
        <v>240</v>
      </c>
      <c r="J221" s="56">
        <v>280</v>
      </c>
      <c r="K221" s="57">
        <v>370</v>
      </c>
      <c r="L221" s="58" t="s">
        <v>241</v>
      </c>
      <c r="M221" s="59" t="s">
        <v>242</v>
      </c>
      <c r="N221" s="60" t="s">
        <v>240</v>
      </c>
      <c r="O221" s="61" t="s">
        <v>243</v>
      </c>
      <c r="P221" s="60" t="s">
        <v>240</v>
      </c>
      <c r="Q221" s="62">
        <v>2.1</v>
      </c>
      <c r="R221" s="63">
        <v>2.2000000000000002</v>
      </c>
      <c r="S221" s="887" t="s">
        <v>240</v>
      </c>
      <c r="T221" s="888">
        <v>340</v>
      </c>
      <c r="U221" s="887" t="s">
        <v>240</v>
      </c>
      <c r="V221" s="890">
        <v>3</v>
      </c>
      <c r="W221" s="892" t="s">
        <v>244</v>
      </c>
      <c r="X221" s="872" t="s">
        <v>242</v>
      </c>
      <c r="Y221" s="892" t="s">
        <v>240</v>
      </c>
      <c r="Z221" s="894" t="s">
        <v>245</v>
      </c>
      <c r="AA221" s="55" t="s">
        <v>240</v>
      </c>
      <c r="AB221" s="64">
        <v>9210</v>
      </c>
      <c r="AC221" s="887" t="s">
        <v>240</v>
      </c>
      <c r="AD221" s="65">
        <v>90</v>
      </c>
      <c r="AE221" s="66" t="s">
        <v>244</v>
      </c>
      <c r="AF221" s="59" t="s">
        <v>242</v>
      </c>
      <c r="AG221" s="67" t="s">
        <v>240</v>
      </c>
      <c r="AH221" s="61" t="s">
        <v>246</v>
      </c>
      <c r="AI221" s="67" t="s">
        <v>240</v>
      </c>
      <c r="AJ221" s="68">
        <v>2.6</v>
      </c>
      <c r="AK221" s="69" t="s">
        <v>247</v>
      </c>
      <c r="AL221" s="70" t="s">
        <v>248</v>
      </c>
      <c r="AM221" s="71">
        <v>3680</v>
      </c>
      <c r="AN221" s="70" t="s">
        <v>248</v>
      </c>
      <c r="AO221" s="72">
        <v>30</v>
      </c>
      <c r="AP221" s="73" t="s">
        <v>241</v>
      </c>
      <c r="AQ221" s="74" t="s">
        <v>242</v>
      </c>
      <c r="AR221" s="73" t="s">
        <v>240</v>
      </c>
      <c r="AS221" s="75" t="s">
        <v>246</v>
      </c>
      <c r="AT221" s="73" t="s">
        <v>240</v>
      </c>
      <c r="AU221" s="76">
        <v>3.9</v>
      </c>
      <c r="AV221" s="77"/>
      <c r="AW221" s="78"/>
      <c r="AX221" s="77"/>
      <c r="AY221" s="79"/>
      <c r="AZ221" s="80"/>
      <c r="BA221" s="80"/>
      <c r="BB221" s="81"/>
      <c r="BC221" s="80"/>
      <c r="BD221" s="81"/>
      <c r="BE221" s="80"/>
      <c r="BF221" s="77"/>
      <c r="BG221" s="78" t="s">
        <v>249</v>
      </c>
      <c r="BH221" s="77"/>
      <c r="BI221" s="82"/>
      <c r="BJ221" s="80"/>
      <c r="BK221" s="80"/>
      <c r="BL221" s="80"/>
      <c r="BM221" s="80"/>
      <c r="BN221" s="80"/>
      <c r="BO221" s="80"/>
      <c r="BP221" s="896" t="s">
        <v>240</v>
      </c>
      <c r="BQ221" s="897">
        <v>410</v>
      </c>
      <c r="BR221" s="887" t="s">
        <v>240</v>
      </c>
      <c r="BS221" s="899">
        <v>4</v>
      </c>
      <c r="BT221" s="872" t="s">
        <v>241</v>
      </c>
      <c r="BU221" s="872" t="s">
        <v>242</v>
      </c>
      <c r="BV221" s="870" t="s">
        <v>240</v>
      </c>
      <c r="BW221" s="874" t="s">
        <v>246</v>
      </c>
      <c r="BX221" s="870" t="s">
        <v>240</v>
      </c>
      <c r="BY221" s="901">
        <v>8.5</v>
      </c>
      <c r="BZ221" s="887" t="s">
        <v>250</v>
      </c>
      <c r="CA221" s="903">
        <v>2300</v>
      </c>
      <c r="CB221" s="887" t="s">
        <v>240</v>
      </c>
      <c r="CC221" s="899">
        <v>20</v>
      </c>
      <c r="CD221" s="870" t="s">
        <v>241</v>
      </c>
      <c r="CE221" s="872" t="s">
        <v>242</v>
      </c>
      <c r="CF221" s="870" t="s">
        <v>240</v>
      </c>
      <c r="CG221" s="874" t="s">
        <v>246</v>
      </c>
      <c r="CH221" s="870" t="s">
        <v>240</v>
      </c>
      <c r="CI221" s="876">
        <v>2.7</v>
      </c>
      <c r="CJ221" s="880" t="s">
        <v>251</v>
      </c>
      <c r="CK221" s="887" t="s">
        <v>250</v>
      </c>
      <c r="CL221" s="888">
        <v>540</v>
      </c>
      <c r="CM221" s="887" t="s">
        <v>240</v>
      </c>
      <c r="CN221" s="899">
        <v>5</v>
      </c>
      <c r="CO221" s="872" t="s">
        <v>241</v>
      </c>
      <c r="CP221" s="872" t="s">
        <v>242</v>
      </c>
      <c r="CQ221" s="870" t="s">
        <v>240</v>
      </c>
      <c r="CR221" s="874" t="s">
        <v>246</v>
      </c>
      <c r="CS221" s="870" t="s">
        <v>240</v>
      </c>
      <c r="CT221" s="901">
        <v>12.6</v>
      </c>
      <c r="CU221" s="887" t="s">
        <v>250</v>
      </c>
      <c r="CV221" s="83">
        <v>270</v>
      </c>
      <c r="CW221" s="887" t="s">
        <v>250</v>
      </c>
      <c r="CX221" s="84">
        <v>2</v>
      </c>
      <c r="CY221" s="887" t="s">
        <v>250</v>
      </c>
      <c r="CZ221" s="84">
        <v>2</v>
      </c>
      <c r="DA221" s="887" t="s">
        <v>250</v>
      </c>
      <c r="DB221" s="83">
        <v>40</v>
      </c>
      <c r="DC221" s="887" t="s">
        <v>250</v>
      </c>
      <c r="DD221" s="84">
        <v>1</v>
      </c>
      <c r="DE221" s="887" t="s">
        <v>250</v>
      </c>
      <c r="DF221" s="84">
        <v>1</v>
      </c>
      <c r="DG221" s="905" t="s">
        <v>248</v>
      </c>
      <c r="DH221" s="906">
        <v>2540</v>
      </c>
      <c r="DI221" s="905" t="s">
        <v>248</v>
      </c>
      <c r="DJ221" s="85">
        <v>255</v>
      </c>
      <c r="DK221" s="882" t="s">
        <v>252</v>
      </c>
      <c r="DL221" s="908">
        <v>2300</v>
      </c>
      <c r="DM221" s="870" t="s">
        <v>240</v>
      </c>
      <c r="DN221" s="868">
        <v>20</v>
      </c>
      <c r="DO221" s="870" t="s">
        <v>241</v>
      </c>
      <c r="DP221" s="872" t="s">
        <v>242</v>
      </c>
      <c r="DQ221" s="870" t="s">
        <v>240</v>
      </c>
      <c r="DR221" s="874" t="s">
        <v>246</v>
      </c>
      <c r="DS221" s="870" t="s">
        <v>240</v>
      </c>
      <c r="DT221" s="876">
        <v>2.7</v>
      </c>
      <c r="DU221" s="878" t="s">
        <v>247</v>
      </c>
      <c r="DV221" s="880" t="s">
        <v>253</v>
      </c>
      <c r="DW221" s="882" t="s">
        <v>252</v>
      </c>
      <c r="DX221" s="922"/>
      <c r="DY221" s="887"/>
      <c r="DZ221" s="922"/>
      <c r="EA221" s="115"/>
      <c r="EB221" s="918"/>
    </row>
    <row r="222" spans="1:132" s="116" customFormat="1" ht="34.15" customHeight="1">
      <c r="A222" s="138" t="s">
        <v>500</v>
      </c>
      <c r="B222" s="920"/>
      <c r="C222" s="884"/>
      <c r="D222" s="910"/>
      <c r="E222" s="114" t="s">
        <v>43</v>
      </c>
      <c r="F222" s="52"/>
      <c r="G222" s="88">
        <v>39900</v>
      </c>
      <c r="H222" s="89"/>
      <c r="I222" s="55" t="s">
        <v>240</v>
      </c>
      <c r="J222" s="90">
        <v>370</v>
      </c>
      <c r="K222" s="91"/>
      <c r="L222" s="92" t="s">
        <v>241</v>
      </c>
      <c r="M222" s="93" t="s">
        <v>242</v>
      </c>
      <c r="N222" s="94" t="s">
        <v>240</v>
      </c>
      <c r="O222" s="95" t="s">
        <v>246</v>
      </c>
      <c r="P222" s="94" t="s">
        <v>240</v>
      </c>
      <c r="Q222" s="96">
        <v>2.2000000000000002</v>
      </c>
      <c r="R222" s="97"/>
      <c r="S222" s="887"/>
      <c r="T222" s="889"/>
      <c r="U222" s="887"/>
      <c r="V222" s="891"/>
      <c r="W222" s="893"/>
      <c r="X222" s="873"/>
      <c r="Y222" s="893"/>
      <c r="Z222" s="895"/>
      <c r="AA222" s="55" t="s">
        <v>240</v>
      </c>
      <c r="AB222" s="90">
        <v>9210</v>
      </c>
      <c r="AC222" s="887"/>
      <c r="AD222" s="98">
        <v>90</v>
      </c>
      <c r="AE222" s="99" t="s">
        <v>241</v>
      </c>
      <c r="AF222" s="93" t="s">
        <v>242</v>
      </c>
      <c r="AG222" s="100" t="s">
        <v>240</v>
      </c>
      <c r="AH222" s="101" t="s">
        <v>246</v>
      </c>
      <c r="AI222" s="100" t="s">
        <v>240</v>
      </c>
      <c r="AJ222" s="102">
        <v>2.6</v>
      </c>
      <c r="AK222" s="103"/>
      <c r="AL222" s="70"/>
      <c r="AM222" s="104"/>
      <c r="AN222" s="77"/>
      <c r="AO222" s="105"/>
      <c r="AP222" s="106"/>
      <c r="AQ222" s="86"/>
      <c r="AR222" s="106"/>
      <c r="AS222" s="86"/>
      <c r="AT222" s="106"/>
      <c r="AU222" s="86"/>
      <c r="AV222" s="107" t="s">
        <v>240</v>
      </c>
      <c r="AW222" s="71">
        <v>64510</v>
      </c>
      <c r="AX222" s="77" t="s">
        <v>240</v>
      </c>
      <c r="AY222" s="72">
        <v>640</v>
      </c>
      <c r="AZ222" s="108" t="s">
        <v>241</v>
      </c>
      <c r="BA222" s="74" t="s">
        <v>242</v>
      </c>
      <c r="BB222" s="73" t="s">
        <v>240</v>
      </c>
      <c r="BC222" s="75" t="s">
        <v>246</v>
      </c>
      <c r="BD222" s="73" t="s">
        <v>240</v>
      </c>
      <c r="BE222" s="76">
        <v>2.4</v>
      </c>
      <c r="BF222" s="107" t="s">
        <v>240</v>
      </c>
      <c r="BG222" s="156">
        <v>55300</v>
      </c>
      <c r="BH222" s="107" t="s">
        <v>250</v>
      </c>
      <c r="BI222" s="72">
        <v>550</v>
      </c>
      <c r="BJ222" s="108" t="s">
        <v>241</v>
      </c>
      <c r="BK222" s="74" t="s">
        <v>242</v>
      </c>
      <c r="BL222" s="108" t="s">
        <v>240</v>
      </c>
      <c r="BM222" s="75" t="s">
        <v>246</v>
      </c>
      <c r="BN222" s="108" t="s">
        <v>240</v>
      </c>
      <c r="BO222" s="76">
        <v>2.2999999999999998</v>
      </c>
      <c r="BP222" s="896"/>
      <c r="BQ222" s="898"/>
      <c r="BR222" s="887"/>
      <c r="BS222" s="900"/>
      <c r="BT222" s="873"/>
      <c r="BU222" s="873"/>
      <c r="BV222" s="871"/>
      <c r="BW222" s="875"/>
      <c r="BX222" s="871"/>
      <c r="BY222" s="902"/>
      <c r="BZ222" s="887"/>
      <c r="CA222" s="904"/>
      <c r="CB222" s="887"/>
      <c r="CC222" s="900"/>
      <c r="CD222" s="871"/>
      <c r="CE222" s="873"/>
      <c r="CF222" s="871"/>
      <c r="CG222" s="875"/>
      <c r="CH222" s="871"/>
      <c r="CI222" s="877"/>
      <c r="CJ222" s="881"/>
      <c r="CK222" s="887"/>
      <c r="CL222" s="889"/>
      <c r="CM222" s="887"/>
      <c r="CN222" s="900"/>
      <c r="CO222" s="873"/>
      <c r="CP222" s="873"/>
      <c r="CQ222" s="871"/>
      <c r="CR222" s="875"/>
      <c r="CS222" s="871"/>
      <c r="CT222" s="902"/>
      <c r="CU222" s="887"/>
      <c r="CV222" s="109" t="s">
        <v>280</v>
      </c>
      <c r="CW222" s="887"/>
      <c r="CX222" s="109" t="s">
        <v>255</v>
      </c>
      <c r="CY222" s="887"/>
      <c r="CZ222" s="110">
        <v>65.5</v>
      </c>
      <c r="DA222" s="887"/>
      <c r="DB222" s="109" t="s">
        <v>280</v>
      </c>
      <c r="DC222" s="887"/>
      <c r="DD222" s="109" t="s">
        <v>255</v>
      </c>
      <c r="DE222" s="887"/>
      <c r="DF222" s="110">
        <v>24.3</v>
      </c>
      <c r="DG222" s="905"/>
      <c r="DH222" s="907"/>
      <c r="DI222" s="905"/>
      <c r="DJ222" s="111" t="s">
        <v>256</v>
      </c>
      <c r="DK222" s="882"/>
      <c r="DL222" s="909"/>
      <c r="DM222" s="871"/>
      <c r="DN222" s="869"/>
      <c r="DO222" s="871"/>
      <c r="DP222" s="873"/>
      <c r="DQ222" s="871"/>
      <c r="DR222" s="875"/>
      <c r="DS222" s="871"/>
      <c r="DT222" s="877"/>
      <c r="DU222" s="879"/>
      <c r="DV222" s="881"/>
      <c r="DW222" s="882"/>
      <c r="DX222" s="922"/>
      <c r="DY222" s="887"/>
      <c r="DZ222" s="922"/>
      <c r="EA222" s="115"/>
      <c r="EB222" s="918"/>
    </row>
    <row r="223" spans="1:132" s="116" customFormat="1" ht="34.15" customHeight="1">
      <c r="A223" s="138" t="s">
        <v>501</v>
      </c>
      <c r="B223" s="920"/>
      <c r="C223" s="883" t="s">
        <v>276</v>
      </c>
      <c r="D223" s="885" t="s">
        <v>239</v>
      </c>
      <c r="E223" s="113" t="s">
        <v>42</v>
      </c>
      <c r="F223" s="52"/>
      <c r="G223" s="53">
        <v>29850</v>
      </c>
      <c r="H223" s="54">
        <v>39060</v>
      </c>
      <c r="I223" s="55" t="s">
        <v>240</v>
      </c>
      <c r="J223" s="56">
        <v>270</v>
      </c>
      <c r="K223" s="57">
        <v>370</v>
      </c>
      <c r="L223" s="58" t="s">
        <v>241</v>
      </c>
      <c r="M223" s="59" t="s">
        <v>242</v>
      </c>
      <c r="N223" s="60" t="s">
        <v>240</v>
      </c>
      <c r="O223" s="61" t="s">
        <v>243</v>
      </c>
      <c r="P223" s="60" t="s">
        <v>240</v>
      </c>
      <c r="Q223" s="62">
        <v>2.1</v>
      </c>
      <c r="R223" s="63">
        <v>2.2000000000000002</v>
      </c>
      <c r="S223" s="887" t="s">
        <v>240</v>
      </c>
      <c r="T223" s="888">
        <v>300</v>
      </c>
      <c r="U223" s="887" t="s">
        <v>240</v>
      </c>
      <c r="V223" s="890">
        <v>3</v>
      </c>
      <c r="W223" s="892" t="s">
        <v>244</v>
      </c>
      <c r="X223" s="872" t="s">
        <v>242</v>
      </c>
      <c r="Y223" s="892" t="s">
        <v>240</v>
      </c>
      <c r="Z223" s="894" t="s">
        <v>245</v>
      </c>
      <c r="AA223" s="55" t="s">
        <v>240</v>
      </c>
      <c r="AB223" s="64">
        <v>9210</v>
      </c>
      <c r="AC223" s="887" t="s">
        <v>240</v>
      </c>
      <c r="AD223" s="65">
        <v>90</v>
      </c>
      <c r="AE223" s="66" t="s">
        <v>244</v>
      </c>
      <c r="AF223" s="59" t="s">
        <v>242</v>
      </c>
      <c r="AG223" s="67" t="s">
        <v>240</v>
      </c>
      <c r="AH223" s="61" t="s">
        <v>246</v>
      </c>
      <c r="AI223" s="67" t="s">
        <v>240</v>
      </c>
      <c r="AJ223" s="68">
        <v>2.6</v>
      </c>
      <c r="AK223" s="69" t="s">
        <v>247</v>
      </c>
      <c r="AL223" s="70" t="s">
        <v>248</v>
      </c>
      <c r="AM223" s="71">
        <v>3680</v>
      </c>
      <c r="AN223" s="70" t="s">
        <v>248</v>
      </c>
      <c r="AO223" s="72">
        <v>30</v>
      </c>
      <c r="AP223" s="73" t="s">
        <v>241</v>
      </c>
      <c r="AQ223" s="74" t="s">
        <v>242</v>
      </c>
      <c r="AR223" s="73" t="s">
        <v>240</v>
      </c>
      <c r="AS223" s="75" t="s">
        <v>246</v>
      </c>
      <c r="AT223" s="73" t="s">
        <v>240</v>
      </c>
      <c r="AU223" s="76">
        <v>3.9</v>
      </c>
      <c r="AV223" s="77"/>
      <c r="AW223" s="78"/>
      <c r="AX223" s="77"/>
      <c r="AY223" s="79"/>
      <c r="AZ223" s="80"/>
      <c r="BA223" s="80"/>
      <c r="BB223" s="81"/>
      <c r="BC223" s="80"/>
      <c r="BD223" s="81"/>
      <c r="BE223" s="80"/>
      <c r="BF223" s="77"/>
      <c r="BG223" s="78" t="s">
        <v>249</v>
      </c>
      <c r="BH223" s="77"/>
      <c r="BI223" s="82"/>
      <c r="BJ223" s="80"/>
      <c r="BK223" s="80"/>
      <c r="BL223" s="80"/>
      <c r="BM223" s="80"/>
      <c r="BN223" s="80"/>
      <c r="BO223" s="80"/>
      <c r="BP223" s="896" t="s">
        <v>240</v>
      </c>
      <c r="BQ223" s="897">
        <v>360</v>
      </c>
      <c r="BR223" s="887" t="s">
        <v>240</v>
      </c>
      <c r="BS223" s="899">
        <v>3</v>
      </c>
      <c r="BT223" s="872" t="s">
        <v>241</v>
      </c>
      <c r="BU223" s="872" t="s">
        <v>242</v>
      </c>
      <c r="BV223" s="870" t="s">
        <v>240</v>
      </c>
      <c r="BW223" s="874" t="s">
        <v>246</v>
      </c>
      <c r="BX223" s="870" t="s">
        <v>240</v>
      </c>
      <c r="BY223" s="901">
        <v>10.1</v>
      </c>
      <c r="BZ223" s="887" t="s">
        <v>250</v>
      </c>
      <c r="CA223" s="903">
        <v>2040</v>
      </c>
      <c r="CB223" s="887" t="s">
        <v>240</v>
      </c>
      <c r="CC223" s="899">
        <v>20</v>
      </c>
      <c r="CD223" s="870" t="s">
        <v>241</v>
      </c>
      <c r="CE223" s="872" t="s">
        <v>242</v>
      </c>
      <c r="CF223" s="870" t="s">
        <v>240</v>
      </c>
      <c r="CG223" s="874" t="s">
        <v>246</v>
      </c>
      <c r="CH223" s="870" t="s">
        <v>240</v>
      </c>
      <c r="CI223" s="876">
        <v>2.4</v>
      </c>
      <c r="CJ223" s="880" t="s">
        <v>251</v>
      </c>
      <c r="CK223" s="887" t="s">
        <v>250</v>
      </c>
      <c r="CL223" s="888">
        <v>540</v>
      </c>
      <c r="CM223" s="887" t="s">
        <v>240</v>
      </c>
      <c r="CN223" s="899">
        <v>5</v>
      </c>
      <c r="CO223" s="872" t="s">
        <v>241</v>
      </c>
      <c r="CP223" s="872" t="s">
        <v>242</v>
      </c>
      <c r="CQ223" s="870" t="s">
        <v>240</v>
      </c>
      <c r="CR223" s="874" t="s">
        <v>246</v>
      </c>
      <c r="CS223" s="870" t="s">
        <v>240</v>
      </c>
      <c r="CT223" s="901">
        <v>11.2</v>
      </c>
      <c r="CU223" s="887" t="s">
        <v>250</v>
      </c>
      <c r="CV223" s="83">
        <v>240</v>
      </c>
      <c r="CW223" s="887" t="s">
        <v>250</v>
      </c>
      <c r="CX223" s="84">
        <v>2</v>
      </c>
      <c r="CY223" s="887" t="s">
        <v>250</v>
      </c>
      <c r="CZ223" s="84">
        <v>2</v>
      </c>
      <c r="DA223" s="887" t="s">
        <v>250</v>
      </c>
      <c r="DB223" s="83">
        <v>40</v>
      </c>
      <c r="DC223" s="887" t="s">
        <v>250</v>
      </c>
      <c r="DD223" s="84">
        <v>1</v>
      </c>
      <c r="DE223" s="887" t="s">
        <v>250</v>
      </c>
      <c r="DF223" s="84">
        <v>1</v>
      </c>
      <c r="DG223" s="905" t="s">
        <v>248</v>
      </c>
      <c r="DH223" s="906">
        <v>2440</v>
      </c>
      <c r="DI223" s="905" t="s">
        <v>248</v>
      </c>
      <c r="DJ223" s="85">
        <v>255</v>
      </c>
      <c r="DK223" s="882" t="s">
        <v>252</v>
      </c>
      <c r="DL223" s="908">
        <v>2040</v>
      </c>
      <c r="DM223" s="870" t="s">
        <v>240</v>
      </c>
      <c r="DN223" s="868">
        <v>20</v>
      </c>
      <c r="DO223" s="870" t="s">
        <v>241</v>
      </c>
      <c r="DP223" s="872" t="s">
        <v>242</v>
      </c>
      <c r="DQ223" s="870" t="s">
        <v>240</v>
      </c>
      <c r="DR223" s="874" t="s">
        <v>246</v>
      </c>
      <c r="DS223" s="870" t="s">
        <v>240</v>
      </c>
      <c r="DT223" s="876">
        <v>2.4</v>
      </c>
      <c r="DU223" s="878" t="s">
        <v>247</v>
      </c>
      <c r="DV223" s="880" t="s">
        <v>253</v>
      </c>
      <c r="DW223" s="882" t="s">
        <v>252</v>
      </c>
      <c r="DX223" s="922"/>
      <c r="DY223" s="887"/>
      <c r="DZ223" s="922"/>
      <c r="EA223" s="115"/>
      <c r="EB223" s="918"/>
    </row>
    <row r="224" spans="1:132" s="116" customFormat="1" ht="34.15" customHeight="1">
      <c r="A224" s="138" t="s">
        <v>502</v>
      </c>
      <c r="B224" s="920"/>
      <c r="C224" s="884"/>
      <c r="D224" s="910"/>
      <c r="E224" s="114" t="s">
        <v>43</v>
      </c>
      <c r="F224" s="52"/>
      <c r="G224" s="88">
        <v>39060</v>
      </c>
      <c r="H224" s="89"/>
      <c r="I224" s="55" t="s">
        <v>240</v>
      </c>
      <c r="J224" s="90">
        <v>370</v>
      </c>
      <c r="K224" s="91"/>
      <c r="L224" s="92" t="s">
        <v>241</v>
      </c>
      <c r="M224" s="93" t="s">
        <v>242</v>
      </c>
      <c r="N224" s="94" t="s">
        <v>240</v>
      </c>
      <c r="O224" s="95" t="s">
        <v>246</v>
      </c>
      <c r="P224" s="94" t="s">
        <v>240</v>
      </c>
      <c r="Q224" s="96">
        <v>2.2000000000000002</v>
      </c>
      <c r="R224" s="97"/>
      <c r="S224" s="887"/>
      <c r="T224" s="889"/>
      <c r="U224" s="887"/>
      <c r="V224" s="891"/>
      <c r="W224" s="893"/>
      <c r="X224" s="873"/>
      <c r="Y224" s="893"/>
      <c r="Z224" s="895"/>
      <c r="AA224" s="55" t="s">
        <v>240</v>
      </c>
      <c r="AB224" s="90">
        <v>9210</v>
      </c>
      <c r="AC224" s="887"/>
      <c r="AD224" s="98">
        <v>90</v>
      </c>
      <c r="AE224" s="99" t="s">
        <v>241</v>
      </c>
      <c r="AF224" s="93" t="s">
        <v>242</v>
      </c>
      <c r="AG224" s="100" t="s">
        <v>240</v>
      </c>
      <c r="AH224" s="101" t="s">
        <v>246</v>
      </c>
      <c r="AI224" s="100" t="s">
        <v>240</v>
      </c>
      <c r="AJ224" s="102">
        <v>2.6</v>
      </c>
      <c r="AK224" s="103"/>
      <c r="AL224" s="70"/>
      <c r="AM224" s="104"/>
      <c r="AN224" s="77"/>
      <c r="AO224" s="105"/>
      <c r="AP224" s="106"/>
      <c r="AQ224" s="86"/>
      <c r="AR224" s="106"/>
      <c r="AS224" s="86"/>
      <c r="AT224" s="106"/>
      <c r="AU224" s="86"/>
      <c r="AV224" s="107" t="s">
        <v>240</v>
      </c>
      <c r="AW224" s="71">
        <v>64510</v>
      </c>
      <c r="AX224" s="77" t="s">
        <v>240</v>
      </c>
      <c r="AY224" s="72">
        <v>640</v>
      </c>
      <c r="AZ224" s="108" t="s">
        <v>241</v>
      </c>
      <c r="BA224" s="74" t="s">
        <v>242</v>
      </c>
      <c r="BB224" s="73" t="s">
        <v>240</v>
      </c>
      <c r="BC224" s="75" t="s">
        <v>246</v>
      </c>
      <c r="BD224" s="73" t="s">
        <v>240</v>
      </c>
      <c r="BE224" s="76">
        <v>2.4</v>
      </c>
      <c r="BF224" s="107" t="s">
        <v>240</v>
      </c>
      <c r="BG224" s="156">
        <v>55300</v>
      </c>
      <c r="BH224" s="107" t="s">
        <v>250</v>
      </c>
      <c r="BI224" s="72">
        <v>550</v>
      </c>
      <c r="BJ224" s="108" t="s">
        <v>241</v>
      </c>
      <c r="BK224" s="74" t="s">
        <v>242</v>
      </c>
      <c r="BL224" s="108" t="s">
        <v>240</v>
      </c>
      <c r="BM224" s="75" t="s">
        <v>246</v>
      </c>
      <c r="BN224" s="108" t="s">
        <v>240</v>
      </c>
      <c r="BO224" s="76">
        <v>2.2999999999999998</v>
      </c>
      <c r="BP224" s="896"/>
      <c r="BQ224" s="898"/>
      <c r="BR224" s="887"/>
      <c r="BS224" s="900"/>
      <c r="BT224" s="873"/>
      <c r="BU224" s="873"/>
      <c r="BV224" s="871"/>
      <c r="BW224" s="875"/>
      <c r="BX224" s="871"/>
      <c r="BY224" s="902"/>
      <c r="BZ224" s="887"/>
      <c r="CA224" s="904"/>
      <c r="CB224" s="887"/>
      <c r="CC224" s="900"/>
      <c r="CD224" s="871"/>
      <c r="CE224" s="873"/>
      <c r="CF224" s="871"/>
      <c r="CG224" s="875"/>
      <c r="CH224" s="871"/>
      <c r="CI224" s="877"/>
      <c r="CJ224" s="881"/>
      <c r="CK224" s="887"/>
      <c r="CL224" s="889"/>
      <c r="CM224" s="887"/>
      <c r="CN224" s="900"/>
      <c r="CO224" s="873"/>
      <c r="CP224" s="873"/>
      <c r="CQ224" s="871"/>
      <c r="CR224" s="875"/>
      <c r="CS224" s="871"/>
      <c r="CT224" s="902"/>
      <c r="CU224" s="887"/>
      <c r="CV224" s="109" t="s">
        <v>280</v>
      </c>
      <c r="CW224" s="887"/>
      <c r="CX224" s="109" t="s">
        <v>255</v>
      </c>
      <c r="CY224" s="887"/>
      <c r="CZ224" s="110">
        <v>58.3</v>
      </c>
      <c r="DA224" s="887"/>
      <c r="DB224" s="109" t="s">
        <v>280</v>
      </c>
      <c r="DC224" s="887"/>
      <c r="DD224" s="109" t="s">
        <v>255</v>
      </c>
      <c r="DE224" s="887"/>
      <c r="DF224" s="110">
        <v>21.6</v>
      </c>
      <c r="DG224" s="905"/>
      <c r="DH224" s="907"/>
      <c r="DI224" s="905"/>
      <c r="DJ224" s="111" t="s">
        <v>256</v>
      </c>
      <c r="DK224" s="882"/>
      <c r="DL224" s="909"/>
      <c r="DM224" s="871"/>
      <c r="DN224" s="869"/>
      <c r="DO224" s="871"/>
      <c r="DP224" s="873"/>
      <c r="DQ224" s="871"/>
      <c r="DR224" s="875"/>
      <c r="DS224" s="871"/>
      <c r="DT224" s="877"/>
      <c r="DU224" s="879"/>
      <c r="DV224" s="881"/>
      <c r="DW224" s="882"/>
      <c r="DX224" s="922"/>
      <c r="DY224" s="887"/>
      <c r="DZ224" s="922"/>
      <c r="EA224" s="115"/>
      <c r="EB224" s="918"/>
    </row>
    <row r="225" spans="1:132" s="116" customFormat="1" ht="34.15" customHeight="1">
      <c r="A225" s="138" t="s">
        <v>503</v>
      </c>
      <c r="B225" s="920"/>
      <c r="C225" s="883" t="s">
        <v>277</v>
      </c>
      <c r="D225" s="885" t="s">
        <v>239</v>
      </c>
      <c r="E225" s="113" t="s">
        <v>42</v>
      </c>
      <c r="F225" s="52"/>
      <c r="G225" s="53">
        <v>29180</v>
      </c>
      <c r="H225" s="54">
        <v>38390</v>
      </c>
      <c r="I225" s="55" t="s">
        <v>240</v>
      </c>
      <c r="J225" s="56">
        <v>270</v>
      </c>
      <c r="K225" s="57">
        <v>360</v>
      </c>
      <c r="L225" s="58" t="s">
        <v>241</v>
      </c>
      <c r="M225" s="59" t="s">
        <v>242</v>
      </c>
      <c r="N225" s="60" t="s">
        <v>240</v>
      </c>
      <c r="O225" s="61" t="s">
        <v>243</v>
      </c>
      <c r="P225" s="60" t="s">
        <v>240</v>
      </c>
      <c r="Q225" s="62">
        <v>2.1</v>
      </c>
      <c r="R225" s="63">
        <v>2.2000000000000002</v>
      </c>
      <c r="S225" s="887" t="s">
        <v>240</v>
      </c>
      <c r="T225" s="888">
        <v>270</v>
      </c>
      <c r="U225" s="887" t="s">
        <v>240</v>
      </c>
      <c r="V225" s="890">
        <v>2</v>
      </c>
      <c r="W225" s="892" t="s">
        <v>244</v>
      </c>
      <c r="X225" s="872" t="s">
        <v>242</v>
      </c>
      <c r="Y225" s="892" t="s">
        <v>240</v>
      </c>
      <c r="Z225" s="894" t="s">
        <v>245</v>
      </c>
      <c r="AA225" s="55" t="s">
        <v>240</v>
      </c>
      <c r="AB225" s="64">
        <v>9210</v>
      </c>
      <c r="AC225" s="887" t="s">
        <v>240</v>
      </c>
      <c r="AD225" s="65">
        <v>90</v>
      </c>
      <c r="AE225" s="66" t="s">
        <v>244</v>
      </c>
      <c r="AF225" s="59" t="s">
        <v>242</v>
      </c>
      <c r="AG225" s="67" t="s">
        <v>240</v>
      </c>
      <c r="AH225" s="61" t="s">
        <v>246</v>
      </c>
      <c r="AI225" s="67" t="s">
        <v>240</v>
      </c>
      <c r="AJ225" s="68">
        <v>2.6</v>
      </c>
      <c r="AK225" s="69" t="s">
        <v>247</v>
      </c>
      <c r="AL225" s="70" t="s">
        <v>248</v>
      </c>
      <c r="AM225" s="71">
        <v>3680</v>
      </c>
      <c r="AN225" s="70" t="s">
        <v>248</v>
      </c>
      <c r="AO225" s="72">
        <v>30</v>
      </c>
      <c r="AP225" s="73" t="s">
        <v>241</v>
      </c>
      <c r="AQ225" s="74" t="s">
        <v>242</v>
      </c>
      <c r="AR225" s="73" t="s">
        <v>240</v>
      </c>
      <c r="AS225" s="75" t="s">
        <v>246</v>
      </c>
      <c r="AT225" s="73" t="s">
        <v>240</v>
      </c>
      <c r="AU225" s="76">
        <v>3.9</v>
      </c>
      <c r="AV225" s="77"/>
      <c r="AW225" s="78"/>
      <c r="AX225" s="77"/>
      <c r="AY225" s="79"/>
      <c r="AZ225" s="80"/>
      <c r="BA225" s="80"/>
      <c r="BB225" s="81"/>
      <c r="BC225" s="80"/>
      <c r="BD225" s="81"/>
      <c r="BE225" s="80"/>
      <c r="BF225" s="77"/>
      <c r="BG225" s="78" t="s">
        <v>249</v>
      </c>
      <c r="BH225" s="77"/>
      <c r="BI225" s="82"/>
      <c r="BJ225" s="80"/>
      <c r="BK225" s="80"/>
      <c r="BL225" s="80"/>
      <c r="BM225" s="80"/>
      <c r="BN225" s="80"/>
      <c r="BO225" s="80"/>
      <c r="BP225" s="896" t="s">
        <v>240</v>
      </c>
      <c r="BQ225" s="897">
        <v>330</v>
      </c>
      <c r="BR225" s="887" t="s">
        <v>240</v>
      </c>
      <c r="BS225" s="899">
        <v>3</v>
      </c>
      <c r="BT225" s="872" t="s">
        <v>241</v>
      </c>
      <c r="BU225" s="872" t="s">
        <v>242</v>
      </c>
      <c r="BV225" s="870" t="s">
        <v>240</v>
      </c>
      <c r="BW225" s="874" t="s">
        <v>246</v>
      </c>
      <c r="BX225" s="870" t="s">
        <v>240</v>
      </c>
      <c r="BY225" s="901">
        <v>9.1</v>
      </c>
      <c r="BZ225" s="887" t="s">
        <v>250</v>
      </c>
      <c r="CA225" s="903">
        <v>1840</v>
      </c>
      <c r="CB225" s="887" t="s">
        <v>240</v>
      </c>
      <c r="CC225" s="899">
        <v>10</v>
      </c>
      <c r="CD225" s="870" t="s">
        <v>241</v>
      </c>
      <c r="CE225" s="872" t="s">
        <v>242</v>
      </c>
      <c r="CF225" s="870" t="s">
        <v>240</v>
      </c>
      <c r="CG225" s="874" t="s">
        <v>246</v>
      </c>
      <c r="CH225" s="870" t="s">
        <v>240</v>
      </c>
      <c r="CI225" s="876">
        <v>4.3</v>
      </c>
      <c r="CJ225" s="880" t="s">
        <v>251</v>
      </c>
      <c r="CK225" s="887" t="s">
        <v>250</v>
      </c>
      <c r="CL225" s="888">
        <v>540</v>
      </c>
      <c r="CM225" s="887" t="s">
        <v>240</v>
      </c>
      <c r="CN225" s="899">
        <v>5</v>
      </c>
      <c r="CO225" s="872" t="s">
        <v>241</v>
      </c>
      <c r="CP225" s="872" t="s">
        <v>242</v>
      </c>
      <c r="CQ225" s="870" t="s">
        <v>240</v>
      </c>
      <c r="CR225" s="874" t="s">
        <v>246</v>
      </c>
      <c r="CS225" s="870" t="s">
        <v>240</v>
      </c>
      <c r="CT225" s="901">
        <v>10.1</v>
      </c>
      <c r="CU225" s="887" t="s">
        <v>250</v>
      </c>
      <c r="CV225" s="83">
        <v>220</v>
      </c>
      <c r="CW225" s="887" t="s">
        <v>250</v>
      </c>
      <c r="CX225" s="84">
        <v>2</v>
      </c>
      <c r="CY225" s="887" t="s">
        <v>250</v>
      </c>
      <c r="CZ225" s="84">
        <v>2</v>
      </c>
      <c r="DA225" s="887" t="s">
        <v>250</v>
      </c>
      <c r="DB225" s="83">
        <v>40</v>
      </c>
      <c r="DC225" s="887" t="s">
        <v>250</v>
      </c>
      <c r="DD225" s="84">
        <v>1</v>
      </c>
      <c r="DE225" s="887" t="s">
        <v>250</v>
      </c>
      <c r="DF225" s="84">
        <v>1</v>
      </c>
      <c r="DG225" s="905" t="s">
        <v>248</v>
      </c>
      <c r="DH225" s="906">
        <v>2360</v>
      </c>
      <c r="DI225" s="905" t="s">
        <v>248</v>
      </c>
      <c r="DJ225" s="85">
        <v>255</v>
      </c>
      <c r="DK225" s="882" t="s">
        <v>252</v>
      </c>
      <c r="DL225" s="908">
        <v>1840</v>
      </c>
      <c r="DM225" s="870" t="s">
        <v>240</v>
      </c>
      <c r="DN225" s="868">
        <v>10</v>
      </c>
      <c r="DO225" s="870" t="s">
        <v>241</v>
      </c>
      <c r="DP225" s="872" t="s">
        <v>242</v>
      </c>
      <c r="DQ225" s="870" t="s">
        <v>240</v>
      </c>
      <c r="DR225" s="874" t="s">
        <v>246</v>
      </c>
      <c r="DS225" s="870" t="s">
        <v>240</v>
      </c>
      <c r="DT225" s="876">
        <v>4.3</v>
      </c>
      <c r="DU225" s="878" t="s">
        <v>247</v>
      </c>
      <c r="DV225" s="880" t="s">
        <v>253</v>
      </c>
      <c r="DW225" s="882" t="s">
        <v>252</v>
      </c>
      <c r="DX225" s="922"/>
      <c r="DY225" s="887"/>
      <c r="DZ225" s="922"/>
      <c r="EA225" s="115"/>
      <c r="EB225" s="918"/>
    </row>
    <row r="226" spans="1:132" s="116" customFormat="1" ht="34.15" customHeight="1">
      <c r="A226" s="138" t="s">
        <v>504</v>
      </c>
      <c r="B226" s="920"/>
      <c r="C226" s="884"/>
      <c r="D226" s="910"/>
      <c r="E226" s="114" t="s">
        <v>43</v>
      </c>
      <c r="F226" s="52"/>
      <c r="G226" s="88">
        <v>38390</v>
      </c>
      <c r="H226" s="89"/>
      <c r="I226" s="55" t="s">
        <v>240</v>
      </c>
      <c r="J226" s="90">
        <v>360</v>
      </c>
      <c r="K226" s="91"/>
      <c r="L226" s="92" t="s">
        <v>241</v>
      </c>
      <c r="M226" s="93" t="s">
        <v>242</v>
      </c>
      <c r="N226" s="94" t="s">
        <v>240</v>
      </c>
      <c r="O226" s="95" t="s">
        <v>246</v>
      </c>
      <c r="P226" s="94" t="s">
        <v>240</v>
      </c>
      <c r="Q226" s="96">
        <v>2.2000000000000002</v>
      </c>
      <c r="R226" s="97"/>
      <c r="S226" s="887"/>
      <c r="T226" s="889"/>
      <c r="U226" s="887"/>
      <c r="V226" s="891"/>
      <c r="W226" s="893"/>
      <c r="X226" s="873"/>
      <c r="Y226" s="893"/>
      <c r="Z226" s="895"/>
      <c r="AA226" s="55" t="s">
        <v>240</v>
      </c>
      <c r="AB226" s="90">
        <v>9210</v>
      </c>
      <c r="AC226" s="887"/>
      <c r="AD226" s="98">
        <v>90</v>
      </c>
      <c r="AE226" s="99" t="s">
        <v>241</v>
      </c>
      <c r="AF226" s="93" t="s">
        <v>242</v>
      </c>
      <c r="AG226" s="100" t="s">
        <v>240</v>
      </c>
      <c r="AH226" s="101" t="s">
        <v>246</v>
      </c>
      <c r="AI226" s="100" t="s">
        <v>240</v>
      </c>
      <c r="AJ226" s="102">
        <v>2.6</v>
      </c>
      <c r="AK226" s="103"/>
      <c r="AL226" s="70"/>
      <c r="AM226" s="104"/>
      <c r="AN226" s="77"/>
      <c r="AO226" s="105"/>
      <c r="AP226" s="106"/>
      <c r="AQ226" s="86"/>
      <c r="AR226" s="106"/>
      <c r="AS226" s="86"/>
      <c r="AT226" s="106"/>
      <c r="AU226" s="86"/>
      <c r="AV226" s="107" t="s">
        <v>240</v>
      </c>
      <c r="AW226" s="71">
        <v>64510</v>
      </c>
      <c r="AX226" s="77" t="s">
        <v>240</v>
      </c>
      <c r="AY226" s="72">
        <v>640</v>
      </c>
      <c r="AZ226" s="108" t="s">
        <v>241</v>
      </c>
      <c r="BA226" s="74" t="s">
        <v>242</v>
      </c>
      <c r="BB226" s="73" t="s">
        <v>240</v>
      </c>
      <c r="BC226" s="75" t="s">
        <v>246</v>
      </c>
      <c r="BD226" s="73" t="s">
        <v>240</v>
      </c>
      <c r="BE226" s="76">
        <v>2.4</v>
      </c>
      <c r="BF226" s="107" t="s">
        <v>240</v>
      </c>
      <c r="BG226" s="156">
        <v>55300</v>
      </c>
      <c r="BH226" s="107" t="s">
        <v>250</v>
      </c>
      <c r="BI226" s="72">
        <v>550</v>
      </c>
      <c r="BJ226" s="108" t="s">
        <v>241</v>
      </c>
      <c r="BK226" s="74" t="s">
        <v>242</v>
      </c>
      <c r="BL226" s="108" t="s">
        <v>240</v>
      </c>
      <c r="BM226" s="75" t="s">
        <v>246</v>
      </c>
      <c r="BN226" s="108" t="s">
        <v>240</v>
      </c>
      <c r="BO226" s="76">
        <v>2.2999999999999998</v>
      </c>
      <c r="BP226" s="896"/>
      <c r="BQ226" s="898"/>
      <c r="BR226" s="887"/>
      <c r="BS226" s="900"/>
      <c r="BT226" s="873"/>
      <c r="BU226" s="873"/>
      <c r="BV226" s="871"/>
      <c r="BW226" s="875"/>
      <c r="BX226" s="871"/>
      <c r="BY226" s="902"/>
      <c r="BZ226" s="887"/>
      <c r="CA226" s="904"/>
      <c r="CB226" s="887"/>
      <c r="CC226" s="900"/>
      <c r="CD226" s="871"/>
      <c r="CE226" s="873"/>
      <c r="CF226" s="871"/>
      <c r="CG226" s="875"/>
      <c r="CH226" s="871"/>
      <c r="CI226" s="877"/>
      <c r="CJ226" s="881"/>
      <c r="CK226" s="887"/>
      <c r="CL226" s="889"/>
      <c r="CM226" s="887"/>
      <c r="CN226" s="900"/>
      <c r="CO226" s="873"/>
      <c r="CP226" s="873"/>
      <c r="CQ226" s="871"/>
      <c r="CR226" s="875"/>
      <c r="CS226" s="871"/>
      <c r="CT226" s="902"/>
      <c r="CU226" s="887"/>
      <c r="CV226" s="109" t="s">
        <v>280</v>
      </c>
      <c r="CW226" s="887"/>
      <c r="CX226" s="109" t="s">
        <v>255</v>
      </c>
      <c r="CY226" s="887"/>
      <c r="CZ226" s="110">
        <v>52.4</v>
      </c>
      <c r="DA226" s="887"/>
      <c r="DB226" s="109" t="s">
        <v>280</v>
      </c>
      <c r="DC226" s="887"/>
      <c r="DD226" s="109" t="s">
        <v>255</v>
      </c>
      <c r="DE226" s="887"/>
      <c r="DF226" s="110">
        <v>19.399999999999999</v>
      </c>
      <c r="DG226" s="905"/>
      <c r="DH226" s="907"/>
      <c r="DI226" s="905"/>
      <c r="DJ226" s="111" t="s">
        <v>256</v>
      </c>
      <c r="DK226" s="882"/>
      <c r="DL226" s="909"/>
      <c r="DM226" s="871"/>
      <c r="DN226" s="869"/>
      <c r="DO226" s="871"/>
      <c r="DP226" s="873"/>
      <c r="DQ226" s="871"/>
      <c r="DR226" s="875"/>
      <c r="DS226" s="871"/>
      <c r="DT226" s="877"/>
      <c r="DU226" s="879"/>
      <c r="DV226" s="881"/>
      <c r="DW226" s="882"/>
      <c r="DX226" s="922"/>
      <c r="DY226" s="887"/>
      <c r="DZ226" s="922"/>
      <c r="EA226" s="115"/>
      <c r="EB226" s="918"/>
    </row>
    <row r="227" spans="1:132" s="116" customFormat="1" ht="34.15" customHeight="1">
      <c r="A227" s="138" t="s">
        <v>505</v>
      </c>
      <c r="B227" s="920"/>
      <c r="C227" s="883" t="s">
        <v>278</v>
      </c>
      <c r="D227" s="885" t="s">
        <v>239</v>
      </c>
      <c r="E227" s="113" t="s">
        <v>42</v>
      </c>
      <c r="F227" s="52"/>
      <c r="G227" s="53">
        <v>26960</v>
      </c>
      <c r="H227" s="54">
        <v>36170</v>
      </c>
      <c r="I227" s="55" t="s">
        <v>240</v>
      </c>
      <c r="J227" s="56">
        <v>240</v>
      </c>
      <c r="K227" s="57">
        <v>340</v>
      </c>
      <c r="L227" s="58" t="s">
        <v>241</v>
      </c>
      <c r="M227" s="59" t="s">
        <v>242</v>
      </c>
      <c r="N227" s="60" t="s">
        <v>240</v>
      </c>
      <c r="O227" s="61" t="s">
        <v>243</v>
      </c>
      <c r="P227" s="60" t="s">
        <v>240</v>
      </c>
      <c r="Q227" s="62">
        <v>2.1</v>
      </c>
      <c r="R227" s="63">
        <v>2.2000000000000002</v>
      </c>
      <c r="S227" s="887" t="s">
        <v>240</v>
      </c>
      <c r="T227" s="888">
        <v>250</v>
      </c>
      <c r="U227" s="887" t="s">
        <v>240</v>
      </c>
      <c r="V227" s="890">
        <v>2</v>
      </c>
      <c r="W227" s="892" t="s">
        <v>244</v>
      </c>
      <c r="X227" s="872" t="s">
        <v>242</v>
      </c>
      <c r="Y227" s="892" t="s">
        <v>240</v>
      </c>
      <c r="Z227" s="894" t="s">
        <v>245</v>
      </c>
      <c r="AA227" s="55" t="s">
        <v>240</v>
      </c>
      <c r="AB227" s="64">
        <v>9210</v>
      </c>
      <c r="AC227" s="887" t="s">
        <v>240</v>
      </c>
      <c r="AD227" s="65">
        <v>90</v>
      </c>
      <c r="AE227" s="66" t="s">
        <v>244</v>
      </c>
      <c r="AF227" s="59" t="s">
        <v>242</v>
      </c>
      <c r="AG227" s="67" t="s">
        <v>240</v>
      </c>
      <c r="AH227" s="61" t="s">
        <v>246</v>
      </c>
      <c r="AI227" s="67" t="s">
        <v>240</v>
      </c>
      <c r="AJ227" s="68">
        <v>2.6</v>
      </c>
      <c r="AK227" s="69" t="s">
        <v>247</v>
      </c>
      <c r="AL227" s="70" t="s">
        <v>248</v>
      </c>
      <c r="AM227" s="71">
        <v>3680</v>
      </c>
      <c r="AN227" s="70" t="s">
        <v>248</v>
      </c>
      <c r="AO227" s="72">
        <v>30</v>
      </c>
      <c r="AP227" s="73" t="s">
        <v>241</v>
      </c>
      <c r="AQ227" s="74" t="s">
        <v>242</v>
      </c>
      <c r="AR227" s="73" t="s">
        <v>240</v>
      </c>
      <c r="AS227" s="75" t="s">
        <v>246</v>
      </c>
      <c r="AT227" s="73" t="s">
        <v>240</v>
      </c>
      <c r="AU227" s="76">
        <v>3.9</v>
      </c>
      <c r="AV227" s="77"/>
      <c r="AW227" s="78"/>
      <c r="AX227" s="77"/>
      <c r="AY227" s="79"/>
      <c r="AZ227" s="80"/>
      <c r="BA227" s="80"/>
      <c r="BB227" s="81"/>
      <c r="BC227" s="80"/>
      <c r="BD227" s="81"/>
      <c r="BE227" s="80"/>
      <c r="BF227" s="77"/>
      <c r="BG227" s="78" t="s">
        <v>249</v>
      </c>
      <c r="BH227" s="77"/>
      <c r="BI227" s="82"/>
      <c r="BJ227" s="80"/>
      <c r="BK227" s="80"/>
      <c r="BL227" s="80"/>
      <c r="BM227" s="80"/>
      <c r="BN227" s="80"/>
      <c r="BO227" s="80"/>
      <c r="BP227" s="896" t="s">
        <v>240</v>
      </c>
      <c r="BQ227" s="897">
        <v>300</v>
      </c>
      <c r="BR227" s="887" t="s">
        <v>240</v>
      </c>
      <c r="BS227" s="899">
        <v>3</v>
      </c>
      <c r="BT227" s="872" t="s">
        <v>241</v>
      </c>
      <c r="BU227" s="872" t="s">
        <v>242</v>
      </c>
      <c r="BV227" s="870" t="s">
        <v>240</v>
      </c>
      <c r="BW227" s="874" t="s">
        <v>246</v>
      </c>
      <c r="BX227" s="870" t="s">
        <v>240</v>
      </c>
      <c r="BY227" s="901">
        <v>8.1999999999999993</v>
      </c>
      <c r="BZ227" s="887" t="s">
        <v>250</v>
      </c>
      <c r="CA227" s="903">
        <v>1670</v>
      </c>
      <c r="CB227" s="887" t="s">
        <v>240</v>
      </c>
      <c r="CC227" s="899">
        <v>10</v>
      </c>
      <c r="CD227" s="870" t="s">
        <v>241</v>
      </c>
      <c r="CE227" s="872" t="s">
        <v>242</v>
      </c>
      <c r="CF227" s="870" t="s">
        <v>240</v>
      </c>
      <c r="CG227" s="874" t="s">
        <v>246</v>
      </c>
      <c r="CH227" s="870" t="s">
        <v>240</v>
      </c>
      <c r="CI227" s="876">
        <v>3.9</v>
      </c>
      <c r="CJ227" s="880" t="s">
        <v>251</v>
      </c>
      <c r="CK227" s="887" t="s">
        <v>250</v>
      </c>
      <c r="CL227" s="888">
        <v>540</v>
      </c>
      <c r="CM227" s="887" t="s">
        <v>240</v>
      </c>
      <c r="CN227" s="899">
        <v>5</v>
      </c>
      <c r="CO227" s="872" t="s">
        <v>241</v>
      </c>
      <c r="CP227" s="872" t="s">
        <v>242</v>
      </c>
      <c r="CQ227" s="870" t="s">
        <v>240</v>
      </c>
      <c r="CR227" s="874" t="s">
        <v>246</v>
      </c>
      <c r="CS227" s="870" t="s">
        <v>240</v>
      </c>
      <c r="CT227" s="901">
        <v>9.1999999999999993</v>
      </c>
      <c r="CU227" s="887" t="s">
        <v>250</v>
      </c>
      <c r="CV227" s="83">
        <v>200</v>
      </c>
      <c r="CW227" s="887" t="s">
        <v>250</v>
      </c>
      <c r="CX227" s="84">
        <v>2</v>
      </c>
      <c r="CY227" s="887" t="s">
        <v>250</v>
      </c>
      <c r="CZ227" s="84">
        <v>2</v>
      </c>
      <c r="DA227" s="887" t="s">
        <v>250</v>
      </c>
      <c r="DB227" s="83">
        <v>30</v>
      </c>
      <c r="DC227" s="887" t="s">
        <v>250</v>
      </c>
      <c r="DD227" s="84">
        <v>1</v>
      </c>
      <c r="DE227" s="887" t="s">
        <v>250</v>
      </c>
      <c r="DF227" s="84">
        <v>1</v>
      </c>
      <c r="DG227" s="905" t="s">
        <v>248</v>
      </c>
      <c r="DH227" s="906">
        <v>2150</v>
      </c>
      <c r="DI227" s="905" t="s">
        <v>248</v>
      </c>
      <c r="DJ227" s="85">
        <v>255</v>
      </c>
      <c r="DK227" s="882" t="s">
        <v>252</v>
      </c>
      <c r="DL227" s="908">
        <v>1670</v>
      </c>
      <c r="DM227" s="870" t="s">
        <v>240</v>
      </c>
      <c r="DN227" s="868">
        <v>10</v>
      </c>
      <c r="DO227" s="870" t="s">
        <v>241</v>
      </c>
      <c r="DP227" s="872" t="s">
        <v>242</v>
      </c>
      <c r="DQ227" s="870" t="s">
        <v>240</v>
      </c>
      <c r="DR227" s="874" t="s">
        <v>246</v>
      </c>
      <c r="DS227" s="870" t="s">
        <v>240</v>
      </c>
      <c r="DT227" s="876">
        <v>3.9</v>
      </c>
      <c r="DU227" s="878" t="s">
        <v>247</v>
      </c>
      <c r="DV227" s="880" t="s">
        <v>253</v>
      </c>
      <c r="DW227" s="882" t="s">
        <v>252</v>
      </c>
      <c r="DX227" s="922"/>
      <c r="DY227" s="887"/>
      <c r="DZ227" s="922"/>
      <c r="EA227" s="115"/>
      <c r="EB227" s="918"/>
    </row>
    <row r="228" spans="1:132" s="116" customFormat="1" ht="34.15" customHeight="1">
      <c r="A228" s="138" t="s">
        <v>506</v>
      </c>
      <c r="B228" s="920"/>
      <c r="C228" s="884"/>
      <c r="D228" s="886"/>
      <c r="E228" s="114" t="s">
        <v>43</v>
      </c>
      <c r="F228" s="52"/>
      <c r="G228" s="88">
        <v>36170</v>
      </c>
      <c r="H228" s="89"/>
      <c r="I228" s="55" t="s">
        <v>240</v>
      </c>
      <c r="J228" s="90">
        <v>340</v>
      </c>
      <c r="K228" s="91"/>
      <c r="L228" s="92" t="s">
        <v>241</v>
      </c>
      <c r="M228" s="93" t="s">
        <v>242</v>
      </c>
      <c r="N228" s="94" t="s">
        <v>240</v>
      </c>
      <c r="O228" s="95" t="s">
        <v>246</v>
      </c>
      <c r="P228" s="94" t="s">
        <v>240</v>
      </c>
      <c r="Q228" s="96">
        <v>2.2000000000000002</v>
      </c>
      <c r="R228" s="97"/>
      <c r="S228" s="887"/>
      <c r="T228" s="889"/>
      <c r="U228" s="887"/>
      <c r="V228" s="891"/>
      <c r="W228" s="893"/>
      <c r="X228" s="873"/>
      <c r="Y228" s="893"/>
      <c r="Z228" s="895"/>
      <c r="AA228" s="55" t="s">
        <v>240</v>
      </c>
      <c r="AB228" s="90">
        <v>9210</v>
      </c>
      <c r="AC228" s="887"/>
      <c r="AD228" s="98">
        <v>90</v>
      </c>
      <c r="AE228" s="99" t="s">
        <v>241</v>
      </c>
      <c r="AF228" s="93" t="s">
        <v>242</v>
      </c>
      <c r="AG228" s="100" t="s">
        <v>240</v>
      </c>
      <c r="AH228" s="101" t="s">
        <v>246</v>
      </c>
      <c r="AI228" s="100" t="s">
        <v>240</v>
      </c>
      <c r="AJ228" s="102">
        <v>2.6</v>
      </c>
      <c r="AK228" s="103"/>
      <c r="AL228" s="117"/>
      <c r="AM228" s="117"/>
      <c r="AN228" s="117"/>
      <c r="AO228" s="117"/>
      <c r="AP228" s="118"/>
      <c r="AQ228" s="117"/>
      <c r="AR228" s="118"/>
      <c r="AS228" s="117"/>
      <c r="AT228" s="118"/>
      <c r="AU228" s="117"/>
      <c r="AV228" s="107" t="s">
        <v>240</v>
      </c>
      <c r="AW228" s="71">
        <v>64510</v>
      </c>
      <c r="AX228" s="77" t="s">
        <v>240</v>
      </c>
      <c r="AY228" s="72">
        <v>640</v>
      </c>
      <c r="AZ228" s="108" t="s">
        <v>241</v>
      </c>
      <c r="BA228" s="74" t="s">
        <v>242</v>
      </c>
      <c r="BB228" s="73" t="s">
        <v>240</v>
      </c>
      <c r="BC228" s="75" t="s">
        <v>246</v>
      </c>
      <c r="BD228" s="73" t="s">
        <v>240</v>
      </c>
      <c r="BE228" s="76">
        <v>2.4</v>
      </c>
      <c r="BF228" s="107" t="s">
        <v>240</v>
      </c>
      <c r="BG228" s="156">
        <v>55300</v>
      </c>
      <c r="BH228" s="107" t="s">
        <v>250</v>
      </c>
      <c r="BI228" s="72">
        <v>550</v>
      </c>
      <c r="BJ228" s="108" t="s">
        <v>241</v>
      </c>
      <c r="BK228" s="74" t="s">
        <v>242</v>
      </c>
      <c r="BL228" s="108" t="s">
        <v>240</v>
      </c>
      <c r="BM228" s="75" t="s">
        <v>246</v>
      </c>
      <c r="BN228" s="108" t="s">
        <v>240</v>
      </c>
      <c r="BO228" s="76">
        <v>2.2999999999999998</v>
      </c>
      <c r="BP228" s="896"/>
      <c r="BQ228" s="898"/>
      <c r="BR228" s="887"/>
      <c r="BS228" s="900"/>
      <c r="BT228" s="873"/>
      <c r="BU228" s="873"/>
      <c r="BV228" s="871"/>
      <c r="BW228" s="875"/>
      <c r="BX228" s="871"/>
      <c r="BY228" s="902"/>
      <c r="BZ228" s="887"/>
      <c r="CA228" s="904"/>
      <c r="CB228" s="887"/>
      <c r="CC228" s="900"/>
      <c r="CD228" s="871"/>
      <c r="CE228" s="873"/>
      <c r="CF228" s="871"/>
      <c r="CG228" s="875"/>
      <c r="CH228" s="871"/>
      <c r="CI228" s="877"/>
      <c r="CJ228" s="881"/>
      <c r="CK228" s="887"/>
      <c r="CL228" s="889"/>
      <c r="CM228" s="887"/>
      <c r="CN228" s="900"/>
      <c r="CO228" s="873"/>
      <c r="CP228" s="873"/>
      <c r="CQ228" s="871"/>
      <c r="CR228" s="875"/>
      <c r="CS228" s="871"/>
      <c r="CT228" s="902"/>
      <c r="CU228" s="887"/>
      <c r="CV228" s="109" t="s">
        <v>280</v>
      </c>
      <c r="CW228" s="887"/>
      <c r="CX228" s="109" t="s">
        <v>255</v>
      </c>
      <c r="CY228" s="887"/>
      <c r="CZ228" s="110">
        <v>47.7</v>
      </c>
      <c r="DA228" s="887"/>
      <c r="DB228" s="109" t="s">
        <v>280</v>
      </c>
      <c r="DC228" s="887"/>
      <c r="DD228" s="109" t="s">
        <v>255</v>
      </c>
      <c r="DE228" s="887"/>
      <c r="DF228" s="110">
        <v>17.7</v>
      </c>
      <c r="DG228" s="905"/>
      <c r="DH228" s="907"/>
      <c r="DI228" s="905"/>
      <c r="DJ228" s="111" t="s">
        <v>256</v>
      </c>
      <c r="DK228" s="882"/>
      <c r="DL228" s="909"/>
      <c r="DM228" s="871"/>
      <c r="DN228" s="869"/>
      <c r="DO228" s="871"/>
      <c r="DP228" s="873"/>
      <c r="DQ228" s="871"/>
      <c r="DR228" s="875"/>
      <c r="DS228" s="871"/>
      <c r="DT228" s="877"/>
      <c r="DU228" s="879"/>
      <c r="DV228" s="881"/>
      <c r="DW228" s="882"/>
      <c r="DX228" s="923"/>
      <c r="DY228" s="887"/>
      <c r="DZ228" s="923"/>
      <c r="EA228" s="115"/>
      <c r="EB228" s="919"/>
    </row>
    <row r="229" spans="1:132" s="86" customFormat="1" ht="34.15" customHeight="1">
      <c r="A229" s="137" t="s">
        <v>507</v>
      </c>
      <c r="B229" s="920" t="s">
        <v>284</v>
      </c>
      <c r="C229" s="913" t="s">
        <v>238</v>
      </c>
      <c r="D229" s="915" t="s">
        <v>239</v>
      </c>
      <c r="E229" s="51" t="s">
        <v>42</v>
      </c>
      <c r="F229" s="52"/>
      <c r="G229" s="53">
        <v>121690</v>
      </c>
      <c r="H229" s="54">
        <v>130600</v>
      </c>
      <c r="I229" s="55" t="s">
        <v>240</v>
      </c>
      <c r="J229" s="56">
        <v>1190</v>
      </c>
      <c r="K229" s="57">
        <v>1280</v>
      </c>
      <c r="L229" s="58" t="s">
        <v>241</v>
      </c>
      <c r="M229" s="59" t="s">
        <v>242</v>
      </c>
      <c r="N229" s="60" t="s">
        <v>240</v>
      </c>
      <c r="O229" s="61" t="s">
        <v>243</v>
      </c>
      <c r="P229" s="60" t="s">
        <v>240</v>
      </c>
      <c r="Q229" s="62">
        <v>2.2999999999999998</v>
      </c>
      <c r="R229" s="63">
        <v>2.2999999999999998</v>
      </c>
      <c r="S229" s="887" t="s">
        <v>240</v>
      </c>
      <c r="T229" s="888">
        <v>5320</v>
      </c>
      <c r="U229" s="887" t="s">
        <v>240</v>
      </c>
      <c r="V229" s="890">
        <v>50</v>
      </c>
      <c r="W229" s="892" t="s">
        <v>244</v>
      </c>
      <c r="X229" s="872" t="s">
        <v>242</v>
      </c>
      <c r="Y229" s="892" t="s">
        <v>240</v>
      </c>
      <c r="Z229" s="894" t="s">
        <v>245</v>
      </c>
      <c r="AA229" s="55" t="s">
        <v>240</v>
      </c>
      <c r="AB229" s="64">
        <v>8910</v>
      </c>
      <c r="AC229" s="887" t="s">
        <v>240</v>
      </c>
      <c r="AD229" s="65">
        <v>80</v>
      </c>
      <c r="AE229" s="66" t="s">
        <v>244</v>
      </c>
      <c r="AF229" s="59" t="s">
        <v>242</v>
      </c>
      <c r="AG229" s="67" t="s">
        <v>240</v>
      </c>
      <c r="AH229" s="61" t="s">
        <v>246</v>
      </c>
      <c r="AI229" s="67" t="s">
        <v>240</v>
      </c>
      <c r="AJ229" s="68">
        <v>2.9</v>
      </c>
      <c r="AK229" s="69" t="s">
        <v>247</v>
      </c>
      <c r="AL229" s="70" t="s">
        <v>248</v>
      </c>
      <c r="AM229" s="71">
        <v>3560</v>
      </c>
      <c r="AN229" s="70" t="s">
        <v>248</v>
      </c>
      <c r="AO229" s="72">
        <v>30</v>
      </c>
      <c r="AP229" s="73" t="s">
        <v>241</v>
      </c>
      <c r="AQ229" s="74" t="s">
        <v>242</v>
      </c>
      <c r="AR229" s="73" t="s">
        <v>240</v>
      </c>
      <c r="AS229" s="75" t="s">
        <v>246</v>
      </c>
      <c r="AT229" s="73" t="s">
        <v>240</v>
      </c>
      <c r="AU229" s="76">
        <v>3.9</v>
      </c>
      <c r="AV229" s="77"/>
      <c r="AW229" s="78"/>
      <c r="AX229" s="77"/>
      <c r="AY229" s="79"/>
      <c r="AZ229" s="80"/>
      <c r="BA229" s="80"/>
      <c r="BB229" s="81"/>
      <c r="BC229" s="80"/>
      <c r="BD229" s="81"/>
      <c r="BE229" s="80"/>
      <c r="BF229" s="77"/>
      <c r="BG229" s="78" t="s">
        <v>249</v>
      </c>
      <c r="BH229" s="77"/>
      <c r="BI229" s="82"/>
      <c r="BJ229" s="80"/>
      <c r="BK229" s="80"/>
      <c r="BL229" s="80"/>
      <c r="BM229" s="80"/>
      <c r="BN229" s="80"/>
      <c r="BO229" s="80"/>
      <c r="BP229" s="896" t="s">
        <v>240</v>
      </c>
      <c r="BQ229" s="897">
        <v>6640</v>
      </c>
      <c r="BR229" s="887" t="s">
        <v>250</v>
      </c>
      <c r="BS229" s="899">
        <v>60</v>
      </c>
      <c r="BT229" s="872" t="s">
        <v>241</v>
      </c>
      <c r="BU229" s="872" t="s">
        <v>242</v>
      </c>
      <c r="BV229" s="870" t="s">
        <v>240</v>
      </c>
      <c r="BW229" s="874" t="s">
        <v>246</v>
      </c>
      <c r="BX229" s="870" t="s">
        <v>240</v>
      </c>
      <c r="BY229" s="901">
        <v>9.1</v>
      </c>
      <c r="BZ229" s="887" t="s">
        <v>250</v>
      </c>
      <c r="CA229" s="903">
        <v>35630</v>
      </c>
      <c r="CB229" s="887" t="s">
        <v>250</v>
      </c>
      <c r="CC229" s="899">
        <v>350</v>
      </c>
      <c r="CD229" s="870" t="s">
        <v>241</v>
      </c>
      <c r="CE229" s="872" t="s">
        <v>242</v>
      </c>
      <c r="CF229" s="870" t="s">
        <v>240</v>
      </c>
      <c r="CG229" s="874" t="s">
        <v>246</v>
      </c>
      <c r="CH229" s="870" t="s">
        <v>240</v>
      </c>
      <c r="CI229" s="876">
        <v>2.4</v>
      </c>
      <c r="CJ229" s="880" t="s">
        <v>251</v>
      </c>
      <c r="CK229" s="887" t="s">
        <v>250</v>
      </c>
      <c r="CL229" s="888">
        <v>3930</v>
      </c>
      <c r="CM229" s="887" t="s">
        <v>240</v>
      </c>
      <c r="CN229" s="899">
        <v>30</v>
      </c>
      <c r="CO229" s="872" t="s">
        <v>241</v>
      </c>
      <c r="CP229" s="872" t="s">
        <v>242</v>
      </c>
      <c r="CQ229" s="870" t="s">
        <v>240</v>
      </c>
      <c r="CR229" s="874" t="s">
        <v>246</v>
      </c>
      <c r="CS229" s="870" t="s">
        <v>240</v>
      </c>
      <c r="CT229" s="901">
        <v>18.100000000000001</v>
      </c>
      <c r="CU229" s="887" t="s">
        <v>250</v>
      </c>
      <c r="CV229" s="83">
        <v>2950</v>
      </c>
      <c r="CW229" s="887" t="s">
        <v>250</v>
      </c>
      <c r="CX229" s="84">
        <v>20</v>
      </c>
      <c r="CY229" s="887" t="s">
        <v>250</v>
      </c>
      <c r="CZ229" s="84">
        <v>20</v>
      </c>
      <c r="DA229" s="887" t="s">
        <v>250</v>
      </c>
      <c r="DB229" s="83">
        <v>520</v>
      </c>
      <c r="DC229" s="887" t="s">
        <v>250</v>
      </c>
      <c r="DD229" s="84">
        <v>5</v>
      </c>
      <c r="DE229" s="887" t="s">
        <v>250</v>
      </c>
      <c r="DF229" s="84">
        <v>5</v>
      </c>
      <c r="DG229" s="905" t="s">
        <v>248</v>
      </c>
      <c r="DH229" s="906">
        <v>27330</v>
      </c>
      <c r="DI229" s="905" t="s">
        <v>248</v>
      </c>
      <c r="DJ229" s="85">
        <v>255</v>
      </c>
      <c r="DK229" s="882" t="s">
        <v>252</v>
      </c>
      <c r="DL229" s="908">
        <v>35630</v>
      </c>
      <c r="DM229" s="870" t="s">
        <v>240</v>
      </c>
      <c r="DN229" s="868">
        <v>350</v>
      </c>
      <c r="DO229" s="870" t="s">
        <v>241</v>
      </c>
      <c r="DP229" s="872" t="s">
        <v>242</v>
      </c>
      <c r="DQ229" s="870" t="s">
        <v>240</v>
      </c>
      <c r="DR229" s="874" t="s">
        <v>246</v>
      </c>
      <c r="DS229" s="870" t="s">
        <v>240</v>
      </c>
      <c r="DT229" s="876">
        <v>2.4</v>
      </c>
      <c r="DU229" s="878" t="s">
        <v>247</v>
      </c>
      <c r="DV229" s="880" t="s">
        <v>253</v>
      </c>
      <c r="DW229" s="882" t="s">
        <v>252</v>
      </c>
      <c r="DX229" s="921">
        <v>1350</v>
      </c>
      <c r="DY229" s="887" t="s">
        <v>252</v>
      </c>
      <c r="DZ229" s="921" t="s">
        <v>711</v>
      </c>
      <c r="EA229" s="112"/>
      <c r="EB229" s="917" t="s">
        <v>712</v>
      </c>
    </row>
    <row r="230" spans="1:132" s="86" customFormat="1" ht="34.15" customHeight="1">
      <c r="A230" s="137" t="s">
        <v>508</v>
      </c>
      <c r="B230" s="920"/>
      <c r="C230" s="914"/>
      <c r="D230" s="916"/>
      <c r="E230" s="87" t="s">
        <v>43</v>
      </c>
      <c r="F230" s="52"/>
      <c r="G230" s="88">
        <v>130600</v>
      </c>
      <c r="H230" s="89"/>
      <c r="I230" s="55" t="s">
        <v>240</v>
      </c>
      <c r="J230" s="90">
        <v>1280</v>
      </c>
      <c r="K230" s="91"/>
      <c r="L230" s="92" t="s">
        <v>241</v>
      </c>
      <c r="M230" s="93" t="s">
        <v>242</v>
      </c>
      <c r="N230" s="94" t="s">
        <v>240</v>
      </c>
      <c r="O230" s="95" t="s">
        <v>246</v>
      </c>
      <c r="P230" s="94" t="s">
        <v>240</v>
      </c>
      <c r="Q230" s="96">
        <v>2.2999999999999998</v>
      </c>
      <c r="R230" s="97"/>
      <c r="S230" s="887"/>
      <c r="T230" s="889"/>
      <c r="U230" s="887"/>
      <c r="V230" s="891"/>
      <c r="W230" s="893"/>
      <c r="X230" s="873"/>
      <c r="Y230" s="893"/>
      <c r="Z230" s="895"/>
      <c r="AA230" s="55" t="s">
        <v>240</v>
      </c>
      <c r="AB230" s="90">
        <v>8910</v>
      </c>
      <c r="AC230" s="887"/>
      <c r="AD230" s="98">
        <v>80</v>
      </c>
      <c r="AE230" s="99" t="s">
        <v>241</v>
      </c>
      <c r="AF230" s="93" t="s">
        <v>242</v>
      </c>
      <c r="AG230" s="100" t="s">
        <v>240</v>
      </c>
      <c r="AH230" s="101" t="s">
        <v>246</v>
      </c>
      <c r="AI230" s="100" t="s">
        <v>240</v>
      </c>
      <c r="AJ230" s="102">
        <v>2.9</v>
      </c>
      <c r="AK230" s="103"/>
      <c r="AL230" s="70"/>
      <c r="AM230" s="104"/>
      <c r="AN230" s="77"/>
      <c r="AO230" s="105"/>
      <c r="AP230" s="106"/>
      <c r="AR230" s="106"/>
      <c r="AT230" s="106"/>
      <c r="AV230" s="107" t="s">
        <v>240</v>
      </c>
      <c r="AW230" s="71">
        <v>62360</v>
      </c>
      <c r="AX230" s="77" t="s">
        <v>240</v>
      </c>
      <c r="AY230" s="72">
        <v>620</v>
      </c>
      <c r="AZ230" s="108" t="s">
        <v>241</v>
      </c>
      <c r="BA230" s="74" t="s">
        <v>242</v>
      </c>
      <c r="BB230" s="73" t="s">
        <v>240</v>
      </c>
      <c r="BC230" s="75" t="s">
        <v>246</v>
      </c>
      <c r="BD230" s="73" t="s">
        <v>240</v>
      </c>
      <c r="BE230" s="76">
        <v>2.4</v>
      </c>
      <c r="BF230" s="107" t="s">
        <v>240</v>
      </c>
      <c r="BG230" s="156">
        <v>53450</v>
      </c>
      <c r="BH230" s="107" t="s">
        <v>250</v>
      </c>
      <c r="BI230" s="72">
        <v>530</v>
      </c>
      <c r="BJ230" s="108" t="s">
        <v>241</v>
      </c>
      <c r="BK230" s="74" t="s">
        <v>242</v>
      </c>
      <c r="BL230" s="108" t="s">
        <v>240</v>
      </c>
      <c r="BM230" s="75" t="s">
        <v>246</v>
      </c>
      <c r="BN230" s="108" t="s">
        <v>240</v>
      </c>
      <c r="BO230" s="76">
        <v>2.4</v>
      </c>
      <c r="BP230" s="896"/>
      <c r="BQ230" s="898"/>
      <c r="BR230" s="887"/>
      <c r="BS230" s="900"/>
      <c r="BT230" s="873"/>
      <c r="BU230" s="873"/>
      <c r="BV230" s="871"/>
      <c r="BW230" s="875"/>
      <c r="BX230" s="871"/>
      <c r="BY230" s="902"/>
      <c r="BZ230" s="887"/>
      <c r="CA230" s="904"/>
      <c r="CB230" s="887"/>
      <c r="CC230" s="900"/>
      <c r="CD230" s="871"/>
      <c r="CE230" s="873"/>
      <c r="CF230" s="871"/>
      <c r="CG230" s="875"/>
      <c r="CH230" s="871"/>
      <c r="CI230" s="877"/>
      <c r="CJ230" s="881"/>
      <c r="CK230" s="887"/>
      <c r="CL230" s="889"/>
      <c r="CM230" s="887"/>
      <c r="CN230" s="900"/>
      <c r="CO230" s="873"/>
      <c r="CP230" s="873"/>
      <c r="CQ230" s="871"/>
      <c r="CR230" s="875"/>
      <c r="CS230" s="871"/>
      <c r="CT230" s="902"/>
      <c r="CU230" s="887"/>
      <c r="CV230" s="109" t="s">
        <v>254</v>
      </c>
      <c r="CW230" s="887"/>
      <c r="CX230" s="109" t="s">
        <v>255</v>
      </c>
      <c r="CY230" s="887"/>
      <c r="CZ230" s="110">
        <v>69.900000000000006</v>
      </c>
      <c r="DA230" s="887"/>
      <c r="DB230" s="109" t="s">
        <v>254</v>
      </c>
      <c r="DC230" s="887"/>
      <c r="DD230" s="109" t="s">
        <v>255</v>
      </c>
      <c r="DE230" s="887"/>
      <c r="DF230" s="110">
        <v>46.6</v>
      </c>
      <c r="DG230" s="905"/>
      <c r="DH230" s="907"/>
      <c r="DI230" s="905"/>
      <c r="DJ230" s="111" t="s">
        <v>256</v>
      </c>
      <c r="DK230" s="882"/>
      <c r="DL230" s="909"/>
      <c r="DM230" s="871"/>
      <c r="DN230" s="869"/>
      <c r="DO230" s="871"/>
      <c r="DP230" s="873"/>
      <c r="DQ230" s="871"/>
      <c r="DR230" s="875"/>
      <c r="DS230" s="871"/>
      <c r="DT230" s="877"/>
      <c r="DU230" s="879"/>
      <c r="DV230" s="881"/>
      <c r="DW230" s="882"/>
      <c r="DX230" s="922"/>
      <c r="DY230" s="887"/>
      <c r="DZ230" s="922"/>
      <c r="EA230" s="112"/>
      <c r="EB230" s="918"/>
    </row>
    <row r="231" spans="1:132" s="86" customFormat="1" ht="34.15" customHeight="1">
      <c r="A231" s="137" t="s">
        <v>509</v>
      </c>
      <c r="B231" s="920"/>
      <c r="C231" s="913" t="s">
        <v>257</v>
      </c>
      <c r="D231" s="915" t="s">
        <v>239</v>
      </c>
      <c r="E231" s="51" t="s">
        <v>42</v>
      </c>
      <c r="F231" s="52"/>
      <c r="G231" s="53">
        <v>92430</v>
      </c>
      <c r="H231" s="54">
        <v>101340</v>
      </c>
      <c r="I231" s="55" t="s">
        <v>240</v>
      </c>
      <c r="J231" s="56">
        <v>900</v>
      </c>
      <c r="K231" s="57">
        <v>990</v>
      </c>
      <c r="L231" s="58" t="s">
        <v>241</v>
      </c>
      <c r="M231" s="59" t="s">
        <v>242</v>
      </c>
      <c r="N231" s="60" t="s">
        <v>240</v>
      </c>
      <c r="O231" s="61" t="s">
        <v>243</v>
      </c>
      <c r="P231" s="60" t="s">
        <v>240</v>
      </c>
      <c r="Q231" s="62">
        <v>2.2999999999999998</v>
      </c>
      <c r="R231" s="63">
        <v>2.2999999999999998</v>
      </c>
      <c r="S231" s="887" t="s">
        <v>240</v>
      </c>
      <c r="T231" s="888">
        <v>3990</v>
      </c>
      <c r="U231" s="887" t="s">
        <v>240</v>
      </c>
      <c r="V231" s="890">
        <v>30</v>
      </c>
      <c r="W231" s="892" t="s">
        <v>244</v>
      </c>
      <c r="X231" s="872" t="s">
        <v>242</v>
      </c>
      <c r="Y231" s="892" t="s">
        <v>240</v>
      </c>
      <c r="Z231" s="894" t="s">
        <v>245</v>
      </c>
      <c r="AA231" s="55" t="s">
        <v>240</v>
      </c>
      <c r="AB231" s="64">
        <v>8910</v>
      </c>
      <c r="AC231" s="887" t="s">
        <v>240</v>
      </c>
      <c r="AD231" s="65">
        <v>80</v>
      </c>
      <c r="AE231" s="66" t="s">
        <v>244</v>
      </c>
      <c r="AF231" s="59" t="s">
        <v>242</v>
      </c>
      <c r="AG231" s="67" t="s">
        <v>240</v>
      </c>
      <c r="AH231" s="61" t="s">
        <v>246</v>
      </c>
      <c r="AI231" s="67" t="s">
        <v>240</v>
      </c>
      <c r="AJ231" s="68">
        <v>2.9</v>
      </c>
      <c r="AK231" s="69" t="s">
        <v>247</v>
      </c>
      <c r="AL231" s="70" t="s">
        <v>248</v>
      </c>
      <c r="AM231" s="71">
        <v>3560</v>
      </c>
      <c r="AN231" s="70" t="s">
        <v>248</v>
      </c>
      <c r="AO231" s="72">
        <v>30</v>
      </c>
      <c r="AP231" s="73" t="s">
        <v>241</v>
      </c>
      <c r="AQ231" s="74" t="s">
        <v>242</v>
      </c>
      <c r="AR231" s="73" t="s">
        <v>240</v>
      </c>
      <c r="AS231" s="75" t="s">
        <v>246</v>
      </c>
      <c r="AT231" s="73" t="s">
        <v>240</v>
      </c>
      <c r="AU231" s="76">
        <v>3.9</v>
      </c>
      <c r="AV231" s="77"/>
      <c r="AW231" s="78"/>
      <c r="AX231" s="77"/>
      <c r="AY231" s="79"/>
      <c r="AZ231" s="80"/>
      <c r="BA231" s="80"/>
      <c r="BB231" s="81"/>
      <c r="BC231" s="80"/>
      <c r="BD231" s="81"/>
      <c r="BE231" s="80"/>
      <c r="BF231" s="77"/>
      <c r="BG231" s="78" t="s">
        <v>249</v>
      </c>
      <c r="BH231" s="77"/>
      <c r="BI231" s="82"/>
      <c r="BJ231" s="80"/>
      <c r="BK231" s="80"/>
      <c r="BL231" s="80"/>
      <c r="BM231" s="80"/>
      <c r="BN231" s="80"/>
      <c r="BO231" s="80"/>
      <c r="BP231" s="896" t="s">
        <v>240</v>
      </c>
      <c r="BQ231" s="897">
        <v>4980</v>
      </c>
      <c r="BR231" s="887" t="s">
        <v>250</v>
      </c>
      <c r="BS231" s="899">
        <v>40</v>
      </c>
      <c r="BT231" s="872" t="s">
        <v>241</v>
      </c>
      <c r="BU231" s="872" t="s">
        <v>242</v>
      </c>
      <c r="BV231" s="870" t="s">
        <v>240</v>
      </c>
      <c r="BW231" s="874" t="s">
        <v>246</v>
      </c>
      <c r="BX231" s="870" t="s">
        <v>240</v>
      </c>
      <c r="BY231" s="901">
        <v>10.199999999999999</v>
      </c>
      <c r="BZ231" s="887" t="s">
        <v>250</v>
      </c>
      <c r="CA231" s="903">
        <v>26720</v>
      </c>
      <c r="CB231" s="887" t="s">
        <v>250</v>
      </c>
      <c r="CC231" s="899">
        <v>260</v>
      </c>
      <c r="CD231" s="870" t="s">
        <v>241</v>
      </c>
      <c r="CE231" s="872" t="s">
        <v>242</v>
      </c>
      <c r="CF231" s="870" t="s">
        <v>240</v>
      </c>
      <c r="CG231" s="874" t="s">
        <v>246</v>
      </c>
      <c r="CH231" s="870" t="s">
        <v>240</v>
      </c>
      <c r="CI231" s="876">
        <v>2.5</v>
      </c>
      <c r="CJ231" s="880" t="s">
        <v>251</v>
      </c>
      <c r="CK231" s="887" t="s">
        <v>250</v>
      </c>
      <c r="CL231" s="888">
        <v>3160</v>
      </c>
      <c r="CM231" s="887" t="s">
        <v>240</v>
      </c>
      <c r="CN231" s="899">
        <v>30</v>
      </c>
      <c r="CO231" s="872" t="s">
        <v>241</v>
      </c>
      <c r="CP231" s="872" t="s">
        <v>242</v>
      </c>
      <c r="CQ231" s="870" t="s">
        <v>240</v>
      </c>
      <c r="CR231" s="874" t="s">
        <v>246</v>
      </c>
      <c r="CS231" s="870" t="s">
        <v>240</v>
      </c>
      <c r="CT231" s="901">
        <v>13.6</v>
      </c>
      <c r="CU231" s="887" t="s">
        <v>250</v>
      </c>
      <c r="CV231" s="83">
        <v>2210</v>
      </c>
      <c r="CW231" s="887" t="s">
        <v>250</v>
      </c>
      <c r="CX231" s="84">
        <v>20</v>
      </c>
      <c r="CY231" s="887" t="s">
        <v>250</v>
      </c>
      <c r="CZ231" s="84">
        <v>20</v>
      </c>
      <c r="DA231" s="887" t="s">
        <v>250</v>
      </c>
      <c r="DB231" s="83">
        <v>390</v>
      </c>
      <c r="DC231" s="887" t="s">
        <v>250</v>
      </c>
      <c r="DD231" s="84">
        <v>3</v>
      </c>
      <c r="DE231" s="887" t="s">
        <v>250</v>
      </c>
      <c r="DF231" s="84">
        <v>3</v>
      </c>
      <c r="DG231" s="905" t="s">
        <v>248</v>
      </c>
      <c r="DH231" s="906">
        <v>20750</v>
      </c>
      <c r="DI231" s="905" t="s">
        <v>248</v>
      </c>
      <c r="DJ231" s="85">
        <v>255</v>
      </c>
      <c r="DK231" s="882" t="s">
        <v>252</v>
      </c>
      <c r="DL231" s="908">
        <v>26720</v>
      </c>
      <c r="DM231" s="870" t="s">
        <v>240</v>
      </c>
      <c r="DN231" s="868">
        <v>260</v>
      </c>
      <c r="DO231" s="870" t="s">
        <v>241</v>
      </c>
      <c r="DP231" s="872" t="s">
        <v>242</v>
      </c>
      <c r="DQ231" s="870" t="s">
        <v>240</v>
      </c>
      <c r="DR231" s="874" t="s">
        <v>246</v>
      </c>
      <c r="DS231" s="870" t="s">
        <v>240</v>
      </c>
      <c r="DT231" s="876">
        <v>2.5</v>
      </c>
      <c r="DU231" s="878" t="s">
        <v>247</v>
      </c>
      <c r="DV231" s="880" t="s">
        <v>253</v>
      </c>
      <c r="DW231" s="882" t="s">
        <v>252</v>
      </c>
      <c r="DX231" s="922"/>
      <c r="DY231" s="887"/>
      <c r="DZ231" s="922"/>
      <c r="EA231" s="112"/>
      <c r="EB231" s="918"/>
    </row>
    <row r="232" spans="1:132" s="86" customFormat="1" ht="34.15" customHeight="1">
      <c r="A232" s="137" t="s">
        <v>510</v>
      </c>
      <c r="B232" s="920"/>
      <c r="C232" s="914"/>
      <c r="D232" s="916"/>
      <c r="E232" s="87" t="s">
        <v>43</v>
      </c>
      <c r="F232" s="52"/>
      <c r="G232" s="88">
        <v>101340</v>
      </c>
      <c r="H232" s="89"/>
      <c r="I232" s="55" t="s">
        <v>240</v>
      </c>
      <c r="J232" s="90">
        <v>990</v>
      </c>
      <c r="K232" s="91"/>
      <c r="L232" s="92" t="s">
        <v>241</v>
      </c>
      <c r="M232" s="93" t="s">
        <v>242</v>
      </c>
      <c r="N232" s="94" t="s">
        <v>240</v>
      </c>
      <c r="O232" s="95" t="s">
        <v>246</v>
      </c>
      <c r="P232" s="94" t="s">
        <v>240</v>
      </c>
      <c r="Q232" s="96">
        <v>2.2999999999999998</v>
      </c>
      <c r="R232" s="97"/>
      <c r="S232" s="887"/>
      <c r="T232" s="889"/>
      <c r="U232" s="887"/>
      <c r="V232" s="891"/>
      <c r="W232" s="893"/>
      <c r="X232" s="873"/>
      <c r="Y232" s="893"/>
      <c r="Z232" s="895"/>
      <c r="AA232" s="55" t="s">
        <v>240</v>
      </c>
      <c r="AB232" s="90">
        <v>8910</v>
      </c>
      <c r="AC232" s="887"/>
      <c r="AD232" s="98">
        <v>80</v>
      </c>
      <c r="AE232" s="99" t="s">
        <v>241</v>
      </c>
      <c r="AF232" s="93" t="s">
        <v>242</v>
      </c>
      <c r="AG232" s="100" t="s">
        <v>240</v>
      </c>
      <c r="AH232" s="101" t="s">
        <v>246</v>
      </c>
      <c r="AI232" s="100" t="s">
        <v>240</v>
      </c>
      <c r="AJ232" s="102">
        <v>2.9</v>
      </c>
      <c r="AK232" s="103"/>
      <c r="AL232" s="70"/>
      <c r="AM232" s="104"/>
      <c r="AN232" s="77"/>
      <c r="AO232" s="105"/>
      <c r="AP232" s="106"/>
      <c r="AR232" s="106"/>
      <c r="AT232" s="106"/>
      <c r="AV232" s="107" t="s">
        <v>240</v>
      </c>
      <c r="AW232" s="71">
        <v>62360</v>
      </c>
      <c r="AX232" s="77" t="s">
        <v>240</v>
      </c>
      <c r="AY232" s="72">
        <v>620</v>
      </c>
      <c r="AZ232" s="108" t="s">
        <v>241</v>
      </c>
      <c r="BA232" s="74" t="s">
        <v>242</v>
      </c>
      <c r="BB232" s="73" t="s">
        <v>240</v>
      </c>
      <c r="BC232" s="75" t="s">
        <v>246</v>
      </c>
      <c r="BD232" s="73" t="s">
        <v>240</v>
      </c>
      <c r="BE232" s="76">
        <v>2.4</v>
      </c>
      <c r="BF232" s="107" t="s">
        <v>240</v>
      </c>
      <c r="BG232" s="156">
        <v>53450</v>
      </c>
      <c r="BH232" s="107" t="s">
        <v>250</v>
      </c>
      <c r="BI232" s="72">
        <v>530</v>
      </c>
      <c r="BJ232" s="108" t="s">
        <v>241</v>
      </c>
      <c r="BK232" s="74" t="s">
        <v>242</v>
      </c>
      <c r="BL232" s="108" t="s">
        <v>240</v>
      </c>
      <c r="BM232" s="75" t="s">
        <v>246</v>
      </c>
      <c r="BN232" s="108" t="s">
        <v>240</v>
      </c>
      <c r="BO232" s="76">
        <v>2.4</v>
      </c>
      <c r="BP232" s="896"/>
      <c r="BQ232" s="898"/>
      <c r="BR232" s="887"/>
      <c r="BS232" s="900"/>
      <c r="BT232" s="873"/>
      <c r="BU232" s="873"/>
      <c r="BV232" s="871"/>
      <c r="BW232" s="875"/>
      <c r="BX232" s="871"/>
      <c r="BY232" s="902"/>
      <c r="BZ232" s="887"/>
      <c r="CA232" s="904"/>
      <c r="CB232" s="887"/>
      <c r="CC232" s="900"/>
      <c r="CD232" s="871"/>
      <c r="CE232" s="873"/>
      <c r="CF232" s="871"/>
      <c r="CG232" s="875"/>
      <c r="CH232" s="871"/>
      <c r="CI232" s="877"/>
      <c r="CJ232" s="881"/>
      <c r="CK232" s="887"/>
      <c r="CL232" s="889"/>
      <c r="CM232" s="887"/>
      <c r="CN232" s="900"/>
      <c r="CO232" s="873"/>
      <c r="CP232" s="873"/>
      <c r="CQ232" s="871"/>
      <c r="CR232" s="875"/>
      <c r="CS232" s="871"/>
      <c r="CT232" s="902"/>
      <c r="CU232" s="887"/>
      <c r="CV232" s="109" t="s">
        <v>254</v>
      </c>
      <c r="CW232" s="887"/>
      <c r="CX232" s="109" t="s">
        <v>255</v>
      </c>
      <c r="CY232" s="887"/>
      <c r="CZ232" s="110">
        <v>52.4</v>
      </c>
      <c r="DA232" s="887"/>
      <c r="DB232" s="109" t="s">
        <v>254</v>
      </c>
      <c r="DC232" s="887"/>
      <c r="DD232" s="109" t="s">
        <v>255</v>
      </c>
      <c r="DE232" s="887"/>
      <c r="DF232" s="110">
        <v>58.3</v>
      </c>
      <c r="DG232" s="905"/>
      <c r="DH232" s="907"/>
      <c r="DI232" s="905"/>
      <c r="DJ232" s="111" t="s">
        <v>256</v>
      </c>
      <c r="DK232" s="882"/>
      <c r="DL232" s="909"/>
      <c r="DM232" s="871"/>
      <c r="DN232" s="869"/>
      <c r="DO232" s="871"/>
      <c r="DP232" s="873"/>
      <c r="DQ232" s="871"/>
      <c r="DR232" s="875"/>
      <c r="DS232" s="871"/>
      <c r="DT232" s="877"/>
      <c r="DU232" s="879"/>
      <c r="DV232" s="881"/>
      <c r="DW232" s="882"/>
      <c r="DX232" s="922"/>
      <c r="DY232" s="887"/>
      <c r="DZ232" s="922"/>
      <c r="EA232" s="112"/>
      <c r="EB232" s="918"/>
    </row>
    <row r="233" spans="1:132" s="86" customFormat="1" ht="34.15" customHeight="1">
      <c r="A233" s="137" t="s">
        <v>511</v>
      </c>
      <c r="B233" s="920"/>
      <c r="C233" s="913" t="s">
        <v>258</v>
      </c>
      <c r="D233" s="915" t="s">
        <v>239</v>
      </c>
      <c r="E233" s="51" t="s">
        <v>42</v>
      </c>
      <c r="F233" s="52"/>
      <c r="G233" s="53">
        <v>74870</v>
      </c>
      <c r="H233" s="54">
        <v>83780</v>
      </c>
      <c r="I233" s="55" t="s">
        <v>240</v>
      </c>
      <c r="J233" s="56">
        <v>720</v>
      </c>
      <c r="K233" s="57">
        <v>810</v>
      </c>
      <c r="L233" s="58" t="s">
        <v>241</v>
      </c>
      <c r="M233" s="59" t="s">
        <v>242</v>
      </c>
      <c r="N233" s="60" t="s">
        <v>240</v>
      </c>
      <c r="O233" s="61" t="s">
        <v>243</v>
      </c>
      <c r="P233" s="60" t="s">
        <v>240</v>
      </c>
      <c r="Q233" s="62">
        <v>2.2999999999999998</v>
      </c>
      <c r="R233" s="63">
        <v>2.2999999999999998</v>
      </c>
      <c r="S233" s="887" t="s">
        <v>240</v>
      </c>
      <c r="T233" s="888">
        <v>3190</v>
      </c>
      <c r="U233" s="887" t="s">
        <v>240</v>
      </c>
      <c r="V233" s="890">
        <v>30</v>
      </c>
      <c r="W233" s="892" t="s">
        <v>244</v>
      </c>
      <c r="X233" s="872" t="s">
        <v>242</v>
      </c>
      <c r="Y233" s="892" t="s">
        <v>240</v>
      </c>
      <c r="Z233" s="894" t="s">
        <v>245</v>
      </c>
      <c r="AA233" s="55" t="s">
        <v>240</v>
      </c>
      <c r="AB233" s="64">
        <v>8910</v>
      </c>
      <c r="AC233" s="887" t="s">
        <v>240</v>
      </c>
      <c r="AD233" s="65">
        <v>80</v>
      </c>
      <c r="AE233" s="66" t="s">
        <v>244</v>
      </c>
      <c r="AF233" s="59" t="s">
        <v>242</v>
      </c>
      <c r="AG233" s="67" t="s">
        <v>240</v>
      </c>
      <c r="AH233" s="61" t="s">
        <v>246</v>
      </c>
      <c r="AI233" s="67" t="s">
        <v>240</v>
      </c>
      <c r="AJ233" s="68">
        <v>2.9</v>
      </c>
      <c r="AK233" s="69" t="s">
        <v>247</v>
      </c>
      <c r="AL233" s="70" t="s">
        <v>248</v>
      </c>
      <c r="AM233" s="71">
        <v>3560</v>
      </c>
      <c r="AN233" s="70" t="s">
        <v>248</v>
      </c>
      <c r="AO233" s="72">
        <v>30</v>
      </c>
      <c r="AP233" s="73" t="s">
        <v>241</v>
      </c>
      <c r="AQ233" s="74" t="s">
        <v>242</v>
      </c>
      <c r="AR233" s="73" t="s">
        <v>240</v>
      </c>
      <c r="AS233" s="75" t="s">
        <v>246</v>
      </c>
      <c r="AT233" s="73" t="s">
        <v>240</v>
      </c>
      <c r="AU233" s="76">
        <v>3.9</v>
      </c>
      <c r="AV233" s="77"/>
      <c r="AW233" s="78"/>
      <c r="AX233" s="77"/>
      <c r="AY233" s="79"/>
      <c r="AZ233" s="80"/>
      <c r="BA233" s="80"/>
      <c r="BB233" s="81"/>
      <c r="BC233" s="80"/>
      <c r="BD233" s="81"/>
      <c r="BE233" s="80"/>
      <c r="BF233" s="77"/>
      <c r="BG233" s="78" t="s">
        <v>249</v>
      </c>
      <c r="BH233" s="77"/>
      <c r="BI233" s="82"/>
      <c r="BJ233" s="80"/>
      <c r="BK233" s="80"/>
      <c r="BL233" s="80"/>
      <c r="BM233" s="80"/>
      <c r="BN233" s="80"/>
      <c r="BO233" s="80"/>
      <c r="BP233" s="896" t="s">
        <v>240</v>
      </c>
      <c r="BQ233" s="897">
        <v>3980</v>
      </c>
      <c r="BR233" s="887" t="s">
        <v>240</v>
      </c>
      <c r="BS233" s="899">
        <v>30</v>
      </c>
      <c r="BT233" s="872" t="s">
        <v>241</v>
      </c>
      <c r="BU233" s="872" t="s">
        <v>242</v>
      </c>
      <c r="BV233" s="870" t="s">
        <v>240</v>
      </c>
      <c r="BW233" s="874" t="s">
        <v>246</v>
      </c>
      <c r="BX233" s="870" t="s">
        <v>240</v>
      </c>
      <c r="BY233" s="901">
        <v>10.9</v>
      </c>
      <c r="BZ233" s="887" t="s">
        <v>250</v>
      </c>
      <c r="CA233" s="903">
        <v>21380</v>
      </c>
      <c r="CB233" s="887" t="s">
        <v>240</v>
      </c>
      <c r="CC233" s="899">
        <v>210</v>
      </c>
      <c r="CD233" s="870" t="s">
        <v>241</v>
      </c>
      <c r="CE233" s="872" t="s">
        <v>242</v>
      </c>
      <c r="CF233" s="870" t="s">
        <v>240</v>
      </c>
      <c r="CG233" s="874" t="s">
        <v>246</v>
      </c>
      <c r="CH233" s="870" t="s">
        <v>240</v>
      </c>
      <c r="CI233" s="876">
        <v>2.4</v>
      </c>
      <c r="CJ233" s="880" t="s">
        <v>251</v>
      </c>
      <c r="CK233" s="887" t="s">
        <v>250</v>
      </c>
      <c r="CL233" s="888">
        <v>2690</v>
      </c>
      <c r="CM233" s="887" t="s">
        <v>240</v>
      </c>
      <c r="CN233" s="899">
        <v>20</v>
      </c>
      <c r="CO233" s="872" t="s">
        <v>241</v>
      </c>
      <c r="CP233" s="872" t="s">
        <v>242</v>
      </c>
      <c r="CQ233" s="870" t="s">
        <v>240</v>
      </c>
      <c r="CR233" s="874" t="s">
        <v>246</v>
      </c>
      <c r="CS233" s="870" t="s">
        <v>240</v>
      </c>
      <c r="CT233" s="901">
        <v>16.3</v>
      </c>
      <c r="CU233" s="887" t="s">
        <v>250</v>
      </c>
      <c r="CV233" s="83">
        <v>1770</v>
      </c>
      <c r="CW233" s="887" t="s">
        <v>250</v>
      </c>
      <c r="CX233" s="84">
        <v>10</v>
      </c>
      <c r="CY233" s="887" t="s">
        <v>250</v>
      </c>
      <c r="CZ233" s="84">
        <v>10</v>
      </c>
      <c r="DA233" s="887" t="s">
        <v>250</v>
      </c>
      <c r="DB233" s="83">
        <v>310</v>
      </c>
      <c r="DC233" s="887" t="s">
        <v>250</v>
      </c>
      <c r="DD233" s="84">
        <v>3</v>
      </c>
      <c r="DE233" s="887" t="s">
        <v>250</v>
      </c>
      <c r="DF233" s="84">
        <v>3</v>
      </c>
      <c r="DG233" s="905" t="s">
        <v>248</v>
      </c>
      <c r="DH233" s="906">
        <v>16800</v>
      </c>
      <c r="DI233" s="905" t="s">
        <v>248</v>
      </c>
      <c r="DJ233" s="85">
        <v>255</v>
      </c>
      <c r="DK233" s="882" t="s">
        <v>252</v>
      </c>
      <c r="DL233" s="908">
        <v>21380</v>
      </c>
      <c r="DM233" s="870" t="s">
        <v>240</v>
      </c>
      <c r="DN233" s="868">
        <v>210</v>
      </c>
      <c r="DO233" s="870" t="s">
        <v>241</v>
      </c>
      <c r="DP233" s="872" t="s">
        <v>242</v>
      </c>
      <c r="DQ233" s="870" t="s">
        <v>240</v>
      </c>
      <c r="DR233" s="874" t="s">
        <v>246</v>
      </c>
      <c r="DS233" s="870" t="s">
        <v>240</v>
      </c>
      <c r="DT233" s="876">
        <v>2.4</v>
      </c>
      <c r="DU233" s="878" t="s">
        <v>247</v>
      </c>
      <c r="DV233" s="880" t="s">
        <v>253</v>
      </c>
      <c r="DW233" s="882" t="s">
        <v>252</v>
      </c>
      <c r="DX233" s="922"/>
      <c r="DY233" s="887"/>
      <c r="DZ233" s="922"/>
      <c r="EA233" s="112"/>
      <c r="EB233" s="918"/>
    </row>
    <row r="234" spans="1:132" s="86" customFormat="1" ht="34.15" customHeight="1">
      <c r="A234" s="137" t="s">
        <v>512</v>
      </c>
      <c r="B234" s="920"/>
      <c r="C234" s="914"/>
      <c r="D234" s="916"/>
      <c r="E234" s="87" t="s">
        <v>43</v>
      </c>
      <c r="F234" s="52"/>
      <c r="G234" s="88">
        <v>83780</v>
      </c>
      <c r="H234" s="89"/>
      <c r="I234" s="55" t="s">
        <v>240</v>
      </c>
      <c r="J234" s="90">
        <v>810</v>
      </c>
      <c r="K234" s="91"/>
      <c r="L234" s="92" t="s">
        <v>241</v>
      </c>
      <c r="M234" s="93" t="s">
        <v>242</v>
      </c>
      <c r="N234" s="94" t="s">
        <v>240</v>
      </c>
      <c r="O234" s="95" t="s">
        <v>246</v>
      </c>
      <c r="P234" s="94" t="s">
        <v>240</v>
      </c>
      <c r="Q234" s="96">
        <v>2.2999999999999998</v>
      </c>
      <c r="R234" s="97"/>
      <c r="S234" s="887"/>
      <c r="T234" s="889"/>
      <c r="U234" s="887"/>
      <c r="V234" s="891"/>
      <c r="W234" s="893"/>
      <c r="X234" s="873"/>
      <c r="Y234" s="893"/>
      <c r="Z234" s="895"/>
      <c r="AA234" s="55" t="s">
        <v>240</v>
      </c>
      <c r="AB234" s="90">
        <v>8910</v>
      </c>
      <c r="AC234" s="887"/>
      <c r="AD234" s="98">
        <v>80</v>
      </c>
      <c r="AE234" s="99" t="s">
        <v>241</v>
      </c>
      <c r="AF234" s="93" t="s">
        <v>242</v>
      </c>
      <c r="AG234" s="100" t="s">
        <v>240</v>
      </c>
      <c r="AH234" s="101" t="s">
        <v>246</v>
      </c>
      <c r="AI234" s="100" t="s">
        <v>240</v>
      </c>
      <c r="AJ234" s="102">
        <v>2.9</v>
      </c>
      <c r="AK234" s="103"/>
      <c r="AL234" s="70"/>
      <c r="AM234" s="104"/>
      <c r="AN234" s="77"/>
      <c r="AO234" s="105"/>
      <c r="AP234" s="106"/>
      <c r="AR234" s="106"/>
      <c r="AT234" s="106"/>
      <c r="AV234" s="107" t="s">
        <v>240</v>
      </c>
      <c r="AW234" s="71">
        <v>62360</v>
      </c>
      <c r="AX234" s="77" t="s">
        <v>240</v>
      </c>
      <c r="AY234" s="72">
        <v>620</v>
      </c>
      <c r="AZ234" s="108" t="s">
        <v>241</v>
      </c>
      <c r="BA234" s="74" t="s">
        <v>242</v>
      </c>
      <c r="BB234" s="73" t="s">
        <v>240</v>
      </c>
      <c r="BC234" s="75" t="s">
        <v>246</v>
      </c>
      <c r="BD234" s="73" t="s">
        <v>240</v>
      </c>
      <c r="BE234" s="76">
        <v>2.4</v>
      </c>
      <c r="BF234" s="107" t="s">
        <v>240</v>
      </c>
      <c r="BG234" s="156">
        <v>53450</v>
      </c>
      <c r="BH234" s="107" t="s">
        <v>250</v>
      </c>
      <c r="BI234" s="72">
        <v>530</v>
      </c>
      <c r="BJ234" s="108" t="s">
        <v>241</v>
      </c>
      <c r="BK234" s="74" t="s">
        <v>242</v>
      </c>
      <c r="BL234" s="108" t="s">
        <v>240</v>
      </c>
      <c r="BM234" s="75" t="s">
        <v>246</v>
      </c>
      <c r="BN234" s="108" t="s">
        <v>240</v>
      </c>
      <c r="BO234" s="76">
        <v>2.4</v>
      </c>
      <c r="BP234" s="896"/>
      <c r="BQ234" s="898"/>
      <c r="BR234" s="887"/>
      <c r="BS234" s="900"/>
      <c r="BT234" s="873"/>
      <c r="BU234" s="873"/>
      <c r="BV234" s="871"/>
      <c r="BW234" s="875"/>
      <c r="BX234" s="871"/>
      <c r="BY234" s="902"/>
      <c r="BZ234" s="887"/>
      <c r="CA234" s="904"/>
      <c r="CB234" s="887"/>
      <c r="CC234" s="900"/>
      <c r="CD234" s="871"/>
      <c r="CE234" s="873"/>
      <c r="CF234" s="871"/>
      <c r="CG234" s="875"/>
      <c r="CH234" s="871"/>
      <c r="CI234" s="877"/>
      <c r="CJ234" s="881"/>
      <c r="CK234" s="887"/>
      <c r="CL234" s="889"/>
      <c r="CM234" s="887"/>
      <c r="CN234" s="900"/>
      <c r="CO234" s="873"/>
      <c r="CP234" s="873"/>
      <c r="CQ234" s="871"/>
      <c r="CR234" s="875"/>
      <c r="CS234" s="871"/>
      <c r="CT234" s="902"/>
      <c r="CU234" s="887"/>
      <c r="CV234" s="109" t="s">
        <v>280</v>
      </c>
      <c r="CW234" s="887"/>
      <c r="CX234" s="109" t="s">
        <v>255</v>
      </c>
      <c r="CY234" s="887"/>
      <c r="CZ234" s="110">
        <v>83.9</v>
      </c>
      <c r="DA234" s="887"/>
      <c r="DB234" s="109" t="s">
        <v>280</v>
      </c>
      <c r="DC234" s="887"/>
      <c r="DD234" s="109" t="s">
        <v>255</v>
      </c>
      <c r="DE234" s="887"/>
      <c r="DF234" s="110">
        <v>46.6</v>
      </c>
      <c r="DG234" s="905"/>
      <c r="DH234" s="907"/>
      <c r="DI234" s="905"/>
      <c r="DJ234" s="111" t="s">
        <v>256</v>
      </c>
      <c r="DK234" s="882"/>
      <c r="DL234" s="909"/>
      <c r="DM234" s="871"/>
      <c r="DN234" s="869"/>
      <c r="DO234" s="871"/>
      <c r="DP234" s="873"/>
      <c r="DQ234" s="871"/>
      <c r="DR234" s="875"/>
      <c r="DS234" s="871"/>
      <c r="DT234" s="877"/>
      <c r="DU234" s="879"/>
      <c r="DV234" s="881"/>
      <c r="DW234" s="882"/>
      <c r="DX234" s="922"/>
      <c r="DY234" s="887"/>
      <c r="DZ234" s="922"/>
      <c r="EA234" s="112"/>
      <c r="EB234" s="918"/>
    </row>
    <row r="235" spans="1:132" s="86" customFormat="1" ht="34.15" customHeight="1">
      <c r="A235" s="137" t="s">
        <v>513</v>
      </c>
      <c r="B235" s="920"/>
      <c r="C235" s="913" t="s">
        <v>259</v>
      </c>
      <c r="D235" s="915" t="s">
        <v>239</v>
      </c>
      <c r="E235" s="51" t="s">
        <v>42</v>
      </c>
      <c r="F235" s="52"/>
      <c r="G235" s="53">
        <v>63170</v>
      </c>
      <c r="H235" s="54">
        <v>72080</v>
      </c>
      <c r="I235" s="55" t="s">
        <v>240</v>
      </c>
      <c r="J235" s="56">
        <v>610</v>
      </c>
      <c r="K235" s="57">
        <v>700</v>
      </c>
      <c r="L235" s="58" t="s">
        <v>241</v>
      </c>
      <c r="M235" s="59" t="s">
        <v>242</v>
      </c>
      <c r="N235" s="60" t="s">
        <v>240</v>
      </c>
      <c r="O235" s="61" t="s">
        <v>243</v>
      </c>
      <c r="P235" s="60" t="s">
        <v>240</v>
      </c>
      <c r="Q235" s="62">
        <v>2.2000000000000002</v>
      </c>
      <c r="R235" s="63">
        <v>2.2999999999999998</v>
      </c>
      <c r="S235" s="887" t="s">
        <v>240</v>
      </c>
      <c r="T235" s="888">
        <v>2660</v>
      </c>
      <c r="U235" s="887" t="s">
        <v>240</v>
      </c>
      <c r="V235" s="890">
        <v>20</v>
      </c>
      <c r="W235" s="892" t="s">
        <v>244</v>
      </c>
      <c r="X235" s="872" t="s">
        <v>242</v>
      </c>
      <c r="Y235" s="892" t="s">
        <v>240</v>
      </c>
      <c r="Z235" s="894" t="s">
        <v>245</v>
      </c>
      <c r="AA235" s="55" t="s">
        <v>240</v>
      </c>
      <c r="AB235" s="64">
        <v>8910</v>
      </c>
      <c r="AC235" s="887" t="s">
        <v>240</v>
      </c>
      <c r="AD235" s="65">
        <v>80</v>
      </c>
      <c r="AE235" s="66" t="s">
        <v>244</v>
      </c>
      <c r="AF235" s="59" t="s">
        <v>242</v>
      </c>
      <c r="AG235" s="67" t="s">
        <v>240</v>
      </c>
      <c r="AH235" s="61" t="s">
        <v>246</v>
      </c>
      <c r="AI235" s="67" t="s">
        <v>240</v>
      </c>
      <c r="AJ235" s="68">
        <v>2.9</v>
      </c>
      <c r="AK235" s="69" t="s">
        <v>247</v>
      </c>
      <c r="AL235" s="70" t="s">
        <v>248</v>
      </c>
      <c r="AM235" s="71">
        <v>3560</v>
      </c>
      <c r="AN235" s="70" t="s">
        <v>248</v>
      </c>
      <c r="AO235" s="72">
        <v>30</v>
      </c>
      <c r="AP235" s="73" t="s">
        <v>241</v>
      </c>
      <c r="AQ235" s="74" t="s">
        <v>242</v>
      </c>
      <c r="AR235" s="73" t="s">
        <v>240</v>
      </c>
      <c r="AS235" s="75" t="s">
        <v>246</v>
      </c>
      <c r="AT235" s="73" t="s">
        <v>240</v>
      </c>
      <c r="AU235" s="76">
        <v>3.9</v>
      </c>
      <c r="AV235" s="77"/>
      <c r="AW235" s="78"/>
      <c r="AX235" s="77"/>
      <c r="AY235" s="79"/>
      <c r="AZ235" s="80"/>
      <c r="BA235" s="80"/>
      <c r="BB235" s="81"/>
      <c r="BC235" s="80"/>
      <c r="BD235" s="81"/>
      <c r="BE235" s="80"/>
      <c r="BF235" s="77"/>
      <c r="BG235" s="78" t="s">
        <v>249</v>
      </c>
      <c r="BH235" s="77"/>
      <c r="BI235" s="82"/>
      <c r="BJ235" s="80"/>
      <c r="BK235" s="80"/>
      <c r="BL235" s="80"/>
      <c r="BM235" s="80"/>
      <c r="BN235" s="80"/>
      <c r="BO235" s="80"/>
      <c r="BP235" s="896" t="s">
        <v>240</v>
      </c>
      <c r="BQ235" s="897">
        <v>3320</v>
      </c>
      <c r="BR235" s="887" t="s">
        <v>250</v>
      </c>
      <c r="BS235" s="899">
        <v>30</v>
      </c>
      <c r="BT235" s="872" t="s">
        <v>241</v>
      </c>
      <c r="BU235" s="872" t="s">
        <v>242</v>
      </c>
      <c r="BV235" s="870" t="s">
        <v>240</v>
      </c>
      <c r="BW235" s="874" t="s">
        <v>246</v>
      </c>
      <c r="BX235" s="870" t="s">
        <v>240</v>
      </c>
      <c r="BY235" s="901">
        <v>9.1</v>
      </c>
      <c r="BZ235" s="887" t="s">
        <v>250</v>
      </c>
      <c r="CA235" s="903">
        <v>17810</v>
      </c>
      <c r="CB235" s="887" t="s">
        <v>250</v>
      </c>
      <c r="CC235" s="899">
        <v>170</v>
      </c>
      <c r="CD235" s="870" t="s">
        <v>241</v>
      </c>
      <c r="CE235" s="872" t="s">
        <v>242</v>
      </c>
      <c r="CF235" s="870" t="s">
        <v>240</v>
      </c>
      <c r="CG235" s="874" t="s">
        <v>246</v>
      </c>
      <c r="CH235" s="870" t="s">
        <v>240</v>
      </c>
      <c r="CI235" s="876">
        <v>2.5</v>
      </c>
      <c r="CJ235" s="880" t="s">
        <v>251</v>
      </c>
      <c r="CK235" s="887" t="s">
        <v>250</v>
      </c>
      <c r="CL235" s="888">
        <v>2380</v>
      </c>
      <c r="CM235" s="887" t="s">
        <v>240</v>
      </c>
      <c r="CN235" s="899">
        <v>20</v>
      </c>
      <c r="CO235" s="872" t="s">
        <v>241</v>
      </c>
      <c r="CP235" s="872" t="s">
        <v>242</v>
      </c>
      <c r="CQ235" s="870" t="s">
        <v>240</v>
      </c>
      <c r="CR235" s="874" t="s">
        <v>246</v>
      </c>
      <c r="CS235" s="870" t="s">
        <v>240</v>
      </c>
      <c r="CT235" s="901">
        <v>13.6</v>
      </c>
      <c r="CU235" s="887" t="s">
        <v>250</v>
      </c>
      <c r="CV235" s="83">
        <v>1470</v>
      </c>
      <c r="CW235" s="887" t="s">
        <v>250</v>
      </c>
      <c r="CX235" s="84">
        <v>10</v>
      </c>
      <c r="CY235" s="887" t="s">
        <v>250</v>
      </c>
      <c r="CZ235" s="84">
        <v>10</v>
      </c>
      <c r="DA235" s="887" t="s">
        <v>250</v>
      </c>
      <c r="DB235" s="83">
        <v>260</v>
      </c>
      <c r="DC235" s="887" t="s">
        <v>250</v>
      </c>
      <c r="DD235" s="84">
        <v>2</v>
      </c>
      <c r="DE235" s="887" t="s">
        <v>250</v>
      </c>
      <c r="DF235" s="84">
        <v>2</v>
      </c>
      <c r="DG235" s="905" t="s">
        <v>248</v>
      </c>
      <c r="DH235" s="906">
        <v>14160</v>
      </c>
      <c r="DI235" s="905" t="s">
        <v>248</v>
      </c>
      <c r="DJ235" s="85">
        <v>255</v>
      </c>
      <c r="DK235" s="882" t="s">
        <v>252</v>
      </c>
      <c r="DL235" s="908">
        <v>17810</v>
      </c>
      <c r="DM235" s="870" t="s">
        <v>240</v>
      </c>
      <c r="DN235" s="868">
        <v>170</v>
      </c>
      <c r="DO235" s="870" t="s">
        <v>241</v>
      </c>
      <c r="DP235" s="872" t="s">
        <v>242</v>
      </c>
      <c r="DQ235" s="870" t="s">
        <v>240</v>
      </c>
      <c r="DR235" s="874" t="s">
        <v>246</v>
      </c>
      <c r="DS235" s="870" t="s">
        <v>240</v>
      </c>
      <c r="DT235" s="876">
        <v>2.5</v>
      </c>
      <c r="DU235" s="878" t="s">
        <v>247</v>
      </c>
      <c r="DV235" s="880" t="s">
        <v>253</v>
      </c>
      <c r="DW235" s="882" t="s">
        <v>252</v>
      </c>
      <c r="DX235" s="922"/>
      <c r="DY235" s="887"/>
      <c r="DZ235" s="922"/>
      <c r="EA235" s="112"/>
      <c r="EB235" s="918"/>
    </row>
    <row r="236" spans="1:132" s="86" customFormat="1" ht="34.15" customHeight="1">
      <c r="A236" s="137" t="s">
        <v>514</v>
      </c>
      <c r="B236" s="920"/>
      <c r="C236" s="914"/>
      <c r="D236" s="916"/>
      <c r="E236" s="87" t="s">
        <v>43</v>
      </c>
      <c r="F236" s="52"/>
      <c r="G236" s="88">
        <v>72080</v>
      </c>
      <c r="H236" s="89"/>
      <c r="I236" s="55" t="s">
        <v>240</v>
      </c>
      <c r="J236" s="90">
        <v>700</v>
      </c>
      <c r="K236" s="91"/>
      <c r="L236" s="92" t="s">
        <v>241</v>
      </c>
      <c r="M236" s="93" t="s">
        <v>242</v>
      </c>
      <c r="N236" s="94" t="s">
        <v>240</v>
      </c>
      <c r="O236" s="95" t="s">
        <v>246</v>
      </c>
      <c r="P236" s="94" t="s">
        <v>240</v>
      </c>
      <c r="Q236" s="96">
        <v>2.2999999999999998</v>
      </c>
      <c r="R236" s="97"/>
      <c r="S236" s="887"/>
      <c r="T236" s="889"/>
      <c r="U236" s="887"/>
      <c r="V236" s="891"/>
      <c r="W236" s="893"/>
      <c r="X236" s="873"/>
      <c r="Y236" s="893"/>
      <c r="Z236" s="895"/>
      <c r="AA236" s="55" t="s">
        <v>240</v>
      </c>
      <c r="AB236" s="90">
        <v>8910</v>
      </c>
      <c r="AC236" s="887"/>
      <c r="AD236" s="98">
        <v>80</v>
      </c>
      <c r="AE236" s="99" t="s">
        <v>241</v>
      </c>
      <c r="AF236" s="93" t="s">
        <v>242</v>
      </c>
      <c r="AG236" s="100" t="s">
        <v>240</v>
      </c>
      <c r="AH236" s="101" t="s">
        <v>246</v>
      </c>
      <c r="AI236" s="100" t="s">
        <v>240</v>
      </c>
      <c r="AJ236" s="102">
        <v>2.9</v>
      </c>
      <c r="AK236" s="103"/>
      <c r="AL236" s="70"/>
      <c r="AM236" s="104"/>
      <c r="AN236" s="77"/>
      <c r="AO236" s="105"/>
      <c r="AP236" s="106"/>
      <c r="AR236" s="106"/>
      <c r="AT236" s="106"/>
      <c r="AV236" s="107" t="s">
        <v>240</v>
      </c>
      <c r="AW236" s="71">
        <v>62360</v>
      </c>
      <c r="AX236" s="77" t="s">
        <v>240</v>
      </c>
      <c r="AY236" s="72">
        <v>620</v>
      </c>
      <c r="AZ236" s="108" t="s">
        <v>241</v>
      </c>
      <c r="BA236" s="74" t="s">
        <v>242</v>
      </c>
      <c r="BB236" s="73" t="s">
        <v>240</v>
      </c>
      <c r="BC236" s="75" t="s">
        <v>246</v>
      </c>
      <c r="BD236" s="73" t="s">
        <v>240</v>
      </c>
      <c r="BE236" s="76">
        <v>2.4</v>
      </c>
      <c r="BF236" s="107" t="s">
        <v>240</v>
      </c>
      <c r="BG236" s="156">
        <v>53450</v>
      </c>
      <c r="BH236" s="107" t="s">
        <v>250</v>
      </c>
      <c r="BI236" s="72">
        <v>530</v>
      </c>
      <c r="BJ236" s="108" t="s">
        <v>241</v>
      </c>
      <c r="BK236" s="74" t="s">
        <v>242</v>
      </c>
      <c r="BL236" s="108" t="s">
        <v>240</v>
      </c>
      <c r="BM236" s="75" t="s">
        <v>246</v>
      </c>
      <c r="BN236" s="108" t="s">
        <v>240</v>
      </c>
      <c r="BO236" s="76">
        <v>2.4</v>
      </c>
      <c r="BP236" s="896"/>
      <c r="BQ236" s="898"/>
      <c r="BR236" s="887"/>
      <c r="BS236" s="900"/>
      <c r="BT236" s="873"/>
      <c r="BU236" s="873"/>
      <c r="BV236" s="871"/>
      <c r="BW236" s="875"/>
      <c r="BX236" s="871"/>
      <c r="BY236" s="902"/>
      <c r="BZ236" s="887"/>
      <c r="CA236" s="904"/>
      <c r="CB236" s="887"/>
      <c r="CC236" s="900"/>
      <c r="CD236" s="871"/>
      <c r="CE236" s="873"/>
      <c r="CF236" s="871"/>
      <c r="CG236" s="875"/>
      <c r="CH236" s="871"/>
      <c r="CI236" s="877"/>
      <c r="CJ236" s="881"/>
      <c r="CK236" s="887"/>
      <c r="CL236" s="889"/>
      <c r="CM236" s="887"/>
      <c r="CN236" s="900"/>
      <c r="CO236" s="873"/>
      <c r="CP236" s="873"/>
      <c r="CQ236" s="871"/>
      <c r="CR236" s="875"/>
      <c r="CS236" s="871"/>
      <c r="CT236" s="902"/>
      <c r="CU236" s="887"/>
      <c r="CV236" s="109" t="s">
        <v>254</v>
      </c>
      <c r="CW236" s="887"/>
      <c r="CX236" s="109" t="s">
        <v>255</v>
      </c>
      <c r="CY236" s="887"/>
      <c r="CZ236" s="110">
        <v>69.900000000000006</v>
      </c>
      <c r="DA236" s="887"/>
      <c r="DB236" s="109" t="s">
        <v>254</v>
      </c>
      <c r="DC236" s="887"/>
      <c r="DD236" s="109" t="s">
        <v>255</v>
      </c>
      <c r="DE236" s="887"/>
      <c r="DF236" s="110">
        <v>58.3</v>
      </c>
      <c r="DG236" s="905"/>
      <c r="DH236" s="907"/>
      <c r="DI236" s="905"/>
      <c r="DJ236" s="111" t="s">
        <v>256</v>
      </c>
      <c r="DK236" s="882"/>
      <c r="DL236" s="909"/>
      <c r="DM236" s="871"/>
      <c r="DN236" s="869"/>
      <c r="DO236" s="871"/>
      <c r="DP236" s="873"/>
      <c r="DQ236" s="871"/>
      <c r="DR236" s="875"/>
      <c r="DS236" s="871"/>
      <c r="DT236" s="877"/>
      <c r="DU236" s="879"/>
      <c r="DV236" s="881"/>
      <c r="DW236" s="882"/>
      <c r="DX236" s="922"/>
      <c r="DY236" s="887"/>
      <c r="DZ236" s="922"/>
      <c r="EA236" s="112"/>
      <c r="EB236" s="918"/>
    </row>
    <row r="237" spans="1:132" s="86" customFormat="1" ht="34.15" customHeight="1">
      <c r="A237" s="137" t="s">
        <v>515</v>
      </c>
      <c r="B237" s="920"/>
      <c r="C237" s="913" t="s">
        <v>260</v>
      </c>
      <c r="D237" s="915" t="s">
        <v>239</v>
      </c>
      <c r="E237" s="51" t="s">
        <v>42</v>
      </c>
      <c r="F237" s="52"/>
      <c r="G237" s="53">
        <v>70040</v>
      </c>
      <c r="H237" s="54">
        <v>78950</v>
      </c>
      <c r="I237" s="55" t="s">
        <v>240</v>
      </c>
      <c r="J237" s="56">
        <v>670</v>
      </c>
      <c r="K237" s="57">
        <v>760</v>
      </c>
      <c r="L237" s="58" t="s">
        <v>241</v>
      </c>
      <c r="M237" s="59" t="s">
        <v>242</v>
      </c>
      <c r="N237" s="60" t="s">
        <v>240</v>
      </c>
      <c r="O237" s="61" t="s">
        <v>243</v>
      </c>
      <c r="P237" s="60" t="s">
        <v>240</v>
      </c>
      <c r="Q237" s="62">
        <v>1.7</v>
      </c>
      <c r="R237" s="63">
        <v>1.8</v>
      </c>
      <c r="S237" s="887" t="s">
        <v>240</v>
      </c>
      <c r="T237" s="888">
        <v>2280</v>
      </c>
      <c r="U237" s="887" t="s">
        <v>240</v>
      </c>
      <c r="V237" s="890">
        <v>20</v>
      </c>
      <c r="W237" s="892" t="s">
        <v>244</v>
      </c>
      <c r="X237" s="872" t="s">
        <v>242</v>
      </c>
      <c r="Y237" s="892" t="s">
        <v>240</v>
      </c>
      <c r="Z237" s="894" t="s">
        <v>245</v>
      </c>
      <c r="AA237" s="55" t="s">
        <v>240</v>
      </c>
      <c r="AB237" s="64">
        <v>8910</v>
      </c>
      <c r="AC237" s="887" t="s">
        <v>240</v>
      </c>
      <c r="AD237" s="65">
        <v>80</v>
      </c>
      <c r="AE237" s="66" t="s">
        <v>244</v>
      </c>
      <c r="AF237" s="59" t="s">
        <v>242</v>
      </c>
      <c r="AG237" s="67" t="s">
        <v>240</v>
      </c>
      <c r="AH237" s="61" t="s">
        <v>246</v>
      </c>
      <c r="AI237" s="67" t="s">
        <v>240</v>
      </c>
      <c r="AJ237" s="68">
        <v>2.9</v>
      </c>
      <c r="AK237" s="69" t="s">
        <v>247</v>
      </c>
      <c r="AL237" s="70" t="s">
        <v>248</v>
      </c>
      <c r="AM237" s="71">
        <v>3560</v>
      </c>
      <c r="AN237" s="70" t="s">
        <v>248</v>
      </c>
      <c r="AO237" s="72">
        <v>30</v>
      </c>
      <c r="AP237" s="73" t="s">
        <v>241</v>
      </c>
      <c r="AQ237" s="74" t="s">
        <v>242</v>
      </c>
      <c r="AR237" s="73" t="s">
        <v>240</v>
      </c>
      <c r="AS237" s="75" t="s">
        <v>246</v>
      </c>
      <c r="AT237" s="73" t="s">
        <v>240</v>
      </c>
      <c r="AU237" s="76">
        <v>3.9</v>
      </c>
      <c r="AV237" s="77"/>
      <c r="AW237" s="78"/>
      <c r="AX237" s="77"/>
      <c r="AY237" s="79"/>
      <c r="AZ237" s="80"/>
      <c r="BA237" s="80"/>
      <c r="BB237" s="81"/>
      <c r="BC237" s="80"/>
      <c r="BD237" s="81"/>
      <c r="BE237" s="80"/>
      <c r="BF237" s="77"/>
      <c r="BG237" s="78" t="s">
        <v>249</v>
      </c>
      <c r="BH237" s="77"/>
      <c r="BI237" s="82"/>
      <c r="BJ237" s="80"/>
      <c r="BK237" s="80"/>
      <c r="BL237" s="80"/>
      <c r="BM237" s="80"/>
      <c r="BN237" s="80"/>
      <c r="BO237" s="80"/>
      <c r="BP237" s="896" t="s">
        <v>240</v>
      </c>
      <c r="BQ237" s="897">
        <v>2850</v>
      </c>
      <c r="BR237" s="887" t="s">
        <v>240</v>
      </c>
      <c r="BS237" s="899">
        <v>20</v>
      </c>
      <c r="BT237" s="872" t="s">
        <v>241</v>
      </c>
      <c r="BU237" s="872" t="s">
        <v>242</v>
      </c>
      <c r="BV237" s="870" t="s">
        <v>240</v>
      </c>
      <c r="BW237" s="874" t="s">
        <v>246</v>
      </c>
      <c r="BX237" s="870" t="s">
        <v>240</v>
      </c>
      <c r="BY237" s="901">
        <v>11.7</v>
      </c>
      <c r="BZ237" s="887" t="s">
        <v>250</v>
      </c>
      <c r="CA237" s="903">
        <v>15270</v>
      </c>
      <c r="CB237" s="887" t="s">
        <v>240</v>
      </c>
      <c r="CC237" s="899">
        <v>150</v>
      </c>
      <c r="CD237" s="870" t="s">
        <v>241</v>
      </c>
      <c r="CE237" s="872" t="s">
        <v>242</v>
      </c>
      <c r="CF237" s="870" t="s">
        <v>240</v>
      </c>
      <c r="CG237" s="874" t="s">
        <v>246</v>
      </c>
      <c r="CH237" s="870" t="s">
        <v>240</v>
      </c>
      <c r="CI237" s="876">
        <v>2.4</v>
      </c>
      <c r="CJ237" s="880" t="s">
        <v>251</v>
      </c>
      <c r="CK237" s="887" t="s">
        <v>250</v>
      </c>
      <c r="CL237" s="888">
        <v>2160</v>
      </c>
      <c r="CM237" s="887" t="s">
        <v>240</v>
      </c>
      <c r="CN237" s="899">
        <v>20</v>
      </c>
      <c r="CO237" s="872" t="s">
        <v>241</v>
      </c>
      <c r="CP237" s="872" t="s">
        <v>242</v>
      </c>
      <c r="CQ237" s="870" t="s">
        <v>240</v>
      </c>
      <c r="CR237" s="874" t="s">
        <v>246</v>
      </c>
      <c r="CS237" s="870" t="s">
        <v>240</v>
      </c>
      <c r="CT237" s="901">
        <v>11.7</v>
      </c>
      <c r="CU237" s="887" t="s">
        <v>250</v>
      </c>
      <c r="CV237" s="83">
        <v>1260</v>
      </c>
      <c r="CW237" s="887" t="s">
        <v>250</v>
      </c>
      <c r="CX237" s="84">
        <v>10</v>
      </c>
      <c r="CY237" s="887" t="s">
        <v>250</v>
      </c>
      <c r="CZ237" s="84">
        <v>10</v>
      </c>
      <c r="DA237" s="887" t="s">
        <v>250</v>
      </c>
      <c r="DB237" s="83">
        <v>220</v>
      </c>
      <c r="DC237" s="887" t="s">
        <v>250</v>
      </c>
      <c r="DD237" s="84">
        <v>2</v>
      </c>
      <c r="DE237" s="887" t="s">
        <v>250</v>
      </c>
      <c r="DF237" s="84">
        <v>2</v>
      </c>
      <c r="DG237" s="905" t="s">
        <v>248</v>
      </c>
      <c r="DH237" s="906">
        <v>12280</v>
      </c>
      <c r="DI237" s="905" t="s">
        <v>248</v>
      </c>
      <c r="DJ237" s="85">
        <v>255</v>
      </c>
      <c r="DK237" s="882" t="s">
        <v>252</v>
      </c>
      <c r="DL237" s="908">
        <v>15270</v>
      </c>
      <c r="DM237" s="870" t="s">
        <v>240</v>
      </c>
      <c r="DN237" s="868">
        <v>150</v>
      </c>
      <c r="DO237" s="870" t="s">
        <v>241</v>
      </c>
      <c r="DP237" s="872" t="s">
        <v>242</v>
      </c>
      <c r="DQ237" s="870" t="s">
        <v>240</v>
      </c>
      <c r="DR237" s="874" t="s">
        <v>246</v>
      </c>
      <c r="DS237" s="870" t="s">
        <v>240</v>
      </c>
      <c r="DT237" s="876">
        <v>2.4</v>
      </c>
      <c r="DU237" s="878" t="s">
        <v>247</v>
      </c>
      <c r="DV237" s="880" t="s">
        <v>253</v>
      </c>
      <c r="DW237" s="882" t="s">
        <v>252</v>
      </c>
      <c r="DX237" s="922"/>
      <c r="DY237" s="887"/>
      <c r="DZ237" s="922"/>
      <c r="EA237" s="112"/>
      <c r="EB237" s="918"/>
    </row>
    <row r="238" spans="1:132" s="86" customFormat="1" ht="34.15" customHeight="1">
      <c r="A238" s="137" t="s">
        <v>516</v>
      </c>
      <c r="B238" s="920"/>
      <c r="C238" s="914"/>
      <c r="D238" s="916"/>
      <c r="E238" s="87" t="s">
        <v>43</v>
      </c>
      <c r="F238" s="52"/>
      <c r="G238" s="88">
        <v>78950</v>
      </c>
      <c r="H238" s="89"/>
      <c r="I238" s="55" t="s">
        <v>240</v>
      </c>
      <c r="J238" s="90">
        <v>760</v>
      </c>
      <c r="K238" s="91"/>
      <c r="L238" s="92" t="s">
        <v>241</v>
      </c>
      <c r="M238" s="93" t="s">
        <v>242</v>
      </c>
      <c r="N238" s="94" t="s">
        <v>240</v>
      </c>
      <c r="O238" s="95" t="s">
        <v>246</v>
      </c>
      <c r="P238" s="94" t="s">
        <v>240</v>
      </c>
      <c r="Q238" s="96">
        <v>1.8</v>
      </c>
      <c r="R238" s="97"/>
      <c r="S238" s="887"/>
      <c r="T238" s="889"/>
      <c r="U238" s="887"/>
      <c r="V238" s="891"/>
      <c r="W238" s="893"/>
      <c r="X238" s="873"/>
      <c r="Y238" s="893"/>
      <c r="Z238" s="895"/>
      <c r="AA238" s="55" t="s">
        <v>240</v>
      </c>
      <c r="AB238" s="90">
        <v>8910</v>
      </c>
      <c r="AC238" s="887"/>
      <c r="AD238" s="98">
        <v>80</v>
      </c>
      <c r="AE238" s="99" t="s">
        <v>241</v>
      </c>
      <c r="AF238" s="93" t="s">
        <v>242</v>
      </c>
      <c r="AG238" s="100" t="s">
        <v>240</v>
      </c>
      <c r="AH238" s="101" t="s">
        <v>246</v>
      </c>
      <c r="AI238" s="100" t="s">
        <v>240</v>
      </c>
      <c r="AJ238" s="102">
        <v>2.9</v>
      </c>
      <c r="AK238" s="103"/>
      <c r="AL238" s="70"/>
      <c r="AM238" s="104"/>
      <c r="AN238" s="77"/>
      <c r="AO238" s="105"/>
      <c r="AP238" s="106"/>
      <c r="AR238" s="106"/>
      <c r="AT238" s="106"/>
      <c r="AV238" s="107" t="s">
        <v>240</v>
      </c>
      <c r="AW238" s="71">
        <v>62360</v>
      </c>
      <c r="AX238" s="77" t="s">
        <v>240</v>
      </c>
      <c r="AY238" s="72">
        <v>620</v>
      </c>
      <c r="AZ238" s="108" t="s">
        <v>241</v>
      </c>
      <c r="BA238" s="74" t="s">
        <v>242</v>
      </c>
      <c r="BB238" s="73" t="s">
        <v>240</v>
      </c>
      <c r="BC238" s="75" t="s">
        <v>246</v>
      </c>
      <c r="BD238" s="73" t="s">
        <v>240</v>
      </c>
      <c r="BE238" s="76">
        <v>2.4</v>
      </c>
      <c r="BF238" s="107" t="s">
        <v>240</v>
      </c>
      <c r="BG238" s="156">
        <v>53450</v>
      </c>
      <c r="BH238" s="107" t="s">
        <v>250</v>
      </c>
      <c r="BI238" s="72">
        <v>530</v>
      </c>
      <c r="BJ238" s="108" t="s">
        <v>241</v>
      </c>
      <c r="BK238" s="74" t="s">
        <v>242</v>
      </c>
      <c r="BL238" s="108" t="s">
        <v>240</v>
      </c>
      <c r="BM238" s="75" t="s">
        <v>246</v>
      </c>
      <c r="BN238" s="108" t="s">
        <v>240</v>
      </c>
      <c r="BO238" s="76">
        <v>2.4</v>
      </c>
      <c r="BP238" s="896"/>
      <c r="BQ238" s="898"/>
      <c r="BR238" s="887"/>
      <c r="BS238" s="900"/>
      <c r="BT238" s="873"/>
      <c r="BU238" s="873"/>
      <c r="BV238" s="871"/>
      <c r="BW238" s="875"/>
      <c r="BX238" s="871"/>
      <c r="BY238" s="902"/>
      <c r="BZ238" s="887"/>
      <c r="CA238" s="904"/>
      <c r="CB238" s="887"/>
      <c r="CC238" s="900"/>
      <c r="CD238" s="871"/>
      <c r="CE238" s="873"/>
      <c r="CF238" s="871"/>
      <c r="CG238" s="875"/>
      <c r="CH238" s="871"/>
      <c r="CI238" s="877"/>
      <c r="CJ238" s="881"/>
      <c r="CK238" s="887"/>
      <c r="CL238" s="889"/>
      <c r="CM238" s="887"/>
      <c r="CN238" s="900"/>
      <c r="CO238" s="873"/>
      <c r="CP238" s="873"/>
      <c r="CQ238" s="871"/>
      <c r="CR238" s="875"/>
      <c r="CS238" s="871"/>
      <c r="CT238" s="902"/>
      <c r="CU238" s="887"/>
      <c r="CV238" s="109" t="s">
        <v>280</v>
      </c>
      <c r="CW238" s="887"/>
      <c r="CX238" s="109" t="s">
        <v>255</v>
      </c>
      <c r="CY238" s="887"/>
      <c r="CZ238" s="110">
        <v>59.9</v>
      </c>
      <c r="DA238" s="887"/>
      <c r="DB238" s="109" t="s">
        <v>280</v>
      </c>
      <c r="DC238" s="887"/>
      <c r="DD238" s="109" t="s">
        <v>255</v>
      </c>
      <c r="DE238" s="887"/>
      <c r="DF238" s="110">
        <v>49.9</v>
      </c>
      <c r="DG238" s="905"/>
      <c r="DH238" s="907"/>
      <c r="DI238" s="905"/>
      <c r="DJ238" s="111" t="s">
        <v>256</v>
      </c>
      <c r="DK238" s="882"/>
      <c r="DL238" s="909"/>
      <c r="DM238" s="871"/>
      <c r="DN238" s="869"/>
      <c r="DO238" s="871"/>
      <c r="DP238" s="873"/>
      <c r="DQ238" s="871"/>
      <c r="DR238" s="875"/>
      <c r="DS238" s="871"/>
      <c r="DT238" s="877"/>
      <c r="DU238" s="879"/>
      <c r="DV238" s="881"/>
      <c r="DW238" s="882"/>
      <c r="DX238" s="922"/>
      <c r="DY238" s="887"/>
      <c r="DZ238" s="922"/>
      <c r="EA238" s="112"/>
      <c r="EB238" s="918"/>
    </row>
    <row r="239" spans="1:132" s="86" customFormat="1" ht="34.15" customHeight="1">
      <c r="A239" s="137" t="s">
        <v>517</v>
      </c>
      <c r="B239" s="920"/>
      <c r="C239" s="913" t="s">
        <v>261</v>
      </c>
      <c r="D239" s="915" t="s">
        <v>239</v>
      </c>
      <c r="E239" s="51" t="s">
        <v>42</v>
      </c>
      <c r="F239" s="52"/>
      <c r="G239" s="53">
        <v>61980</v>
      </c>
      <c r="H239" s="54">
        <v>70890</v>
      </c>
      <c r="I239" s="55" t="s">
        <v>240</v>
      </c>
      <c r="J239" s="56">
        <v>590</v>
      </c>
      <c r="K239" s="57">
        <v>680</v>
      </c>
      <c r="L239" s="58" t="s">
        <v>241</v>
      </c>
      <c r="M239" s="59" t="s">
        <v>242</v>
      </c>
      <c r="N239" s="60" t="s">
        <v>240</v>
      </c>
      <c r="O239" s="61" t="s">
        <v>243</v>
      </c>
      <c r="P239" s="60" t="s">
        <v>240</v>
      </c>
      <c r="Q239" s="62">
        <v>2.2999999999999998</v>
      </c>
      <c r="R239" s="63">
        <v>2.2999999999999998</v>
      </c>
      <c r="S239" s="887" t="s">
        <v>240</v>
      </c>
      <c r="T239" s="888">
        <v>1990</v>
      </c>
      <c r="U239" s="887" t="s">
        <v>240</v>
      </c>
      <c r="V239" s="890">
        <v>10</v>
      </c>
      <c r="W239" s="892" t="s">
        <v>244</v>
      </c>
      <c r="X239" s="872" t="s">
        <v>242</v>
      </c>
      <c r="Y239" s="892" t="s">
        <v>240</v>
      </c>
      <c r="Z239" s="894" t="s">
        <v>245</v>
      </c>
      <c r="AA239" s="55" t="s">
        <v>240</v>
      </c>
      <c r="AB239" s="64">
        <v>8910</v>
      </c>
      <c r="AC239" s="887" t="s">
        <v>240</v>
      </c>
      <c r="AD239" s="65">
        <v>80</v>
      </c>
      <c r="AE239" s="66" t="s">
        <v>244</v>
      </c>
      <c r="AF239" s="59" t="s">
        <v>242</v>
      </c>
      <c r="AG239" s="67" t="s">
        <v>240</v>
      </c>
      <c r="AH239" s="61" t="s">
        <v>246</v>
      </c>
      <c r="AI239" s="67" t="s">
        <v>240</v>
      </c>
      <c r="AJ239" s="68">
        <v>2.9</v>
      </c>
      <c r="AK239" s="69" t="s">
        <v>247</v>
      </c>
      <c r="AL239" s="70" t="s">
        <v>248</v>
      </c>
      <c r="AM239" s="71">
        <v>3560</v>
      </c>
      <c r="AN239" s="70" t="s">
        <v>248</v>
      </c>
      <c r="AO239" s="72">
        <v>30</v>
      </c>
      <c r="AP239" s="73" t="s">
        <v>241</v>
      </c>
      <c r="AQ239" s="74" t="s">
        <v>242</v>
      </c>
      <c r="AR239" s="73" t="s">
        <v>240</v>
      </c>
      <c r="AS239" s="75" t="s">
        <v>246</v>
      </c>
      <c r="AT239" s="73" t="s">
        <v>240</v>
      </c>
      <c r="AU239" s="76">
        <v>3.9</v>
      </c>
      <c r="AV239" s="77"/>
      <c r="AW239" s="78"/>
      <c r="AX239" s="77"/>
      <c r="AY239" s="79"/>
      <c r="AZ239" s="80"/>
      <c r="BA239" s="80"/>
      <c r="BB239" s="81"/>
      <c r="BC239" s="80"/>
      <c r="BD239" s="81"/>
      <c r="BE239" s="80"/>
      <c r="BF239" s="77"/>
      <c r="BG239" s="78" t="s">
        <v>249</v>
      </c>
      <c r="BH239" s="77"/>
      <c r="BI239" s="82"/>
      <c r="BJ239" s="80"/>
      <c r="BK239" s="80"/>
      <c r="BL239" s="80"/>
      <c r="BM239" s="80"/>
      <c r="BN239" s="80"/>
      <c r="BO239" s="80"/>
      <c r="BP239" s="896" t="s">
        <v>240</v>
      </c>
      <c r="BQ239" s="897" t="s">
        <v>262</v>
      </c>
      <c r="BR239" s="887" t="s">
        <v>240</v>
      </c>
      <c r="BS239" s="899"/>
      <c r="BT239" s="872"/>
      <c r="BU239" s="872"/>
      <c r="BV239" s="870"/>
      <c r="BW239" s="874"/>
      <c r="BX239" s="870"/>
      <c r="BY239" s="911" t="s">
        <v>178</v>
      </c>
      <c r="BZ239" s="887" t="s">
        <v>250</v>
      </c>
      <c r="CA239" s="903">
        <v>13360</v>
      </c>
      <c r="CB239" s="887" t="s">
        <v>250</v>
      </c>
      <c r="CC239" s="899">
        <v>130</v>
      </c>
      <c r="CD239" s="870" t="s">
        <v>241</v>
      </c>
      <c r="CE239" s="872" t="s">
        <v>242</v>
      </c>
      <c r="CF239" s="870" t="s">
        <v>240</v>
      </c>
      <c r="CG239" s="874" t="s">
        <v>246</v>
      </c>
      <c r="CH239" s="870" t="s">
        <v>240</v>
      </c>
      <c r="CI239" s="876">
        <v>2.5</v>
      </c>
      <c r="CJ239" s="880" t="s">
        <v>251</v>
      </c>
      <c r="CK239" s="887" t="s">
        <v>250</v>
      </c>
      <c r="CL239" s="888">
        <v>2000</v>
      </c>
      <c r="CM239" s="887" t="s">
        <v>240</v>
      </c>
      <c r="CN239" s="899">
        <v>20</v>
      </c>
      <c r="CO239" s="872" t="s">
        <v>241</v>
      </c>
      <c r="CP239" s="872" t="s">
        <v>242</v>
      </c>
      <c r="CQ239" s="870" t="s">
        <v>240</v>
      </c>
      <c r="CR239" s="874" t="s">
        <v>246</v>
      </c>
      <c r="CS239" s="870" t="s">
        <v>240</v>
      </c>
      <c r="CT239" s="901">
        <v>10.199999999999999</v>
      </c>
      <c r="CU239" s="887" t="s">
        <v>250</v>
      </c>
      <c r="CV239" s="83">
        <v>1100</v>
      </c>
      <c r="CW239" s="887" t="s">
        <v>250</v>
      </c>
      <c r="CX239" s="84">
        <v>10</v>
      </c>
      <c r="CY239" s="887" t="s">
        <v>250</v>
      </c>
      <c r="CZ239" s="84">
        <v>10</v>
      </c>
      <c r="DA239" s="887" t="s">
        <v>250</v>
      </c>
      <c r="DB239" s="83">
        <v>190</v>
      </c>
      <c r="DC239" s="887" t="s">
        <v>250</v>
      </c>
      <c r="DD239" s="84">
        <v>1</v>
      </c>
      <c r="DE239" s="887" t="s">
        <v>250</v>
      </c>
      <c r="DF239" s="84">
        <v>1</v>
      </c>
      <c r="DG239" s="905" t="s">
        <v>248</v>
      </c>
      <c r="DH239" s="906">
        <v>10870</v>
      </c>
      <c r="DI239" s="905" t="s">
        <v>248</v>
      </c>
      <c r="DJ239" s="85">
        <v>255</v>
      </c>
      <c r="DK239" s="882" t="s">
        <v>252</v>
      </c>
      <c r="DL239" s="908">
        <v>13360</v>
      </c>
      <c r="DM239" s="870" t="s">
        <v>240</v>
      </c>
      <c r="DN239" s="868">
        <v>130</v>
      </c>
      <c r="DO239" s="870" t="s">
        <v>241</v>
      </c>
      <c r="DP239" s="872" t="s">
        <v>242</v>
      </c>
      <c r="DQ239" s="870" t="s">
        <v>240</v>
      </c>
      <c r="DR239" s="874" t="s">
        <v>246</v>
      </c>
      <c r="DS239" s="870" t="s">
        <v>240</v>
      </c>
      <c r="DT239" s="876">
        <v>2.5</v>
      </c>
      <c r="DU239" s="878" t="s">
        <v>247</v>
      </c>
      <c r="DV239" s="880" t="s">
        <v>253</v>
      </c>
      <c r="DW239" s="882" t="s">
        <v>252</v>
      </c>
      <c r="DX239" s="922"/>
      <c r="DY239" s="887"/>
      <c r="DZ239" s="922"/>
      <c r="EA239" s="112"/>
      <c r="EB239" s="918"/>
    </row>
    <row r="240" spans="1:132" s="86" customFormat="1" ht="34.15" customHeight="1">
      <c r="A240" s="137" t="s">
        <v>518</v>
      </c>
      <c r="B240" s="920"/>
      <c r="C240" s="914"/>
      <c r="D240" s="916"/>
      <c r="E240" s="87" t="s">
        <v>43</v>
      </c>
      <c r="F240" s="52"/>
      <c r="G240" s="88">
        <v>70890</v>
      </c>
      <c r="H240" s="89"/>
      <c r="I240" s="55" t="s">
        <v>240</v>
      </c>
      <c r="J240" s="90">
        <v>680</v>
      </c>
      <c r="K240" s="91"/>
      <c r="L240" s="92" t="s">
        <v>241</v>
      </c>
      <c r="M240" s="93" t="s">
        <v>242</v>
      </c>
      <c r="N240" s="94" t="s">
        <v>240</v>
      </c>
      <c r="O240" s="95" t="s">
        <v>246</v>
      </c>
      <c r="P240" s="94" t="s">
        <v>240</v>
      </c>
      <c r="Q240" s="96">
        <v>2.2999999999999998</v>
      </c>
      <c r="R240" s="97"/>
      <c r="S240" s="887"/>
      <c r="T240" s="889"/>
      <c r="U240" s="887"/>
      <c r="V240" s="891"/>
      <c r="W240" s="893"/>
      <c r="X240" s="873"/>
      <c r="Y240" s="893"/>
      <c r="Z240" s="895"/>
      <c r="AA240" s="55" t="s">
        <v>240</v>
      </c>
      <c r="AB240" s="90">
        <v>8910</v>
      </c>
      <c r="AC240" s="887"/>
      <c r="AD240" s="98">
        <v>80</v>
      </c>
      <c r="AE240" s="99" t="s">
        <v>241</v>
      </c>
      <c r="AF240" s="93" t="s">
        <v>242</v>
      </c>
      <c r="AG240" s="100" t="s">
        <v>240</v>
      </c>
      <c r="AH240" s="101" t="s">
        <v>246</v>
      </c>
      <c r="AI240" s="100" t="s">
        <v>240</v>
      </c>
      <c r="AJ240" s="102">
        <v>2.9</v>
      </c>
      <c r="AK240" s="103"/>
      <c r="AL240" s="70"/>
      <c r="AM240" s="104"/>
      <c r="AN240" s="77"/>
      <c r="AO240" s="105"/>
      <c r="AP240" s="106"/>
      <c r="AR240" s="106"/>
      <c r="AT240" s="106"/>
      <c r="AV240" s="107" t="s">
        <v>240</v>
      </c>
      <c r="AW240" s="71">
        <v>62360</v>
      </c>
      <c r="AX240" s="77" t="s">
        <v>240</v>
      </c>
      <c r="AY240" s="72">
        <v>620</v>
      </c>
      <c r="AZ240" s="108" t="s">
        <v>241</v>
      </c>
      <c r="BA240" s="74" t="s">
        <v>242</v>
      </c>
      <c r="BB240" s="73" t="s">
        <v>240</v>
      </c>
      <c r="BC240" s="75" t="s">
        <v>246</v>
      </c>
      <c r="BD240" s="73" t="s">
        <v>240</v>
      </c>
      <c r="BE240" s="76">
        <v>2.4</v>
      </c>
      <c r="BF240" s="107" t="s">
        <v>240</v>
      </c>
      <c r="BG240" s="156">
        <v>53450</v>
      </c>
      <c r="BH240" s="107" t="s">
        <v>250</v>
      </c>
      <c r="BI240" s="72">
        <v>530</v>
      </c>
      <c r="BJ240" s="108" t="s">
        <v>241</v>
      </c>
      <c r="BK240" s="74" t="s">
        <v>242</v>
      </c>
      <c r="BL240" s="108" t="s">
        <v>240</v>
      </c>
      <c r="BM240" s="75" t="s">
        <v>246</v>
      </c>
      <c r="BN240" s="108" t="s">
        <v>240</v>
      </c>
      <c r="BO240" s="76">
        <v>2.4</v>
      </c>
      <c r="BP240" s="896"/>
      <c r="BQ240" s="898"/>
      <c r="BR240" s="887"/>
      <c r="BS240" s="900"/>
      <c r="BT240" s="873"/>
      <c r="BU240" s="873"/>
      <c r="BV240" s="871"/>
      <c r="BW240" s="875"/>
      <c r="BX240" s="871"/>
      <c r="BY240" s="912"/>
      <c r="BZ240" s="887"/>
      <c r="CA240" s="904"/>
      <c r="CB240" s="887"/>
      <c r="CC240" s="900"/>
      <c r="CD240" s="871"/>
      <c r="CE240" s="873"/>
      <c r="CF240" s="871"/>
      <c r="CG240" s="875"/>
      <c r="CH240" s="871"/>
      <c r="CI240" s="877"/>
      <c r="CJ240" s="881"/>
      <c r="CK240" s="887"/>
      <c r="CL240" s="889"/>
      <c r="CM240" s="887"/>
      <c r="CN240" s="900"/>
      <c r="CO240" s="873"/>
      <c r="CP240" s="873"/>
      <c r="CQ240" s="871"/>
      <c r="CR240" s="875"/>
      <c r="CS240" s="871"/>
      <c r="CT240" s="902"/>
      <c r="CU240" s="887"/>
      <c r="CV240" s="109" t="s">
        <v>254</v>
      </c>
      <c r="CW240" s="887"/>
      <c r="CX240" s="109" t="s">
        <v>255</v>
      </c>
      <c r="CY240" s="887"/>
      <c r="CZ240" s="110">
        <v>52.4</v>
      </c>
      <c r="DA240" s="887"/>
      <c r="DB240" s="109" t="s">
        <v>254</v>
      </c>
      <c r="DC240" s="887"/>
      <c r="DD240" s="109" t="s">
        <v>255</v>
      </c>
      <c r="DE240" s="887"/>
      <c r="DF240" s="110">
        <v>87.4</v>
      </c>
      <c r="DG240" s="905"/>
      <c r="DH240" s="907"/>
      <c r="DI240" s="905"/>
      <c r="DJ240" s="111" t="s">
        <v>256</v>
      </c>
      <c r="DK240" s="882"/>
      <c r="DL240" s="909"/>
      <c r="DM240" s="871"/>
      <c r="DN240" s="869"/>
      <c r="DO240" s="871"/>
      <c r="DP240" s="873"/>
      <c r="DQ240" s="871"/>
      <c r="DR240" s="875"/>
      <c r="DS240" s="871"/>
      <c r="DT240" s="877"/>
      <c r="DU240" s="879"/>
      <c r="DV240" s="881"/>
      <c r="DW240" s="882"/>
      <c r="DX240" s="922"/>
      <c r="DY240" s="887"/>
      <c r="DZ240" s="922"/>
      <c r="EA240" s="112"/>
      <c r="EB240" s="918"/>
    </row>
    <row r="241" spans="1:132" s="86" customFormat="1" ht="34.15" customHeight="1">
      <c r="A241" s="137" t="s">
        <v>519</v>
      </c>
      <c r="B241" s="920"/>
      <c r="C241" s="913" t="s">
        <v>263</v>
      </c>
      <c r="D241" s="915" t="s">
        <v>239</v>
      </c>
      <c r="E241" s="51" t="s">
        <v>42</v>
      </c>
      <c r="F241" s="52"/>
      <c r="G241" s="53">
        <v>55610</v>
      </c>
      <c r="H241" s="54">
        <v>64520</v>
      </c>
      <c r="I241" s="55" t="s">
        <v>240</v>
      </c>
      <c r="J241" s="56">
        <v>530</v>
      </c>
      <c r="K241" s="57">
        <v>620</v>
      </c>
      <c r="L241" s="58" t="s">
        <v>241</v>
      </c>
      <c r="M241" s="59" t="s">
        <v>242</v>
      </c>
      <c r="N241" s="60" t="s">
        <v>240</v>
      </c>
      <c r="O241" s="61" t="s">
        <v>243</v>
      </c>
      <c r="P241" s="60" t="s">
        <v>240</v>
      </c>
      <c r="Q241" s="62">
        <v>2.2000000000000002</v>
      </c>
      <c r="R241" s="63">
        <v>2.2999999999999998</v>
      </c>
      <c r="S241" s="887" t="s">
        <v>240</v>
      </c>
      <c r="T241" s="888">
        <v>1770</v>
      </c>
      <c r="U241" s="887" t="s">
        <v>240</v>
      </c>
      <c r="V241" s="890">
        <v>10</v>
      </c>
      <c r="W241" s="892" t="s">
        <v>244</v>
      </c>
      <c r="X241" s="872" t="s">
        <v>242</v>
      </c>
      <c r="Y241" s="892" t="s">
        <v>240</v>
      </c>
      <c r="Z241" s="894" t="s">
        <v>245</v>
      </c>
      <c r="AA241" s="55" t="s">
        <v>240</v>
      </c>
      <c r="AB241" s="64">
        <v>8910</v>
      </c>
      <c r="AC241" s="887" t="s">
        <v>240</v>
      </c>
      <c r="AD241" s="65">
        <v>80</v>
      </c>
      <c r="AE241" s="66" t="s">
        <v>244</v>
      </c>
      <c r="AF241" s="59" t="s">
        <v>242</v>
      </c>
      <c r="AG241" s="67" t="s">
        <v>240</v>
      </c>
      <c r="AH241" s="61" t="s">
        <v>246</v>
      </c>
      <c r="AI241" s="67" t="s">
        <v>240</v>
      </c>
      <c r="AJ241" s="68">
        <v>2.9</v>
      </c>
      <c r="AK241" s="69" t="s">
        <v>247</v>
      </c>
      <c r="AL241" s="70" t="s">
        <v>248</v>
      </c>
      <c r="AM241" s="71">
        <v>3560</v>
      </c>
      <c r="AN241" s="70" t="s">
        <v>248</v>
      </c>
      <c r="AO241" s="72">
        <v>30</v>
      </c>
      <c r="AP241" s="73" t="s">
        <v>241</v>
      </c>
      <c r="AQ241" s="74" t="s">
        <v>242</v>
      </c>
      <c r="AR241" s="73" t="s">
        <v>240</v>
      </c>
      <c r="AS241" s="75" t="s">
        <v>246</v>
      </c>
      <c r="AT241" s="73" t="s">
        <v>240</v>
      </c>
      <c r="AU241" s="76">
        <v>3.9</v>
      </c>
      <c r="AV241" s="77"/>
      <c r="AW241" s="78"/>
      <c r="AX241" s="77"/>
      <c r="AY241" s="79"/>
      <c r="AZ241" s="80"/>
      <c r="BA241" s="80"/>
      <c r="BB241" s="81"/>
      <c r="BC241" s="80"/>
      <c r="BD241" s="81"/>
      <c r="BE241" s="80"/>
      <c r="BF241" s="77"/>
      <c r="BG241" s="78" t="s">
        <v>249</v>
      </c>
      <c r="BH241" s="77"/>
      <c r="BI241" s="82"/>
      <c r="BJ241" s="80"/>
      <c r="BK241" s="80"/>
      <c r="BL241" s="80"/>
      <c r="BM241" s="80"/>
      <c r="BN241" s="80"/>
      <c r="BO241" s="80"/>
      <c r="BP241" s="896" t="s">
        <v>240</v>
      </c>
      <c r="BQ241" s="897" t="s">
        <v>262</v>
      </c>
      <c r="BR241" s="887" t="s">
        <v>240</v>
      </c>
      <c r="BS241" s="899"/>
      <c r="BT241" s="872"/>
      <c r="BU241" s="872"/>
      <c r="BV241" s="870"/>
      <c r="BW241" s="874"/>
      <c r="BX241" s="870"/>
      <c r="BY241" s="911" t="s">
        <v>178</v>
      </c>
      <c r="BZ241" s="887" t="s">
        <v>250</v>
      </c>
      <c r="CA241" s="903">
        <v>11870</v>
      </c>
      <c r="CB241" s="887" t="s">
        <v>240</v>
      </c>
      <c r="CC241" s="899">
        <v>110</v>
      </c>
      <c r="CD241" s="870" t="s">
        <v>241</v>
      </c>
      <c r="CE241" s="872" t="s">
        <v>242</v>
      </c>
      <c r="CF241" s="870" t="s">
        <v>240</v>
      </c>
      <c r="CG241" s="874" t="s">
        <v>246</v>
      </c>
      <c r="CH241" s="870" t="s">
        <v>240</v>
      </c>
      <c r="CI241" s="876">
        <v>2.6</v>
      </c>
      <c r="CJ241" s="880" t="s">
        <v>251</v>
      </c>
      <c r="CK241" s="887" t="s">
        <v>250</v>
      </c>
      <c r="CL241" s="888">
        <v>1870</v>
      </c>
      <c r="CM241" s="887" t="s">
        <v>240</v>
      </c>
      <c r="CN241" s="899">
        <v>10</v>
      </c>
      <c r="CO241" s="872" t="s">
        <v>241</v>
      </c>
      <c r="CP241" s="872" t="s">
        <v>242</v>
      </c>
      <c r="CQ241" s="870" t="s">
        <v>240</v>
      </c>
      <c r="CR241" s="874" t="s">
        <v>246</v>
      </c>
      <c r="CS241" s="870" t="s">
        <v>240</v>
      </c>
      <c r="CT241" s="901">
        <v>18.100000000000001</v>
      </c>
      <c r="CU241" s="887" t="s">
        <v>250</v>
      </c>
      <c r="CV241" s="83">
        <v>980</v>
      </c>
      <c r="CW241" s="887" t="s">
        <v>250</v>
      </c>
      <c r="CX241" s="84">
        <v>9</v>
      </c>
      <c r="CY241" s="887" t="s">
        <v>250</v>
      </c>
      <c r="CZ241" s="84">
        <v>9</v>
      </c>
      <c r="DA241" s="887" t="s">
        <v>250</v>
      </c>
      <c r="DB241" s="83">
        <v>170</v>
      </c>
      <c r="DC241" s="887" t="s">
        <v>250</v>
      </c>
      <c r="DD241" s="84">
        <v>1</v>
      </c>
      <c r="DE241" s="887" t="s">
        <v>250</v>
      </c>
      <c r="DF241" s="84">
        <v>1</v>
      </c>
      <c r="DG241" s="905" t="s">
        <v>248</v>
      </c>
      <c r="DH241" s="906">
        <v>9770</v>
      </c>
      <c r="DI241" s="905" t="s">
        <v>248</v>
      </c>
      <c r="DJ241" s="85">
        <v>255</v>
      </c>
      <c r="DK241" s="882" t="s">
        <v>252</v>
      </c>
      <c r="DL241" s="908">
        <v>11880</v>
      </c>
      <c r="DM241" s="870" t="s">
        <v>240</v>
      </c>
      <c r="DN241" s="868">
        <v>110</v>
      </c>
      <c r="DO241" s="870" t="s">
        <v>241</v>
      </c>
      <c r="DP241" s="872" t="s">
        <v>242</v>
      </c>
      <c r="DQ241" s="870" t="s">
        <v>240</v>
      </c>
      <c r="DR241" s="874" t="s">
        <v>246</v>
      </c>
      <c r="DS241" s="870" t="s">
        <v>240</v>
      </c>
      <c r="DT241" s="876">
        <v>2.6</v>
      </c>
      <c r="DU241" s="878" t="s">
        <v>247</v>
      </c>
      <c r="DV241" s="880" t="s">
        <v>253</v>
      </c>
      <c r="DW241" s="882" t="s">
        <v>252</v>
      </c>
      <c r="DX241" s="922"/>
      <c r="DY241" s="887"/>
      <c r="DZ241" s="922"/>
      <c r="EA241" s="112"/>
      <c r="EB241" s="918"/>
    </row>
    <row r="242" spans="1:132" s="86" customFormat="1" ht="34.15" customHeight="1">
      <c r="A242" s="137" t="s">
        <v>520</v>
      </c>
      <c r="B242" s="920"/>
      <c r="C242" s="914"/>
      <c r="D242" s="916"/>
      <c r="E242" s="87" t="s">
        <v>43</v>
      </c>
      <c r="F242" s="52"/>
      <c r="G242" s="88">
        <v>64520</v>
      </c>
      <c r="H242" s="89"/>
      <c r="I242" s="55" t="s">
        <v>240</v>
      </c>
      <c r="J242" s="90">
        <v>620</v>
      </c>
      <c r="K242" s="91"/>
      <c r="L242" s="92" t="s">
        <v>241</v>
      </c>
      <c r="M242" s="93" t="s">
        <v>242</v>
      </c>
      <c r="N242" s="94" t="s">
        <v>240</v>
      </c>
      <c r="O242" s="95" t="s">
        <v>246</v>
      </c>
      <c r="P242" s="94" t="s">
        <v>240</v>
      </c>
      <c r="Q242" s="96">
        <v>2.2999999999999998</v>
      </c>
      <c r="R242" s="97"/>
      <c r="S242" s="887"/>
      <c r="T242" s="889"/>
      <c r="U242" s="887"/>
      <c r="V242" s="891"/>
      <c r="W242" s="893"/>
      <c r="X242" s="873"/>
      <c r="Y242" s="893"/>
      <c r="Z242" s="895"/>
      <c r="AA242" s="55" t="s">
        <v>240</v>
      </c>
      <c r="AB242" s="90">
        <v>8910</v>
      </c>
      <c r="AC242" s="887"/>
      <c r="AD242" s="98">
        <v>80</v>
      </c>
      <c r="AE242" s="99" t="s">
        <v>241</v>
      </c>
      <c r="AF242" s="93" t="s">
        <v>242</v>
      </c>
      <c r="AG242" s="100" t="s">
        <v>240</v>
      </c>
      <c r="AH242" s="101" t="s">
        <v>246</v>
      </c>
      <c r="AI242" s="100" t="s">
        <v>240</v>
      </c>
      <c r="AJ242" s="102">
        <v>2.9</v>
      </c>
      <c r="AK242" s="103"/>
      <c r="AL242" s="70"/>
      <c r="AM242" s="104"/>
      <c r="AN242" s="77"/>
      <c r="AO242" s="105"/>
      <c r="AP242" s="106"/>
      <c r="AR242" s="106"/>
      <c r="AT242" s="106"/>
      <c r="AV242" s="107" t="s">
        <v>240</v>
      </c>
      <c r="AW242" s="71">
        <v>62360</v>
      </c>
      <c r="AX242" s="77" t="s">
        <v>240</v>
      </c>
      <c r="AY242" s="72">
        <v>620</v>
      </c>
      <c r="AZ242" s="108" t="s">
        <v>241</v>
      </c>
      <c r="BA242" s="74" t="s">
        <v>242</v>
      </c>
      <c r="BB242" s="73" t="s">
        <v>240</v>
      </c>
      <c r="BC242" s="75" t="s">
        <v>246</v>
      </c>
      <c r="BD242" s="73" t="s">
        <v>240</v>
      </c>
      <c r="BE242" s="76">
        <v>2.4</v>
      </c>
      <c r="BF242" s="107" t="s">
        <v>240</v>
      </c>
      <c r="BG242" s="156">
        <v>53450</v>
      </c>
      <c r="BH242" s="107" t="s">
        <v>250</v>
      </c>
      <c r="BI242" s="72">
        <v>530</v>
      </c>
      <c r="BJ242" s="108" t="s">
        <v>241</v>
      </c>
      <c r="BK242" s="74" t="s">
        <v>242</v>
      </c>
      <c r="BL242" s="108" t="s">
        <v>240</v>
      </c>
      <c r="BM242" s="75" t="s">
        <v>246</v>
      </c>
      <c r="BN242" s="108" t="s">
        <v>240</v>
      </c>
      <c r="BO242" s="76">
        <v>2.4</v>
      </c>
      <c r="BP242" s="896"/>
      <c r="BQ242" s="898"/>
      <c r="BR242" s="887"/>
      <c r="BS242" s="900"/>
      <c r="BT242" s="873"/>
      <c r="BU242" s="873"/>
      <c r="BV242" s="871"/>
      <c r="BW242" s="875"/>
      <c r="BX242" s="871"/>
      <c r="BY242" s="912"/>
      <c r="BZ242" s="887"/>
      <c r="CA242" s="904"/>
      <c r="CB242" s="887"/>
      <c r="CC242" s="900"/>
      <c r="CD242" s="871"/>
      <c r="CE242" s="873"/>
      <c r="CF242" s="871"/>
      <c r="CG242" s="875"/>
      <c r="CH242" s="871"/>
      <c r="CI242" s="877"/>
      <c r="CJ242" s="881"/>
      <c r="CK242" s="887"/>
      <c r="CL242" s="889"/>
      <c r="CM242" s="887"/>
      <c r="CN242" s="900"/>
      <c r="CO242" s="873"/>
      <c r="CP242" s="873"/>
      <c r="CQ242" s="871"/>
      <c r="CR242" s="875"/>
      <c r="CS242" s="871"/>
      <c r="CT242" s="902"/>
      <c r="CU242" s="887"/>
      <c r="CV242" s="109" t="s">
        <v>280</v>
      </c>
      <c r="CW242" s="887"/>
      <c r="CX242" s="109" t="s">
        <v>255</v>
      </c>
      <c r="CY242" s="887"/>
      <c r="CZ242" s="110">
        <v>51.8</v>
      </c>
      <c r="DA242" s="887"/>
      <c r="DB242" s="109" t="s">
        <v>280</v>
      </c>
      <c r="DC242" s="887"/>
      <c r="DD242" s="109" t="s">
        <v>255</v>
      </c>
      <c r="DE242" s="887"/>
      <c r="DF242" s="110">
        <v>77.7</v>
      </c>
      <c r="DG242" s="905"/>
      <c r="DH242" s="907"/>
      <c r="DI242" s="905"/>
      <c r="DJ242" s="111" t="s">
        <v>256</v>
      </c>
      <c r="DK242" s="882"/>
      <c r="DL242" s="909"/>
      <c r="DM242" s="871"/>
      <c r="DN242" s="869"/>
      <c r="DO242" s="871"/>
      <c r="DP242" s="873"/>
      <c r="DQ242" s="871"/>
      <c r="DR242" s="875"/>
      <c r="DS242" s="871"/>
      <c r="DT242" s="877"/>
      <c r="DU242" s="879"/>
      <c r="DV242" s="881"/>
      <c r="DW242" s="882"/>
      <c r="DX242" s="922"/>
      <c r="DY242" s="887"/>
      <c r="DZ242" s="922"/>
      <c r="EA242" s="112"/>
      <c r="EB242" s="918"/>
    </row>
    <row r="243" spans="1:132" s="86" customFormat="1" ht="34.15" customHeight="1">
      <c r="A243" s="137" t="s">
        <v>521</v>
      </c>
      <c r="B243" s="920"/>
      <c r="C243" s="913" t="s">
        <v>264</v>
      </c>
      <c r="D243" s="915" t="s">
        <v>239</v>
      </c>
      <c r="E243" s="51" t="s">
        <v>42</v>
      </c>
      <c r="F243" s="52"/>
      <c r="G243" s="53">
        <v>54030</v>
      </c>
      <c r="H243" s="54">
        <v>62940</v>
      </c>
      <c r="I243" s="55" t="s">
        <v>240</v>
      </c>
      <c r="J243" s="56">
        <v>510</v>
      </c>
      <c r="K243" s="57">
        <v>600</v>
      </c>
      <c r="L243" s="58" t="s">
        <v>241</v>
      </c>
      <c r="M243" s="59" t="s">
        <v>242</v>
      </c>
      <c r="N243" s="60" t="s">
        <v>240</v>
      </c>
      <c r="O243" s="61" t="s">
        <v>243</v>
      </c>
      <c r="P243" s="60" t="s">
        <v>240</v>
      </c>
      <c r="Q243" s="62">
        <v>2.2999999999999998</v>
      </c>
      <c r="R243" s="63">
        <v>2.2999999999999998</v>
      </c>
      <c r="S243" s="887" t="s">
        <v>240</v>
      </c>
      <c r="T243" s="888">
        <v>1590</v>
      </c>
      <c r="U243" s="887" t="s">
        <v>240</v>
      </c>
      <c r="V243" s="890">
        <v>10</v>
      </c>
      <c r="W243" s="892" t="s">
        <v>244</v>
      </c>
      <c r="X243" s="872" t="s">
        <v>242</v>
      </c>
      <c r="Y243" s="892" t="s">
        <v>240</v>
      </c>
      <c r="Z243" s="894" t="s">
        <v>245</v>
      </c>
      <c r="AA243" s="55" t="s">
        <v>240</v>
      </c>
      <c r="AB243" s="64">
        <v>8910</v>
      </c>
      <c r="AC243" s="887" t="s">
        <v>240</v>
      </c>
      <c r="AD243" s="65">
        <v>80</v>
      </c>
      <c r="AE243" s="66" t="s">
        <v>244</v>
      </c>
      <c r="AF243" s="59" t="s">
        <v>242</v>
      </c>
      <c r="AG243" s="67" t="s">
        <v>240</v>
      </c>
      <c r="AH243" s="61" t="s">
        <v>246</v>
      </c>
      <c r="AI243" s="67" t="s">
        <v>240</v>
      </c>
      <c r="AJ243" s="68">
        <v>2.9</v>
      </c>
      <c r="AK243" s="69" t="s">
        <v>247</v>
      </c>
      <c r="AL243" s="70" t="s">
        <v>248</v>
      </c>
      <c r="AM243" s="71">
        <v>3560</v>
      </c>
      <c r="AN243" s="70" t="s">
        <v>248</v>
      </c>
      <c r="AO243" s="72">
        <v>30</v>
      </c>
      <c r="AP243" s="73" t="s">
        <v>241</v>
      </c>
      <c r="AQ243" s="74" t="s">
        <v>242</v>
      </c>
      <c r="AR243" s="73" t="s">
        <v>240</v>
      </c>
      <c r="AS243" s="75" t="s">
        <v>246</v>
      </c>
      <c r="AT243" s="73" t="s">
        <v>240</v>
      </c>
      <c r="AU243" s="76">
        <v>3.9</v>
      </c>
      <c r="AV243" s="77"/>
      <c r="AW243" s="78"/>
      <c r="AX243" s="77"/>
      <c r="AY243" s="79"/>
      <c r="AZ243" s="80"/>
      <c r="BA243" s="80"/>
      <c r="BB243" s="81"/>
      <c r="BC243" s="80"/>
      <c r="BD243" s="81"/>
      <c r="BE243" s="80"/>
      <c r="BF243" s="77"/>
      <c r="BG243" s="78" t="s">
        <v>249</v>
      </c>
      <c r="BH243" s="77"/>
      <c r="BI243" s="82"/>
      <c r="BJ243" s="80"/>
      <c r="BK243" s="80"/>
      <c r="BL243" s="80"/>
      <c r="BM243" s="80"/>
      <c r="BN243" s="80"/>
      <c r="BO243" s="80"/>
      <c r="BP243" s="896" t="s">
        <v>240</v>
      </c>
      <c r="BQ243" s="897" t="s">
        <v>262</v>
      </c>
      <c r="BR243" s="887" t="s">
        <v>240</v>
      </c>
      <c r="BS243" s="899"/>
      <c r="BT243" s="872"/>
      <c r="BU243" s="872"/>
      <c r="BV243" s="870"/>
      <c r="BW243" s="874"/>
      <c r="BX243" s="870"/>
      <c r="BY243" s="911" t="s">
        <v>178</v>
      </c>
      <c r="BZ243" s="887" t="s">
        <v>250</v>
      </c>
      <c r="CA243" s="903">
        <v>10690</v>
      </c>
      <c r="CB243" s="887" t="s">
        <v>250</v>
      </c>
      <c r="CC243" s="899">
        <v>100</v>
      </c>
      <c r="CD243" s="870" t="s">
        <v>241</v>
      </c>
      <c r="CE243" s="872" t="s">
        <v>242</v>
      </c>
      <c r="CF243" s="870" t="s">
        <v>240</v>
      </c>
      <c r="CG243" s="874" t="s">
        <v>246</v>
      </c>
      <c r="CH243" s="870" t="s">
        <v>240</v>
      </c>
      <c r="CI243" s="876">
        <v>2.6</v>
      </c>
      <c r="CJ243" s="880" t="s">
        <v>251</v>
      </c>
      <c r="CK243" s="887" t="s">
        <v>250</v>
      </c>
      <c r="CL243" s="888">
        <v>1680</v>
      </c>
      <c r="CM243" s="887" t="s">
        <v>240</v>
      </c>
      <c r="CN243" s="899">
        <v>10</v>
      </c>
      <c r="CO243" s="872" t="s">
        <v>241</v>
      </c>
      <c r="CP243" s="872" t="s">
        <v>242</v>
      </c>
      <c r="CQ243" s="870" t="s">
        <v>240</v>
      </c>
      <c r="CR243" s="874" t="s">
        <v>246</v>
      </c>
      <c r="CS243" s="870" t="s">
        <v>240</v>
      </c>
      <c r="CT243" s="901">
        <v>16.3</v>
      </c>
      <c r="CU243" s="887" t="s">
        <v>250</v>
      </c>
      <c r="CV243" s="83">
        <v>880</v>
      </c>
      <c r="CW243" s="887" t="s">
        <v>250</v>
      </c>
      <c r="CX243" s="84">
        <v>8</v>
      </c>
      <c r="CY243" s="887" t="s">
        <v>250</v>
      </c>
      <c r="CZ243" s="84">
        <v>8</v>
      </c>
      <c r="DA243" s="887" t="s">
        <v>250</v>
      </c>
      <c r="DB243" s="83">
        <v>150</v>
      </c>
      <c r="DC243" s="887" t="s">
        <v>250</v>
      </c>
      <c r="DD243" s="84">
        <v>1</v>
      </c>
      <c r="DE243" s="887" t="s">
        <v>250</v>
      </c>
      <c r="DF243" s="84">
        <v>1</v>
      </c>
      <c r="DG243" s="905" t="s">
        <v>248</v>
      </c>
      <c r="DH243" s="906">
        <v>8860</v>
      </c>
      <c r="DI243" s="905" t="s">
        <v>248</v>
      </c>
      <c r="DJ243" s="85">
        <v>255</v>
      </c>
      <c r="DK243" s="882" t="s">
        <v>252</v>
      </c>
      <c r="DL243" s="908">
        <v>10690</v>
      </c>
      <c r="DM243" s="870" t="s">
        <v>240</v>
      </c>
      <c r="DN243" s="868">
        <v>100</v>
      </c>
      <c r="DO243" s="870" t="s">
        <v>241</v>
      </c>
      <c r="DP243" s="872" t="s">
        <v>242</v>
      </c>
      <c r="DQ243" s="870" t="s">
        <v>240</v>
      </c>
      <c r="DR243" s="874" t="s">
        <v>246</v>
      </c>
      <c r="DS243" s="870" t="s">
        <v>240</v>
      </c>
      <c r="DT243" s="876">
        <v>2.6</v>
      </c>
      <c r="DU243" s="878" t="s">
        <v>247</v>
      </c>
      <c r="DV243" s="880" t="s">
        <v>253</v>
      </c>
      <c r="DW243" s="882" t="s">
        <v>252</v>
      </c>
      <c r="DX243" s="922"/>
      <c r="DY243" s="887"/>
      <c r="DZ243" s="922"/>
      <c r="EA243" s="112"/>
      <c r="EB243" s="918"/>
    </row>
    <row r="244" spans="1:132" s="86" customFormat="1" ht="34.15" customHeight="1">
      <c r="A244" s="137" t="s">
        <v>522</v>
      </c>
      <c r="B244" s="920"/>
      <c r="C244" s="914"/>
      <c r="D244" s="916"/>
      <c r="E244" s="87" t="s">
        <v>43</v>
      </c>
      <c r="F244" s="52"/>
      <c r="G244" s="88">
        <v>62940</v>
      </c>
      <c r="H244" s="89"/>
      <c r="I244" s="55" t="s">
        <v>240</v>
      </c>
      <c r="J244" s="90">
        <v>600</v>
      </c>
      <c r="K244" s="91"/>
      <c r="L244" s="92" t="s">
        <v>241</v>
      </c>
      <c r="M244" s="93" t="s">
        <v>242</v>
      </c>
      <c r="N244" s="94" t="s">
        <v>240</v>
      </c>
      <c r="O244" s="95" t="s">
        <v>246</v>
      </c>
      <c r="P244" s="94" t="s">
        <v>240</v>
      </c>
      <c r="Q244" s="96">
        <v>2.2999999999999998</v>
      </c>
      <c r="R244" s="97"/>
      <c r="S244" s="887"/>
      <c r="T244" s="889"/>
      <c r="U244" s="887"/>
      <c r="V244" s="891"/>
      <c r="W244" s="893"/>
      <c r="X244" s="873"/>
      <c r="Y244" s="893"/>
      <c r="Z244" s="895"/>
      <c r="AA244" s="55" t="s">
        <v>240</v>
      </c>
      <c r="AB244" s="90">
        <v>8910</v>
      </c>
      <c r="AC244" s="887"/>
      <c r="AD244" s="98">
        <v>80</v>
      </c>
      <c r="AE244" s="99" t="s">
        <v>241</v>
      </c>
      <c r="AF244" s="93" t="s">
        <v>242</v>
      </c>
      <c r="AG244" s="100" t="s">
        <v>240</v>
      </c>
      <c r="AH244" s="101" t="s">
        <v>246</v>
      </c>
      <c r="AI244" s="100" t="s">
        <v>240</v>
      </c>
      <c r="AJ244" s="102">
        <v>2.9</v>
      </c>
      <c r="AK244" s="103"/>
      <c r="AL244" s="70"/>
      <c r="AM244" s="104"/>
      <c r="AN244" s="77"/>
      <c r="AO244" s="105"/>
      <c r="AP244" s="106"/>
      <c r="AR244" s="106"/>
      <c r="AT244" s="106"/>
      <c r="AV244" s="107" t="s">
        <v>240</v>
      </c>
      <c r="AW244" s="71">
        <v>62360</v>
      </c>
      <c r="AX244" s="77" t="s">
        <v>240</v>
      </c>
      <c r="AY244" s="72">
        <v>620</v>
      </c>
      <c r="AZ244" s="108" t="s">
        <v>241</v>
      </c>
      <c r="BA244" s="74" t="s">
        <v>242</v>
      </c>
      <c r="BB244" s="73" t="s">
        <v>240</v>
      </c>
      <c r="BC244" s="75" t="s">
        <v>246</v>
      </c>
      <c r="BD244" s="73" t="s">
        <v>240</v>
      </c>
      <c r="BE244" s="76">
        <v>2.4</v>
      </c>
      <c r="BF244" s="107" t="s">
        <v>240</v>
      </c>
      <c r="BG244" s="156">
        <v>53450</v>
      </c>
      <c r="BH244" s="107" t="s">
        <v>250</v>
      </c>
      <c r="BI244" s="72">
        <v>530</v>
      </c>
      <c r="BJ244" s="108" t="s">
        <v>241</v>
      </c>
      <c r="BK244" s="74" t="s">
        <v>242</v>
      </c>
      <c r="BL244" s="108" t="s">
        <v>240</v>
      </c>
      <c r="BM244" s="75" t="s">
        <v>246</v>
      </c>
      <c r="BN244" s="108" t="s">
        <v>240</v>
      </c>
      <c r="BO244" s="76">
        <v>2.4</v>
      </c>
      <c r="BP244" s="896"/>
      <c r="BQ244" s="898"/>
      <c r="BR244" s="887"/>
      <c r="BS244" s="900"/>
      <c r="BT244" s="873"/>
      <c r="BU244" s="873"/>
      <c r="BV244" s="871"/>
      <c r="BW244" s="875"/>
      <c r="BX244" s="871"/>
      <c r="BY244" s="912"/>
      <c r="BZ244" s="887"/>
      <c r="CA244" s="904"/>
      <c r="CB244" s="887"/>
      <c r="CC244" s="900"/>
      <c r="CD244" s="871"/>
      <c r="CE244" s="873"/>
      <c r="CF244" s="871"/>
      <c r="CG244" s="875"/>
      <c r="CH244" s="871"/>
      <c r="CI244" s="877"/>
      <c r="CJ244" s="881"/>
      <c r="CK244" s="887"/>
      <c r="CL244" s="889"/>
      <c r="CM244" s="887"/>
      <c r="CN244" s="900"/>
      <c r="CO244" s="873"/>
      <c r="CP244" s="873"/>
      <c r="CQ244" s="871"/>
      <c r="CR244" s="875"/>
      <c r="CS244" s="871"/>
      <c r="CT244" s="902"/>
      <c r="CU244" s="887"/>
      <c r="CV244" s="109" t="s">
        <v>254</v>
      </c>
      <c r="CW244" s="887"/>
      <c r="CX244" s="109" t="s">
        <v>255</v>
      </c>
      <c r="CY244" s="887"/>
      <c r="CZ244" s="110">
        <v>52.4</v>
      </c>
      <c r="DA244" s="887"/>
      <c r="DB244" s="109" t="s">
        <v>254</v>
      </c>
      <c r="DC244" s="887"/>
      <c r="DD244" s="109" t="s">
        <v>255</v>
      </c>
      <c r="DE244" s="887"/>
      <c r="DF244" s="110">
        <v>69.900000000000006</v>
      </c>
      <c r="DG244" s="905"/>
      <c r="DH244" s="907"/>
      <c r="DI244" s="905"/>
      <c r="DJ244" s="111" t="s">
        <v>256</v>
      </c>
      <c r="DK244" s="882"/>
      <c r="DL244" s="909"/>
      <c r="DM244" s="871"/>
      <c r="DN244" s="869"/>
      <c r="DO244" s="871"/>
      <c r="DP244" s="873"/>
      <c r="DQ244" s="871"/>
      <c r="DR244" s="875"/>
      <c r="DS244" s="871"/>
      <c r="DT244" s="877"/>
      <c r="DU244" s="879"/>
      <c r="DV244" s="881"/>
      <c r="DW244" s="882"/>
      <c r="DX244" s="922"/>
      <c r="DY244" s="887"/>
      <c r="DZ244" s="922"/>
      <c r="EA244" s="112"/>
      <c r="EB244" s="918"/>
    </row>
    <row r="245" spans="1:132" s="86" customFormat="1" ht="34.15" customHeight="1">
      <c r="A245" s="137" t="s">
        <v>523</v>
      </c>
      <c r="B245" s="920"/>
      <c r="C245" s="913" t="s">
        <v>265</v>
      </c>
      <c r="D245" s="915" t="s">
        <v>239</v>
      </c>
      <c r="E245" s="51" t="s">
        <v>42</v>
      </c>
      <c r="F245" s="52"/>
      <c r="G245" s="53">
        <v>52840</v>
      </c>
      <c r="H245" s="54">
        <v>61750</v>
      </c>
      <c r="I245" s="55" t="s">
        <v>240</v>
      </c>
      <c r="J245" s="56">
        <v>500</v>
      </c>
      <c r="K245" s="57">
        <v>590</v>
      </c>
      <c r="L245" s="58" t="s">
        <v>241</v>
      </c>
      <c r="M245" s="59" t="s">
        <v>242</v>
      </c>
      <c r="N245" s="60" t="s">
        <v>240</v>
      </c>
      <c r="O245" s="61" t="s">
        <v>243</v>
      </c>
      <c r="P245" s="60" t="s">
        <v>240</v>
      </c>
      <c r="Q245" s="62">
        <v>2.2999999999999998</v>
      </c>
      <c r="R245" s="63">
        <v>2.2999999999999998</v>
      </c>
      <c r="S245" s="887" t="s">
        <v>240</v>
      </c>
      <c r="T245" s="888">
        <v>1450</v>
      </c>
      <c r="U245" s="887" t="s">
        <v>240</v>
      </c>
      <c r="V245" s="890">
        <v>10</v>
      </c>
      <c r="W245" s="892" t="s">
        <v>244</v>
      </c>
      <c r="X245" s="872" t="s">
        <v>242</v>
      </c>
      <c r="Y245" s="892" t="s">
        <v>240</v>
      </c>
      <c r="Z245" s="894" t="s">
        <v>245</v>
      </c>
      <c r="AA245" s="55" t="s">
        <v>240</v>
      </c>
      <c r="AB245" s="64">
        <v>8910</v>
      </c>
      <c r="AC245" s="887" t="s">
        <v>240</v>
      </c>
      <c r="AD245" s="65">
        <v>80</v>
      </c>
      <c r="AE245" s="66" t="s">
        <v>244</v>
      </c>
      <c r="AF245" s="59" t="s">
        <v>242</v>
      </c>
      <c r="AG245" s="67" t="s">
        <v>240</v>
      </c>
      <c r="AH245" s="61" t="s">
        <v>246</v>
      </c>
      <c r="AI245" s="67" t="s">
        <v>240</v>
      </c>
      <c r="AJ245" s="68">
        <v>2.9</v>
      </c>
      <c r="AK245" s="69" t="s">
        <v>247</v>
      </c>
      <c r="AL245" s="70" t="s">
        <v>248</v>
      </c>
      <c r="AM245" s="71">
        <v>3560</v>
      </c>
      <c r="AN245" s="70" t="s">
        <v>248</v>
      </c>
      <c r="AO245" s="72">
        <v>30</v>
      </c>
      <c r="AP245" s="73" t="s">
        <v>241</v>
      </c>
      <c r="AQ245" s="74" t="s">
        <v>242</v>
      </c>
      <c r="AR245" s="73" t="s">
        <v>240</v>
      </c>
      <c r="AS245" s="75" t="s">
        <v>246</v>
      </c>
      <c r="AT245" s="73" t="s">
        <v>240</v>
      </c>
      <c r="AU245" s="76">
        <v>3.9</v>
      </c>
      <c r="AV245" s="77"/>
      <c r="AW245" s="78"/>
      <c r="AX245" s="77"/>
      <c r="AY245" s="79"/>
      <c r="AZ245" s="80"/>
      <c r="BA245" s="80"/>
      <c r="BB245" s="81"/>
      <c r="BC245" s="80"/>
      <c r="BD245" s="81"/>
      <c r="BE245" s="80"/>
      <c r="BF245" s="77"/>
      <c r="BG245" s="78" t="s">
        <v>249</v>
      </c>
      <c r="BH245" s="77"/>
      <c r="BI245" s="82"/>
      <c r="BJ245" s="80"/>
      <c r="BK245" s="80"/>
      <c r="BL245" s="80"/>
      <c r="BM245" s="80"/>
      <c r="BN245" s="80"/>
      <c r="BO245" s="80"/>
      <c r="BP245" s="896" t="s">
        <v>240</v>
      </c>
      <c r="BQ245" s="897" t="s">
        <v>262</v>
      </c>
      <c r="BR245" s="887" t="s">
        <v>240</v>
      </c>
      <c r="BS245" s="899"/>
      <c r="BT245" s="872"/>
      <c r="BU245" s="872"/>
      <c r="BV245" s="870"/>
      <c r="BW245" s="874"/>
      <c r="BX245" s="870"/>
      <c r="BY245" s="911" t="s">
        <v>178</v>
      </c>
      <c r="BZ245" s="887" t="s">
        <v>250</v>
      </c>
      <c r="CA245" s="903">
        <v>9710</v>
      </c>
      <c r="CB245" s="887" t="s">
        <v>250</v>
      </c>
      <c r="CC245" s="899">
        <v>90</v>
      </c>
      <c r="CD245" s="870" t="s">
        <v>241</v>
      </c>
      <c r="CE245" s="872" t="s">
        <v>242</v>
      </c>
      <c r="CF245" s="870" t="s">
        <v>240</v>
      </c>
      <c r="CG245" s="874" t="s">
        <v>246</v>
      </c>
      <c r="CH245" s="870" t="s">
        <v>240</v>
      </c>
      <c r="CI245" s="876">
        <v>2.6</v>
      </c>
      <c r="CJ245" s="880" t="s">
        <v>251</v>
      </c>
      <c r="CK245" s="887" t="s">
        <v>250</v>
      </c>
      <c r="CL245" s="888">
        <v>1530</v>
      </c>
      <c r="CM245" s="887" t="s">
        <v>240</v>
      </c>
      <c r="CN245" s="899">
        <v>10</v>
      </c>
      <c r="CO245" s="872" t="s">
        <v>241</v>
      </c>
      <c r="CP245" s="872" t="s">
        <v>242</v>
      </c>
      <c r="CQ245" s="870" t="s">
        <v>240</v>
      </c>
      <c r="CR245" s="874" t="s">
        <v>246</v>
      </c>
      <c r="CS245" s="870" t="s">
        <v>240</v>
      </c>
      <c r="CT245" s="901">
        <v>14.8</v>
      </c>
      <c r="CU245" s="887" t="s">
        <v>250</v>
      </c>
      <c r="CV245" s="83">
        <v>800</v>
      </c>
      <c r="CW245" s="887" t="s">
        <v>250</v>
      </c>
      <c r="CX245" s="84">
        <v>8</v>
      </c>
      <c r="CY245" s="887" t="s">
        <v>250</v>
      </c>
      <c r="CZ245" s="84">
        <v>8</v>
      </c>
      <c r="DA245" s="887" t="s">
        <v>250</v>
      </c>
      <c r="DB245" s="83">
        <v>140</v>
      </c>
      <c r="DC245" s="887" t="s">
        <v>250</v>
      </c>
      <c r="DD245" s="84">
        <v>1</v>
      </c>
      <c r="DE245" s="887" t="s">
        <v>250</v>
      </c>
      <c r="DF245" s="84">
        <v>1</v>
      </c>
      <c r="DG245" s="905" t="s">
        <v>248</v>
      </c>
      <c r="DH245" s="906">
        <v>8120</v>
      </c>
      <c r="DI245" s="905" t="s">
        <v>248</v>
      </c>
      <c r="DJ245" s="85">
        <v>255</v>
      </c>
      <c r="DK245" s="882" t="s">
        <v>252</v>
      </c>
      <c r="DL245" s="908">
        <v>9720</v>
      </c>
      <c r="DM245" s="870" t="s">
        <v>240</v>
      </c>
      <c r="DN245" s="868">
        <v>90</v>
      </c>
      <c r="DO245" s="870" t="s">
        <v>241</v>
      </c>
      <c r="DP245" s="872" t="s">
        <v>242</v>
      </c>
      <c r="DQ245" s="870" t="s">
        <v>240</v>
      </c>
      <c r="DR245" s="874" t="s">
        <v>246</v>
      </c>
      <c r="DS245" s="870" t="s">
        <v>240</v>
      </c>
      <c r="DT245" s="876">
        <v>2.6</v>
      </c>
      <c r="DU245" s="878" t="s">
        <v>247</v>
      </c>
      <c r="DV245" s="880" t="s">
        <v>253</v>
      </c>
      <c r="DW245" s="882" t="s">
        <v>252</v>
      </c>
      <c r="DX245" s="922"/>
      <c r="DY245" s="887"/>
      <c r="DZ245" s="922"/>
      <c r="EA245" s="112"/>
      <c r="EB245" s="918"/>
    </row>
    <row r="246" spans="1:132" s="86" customFormat="1" ht="34.15" customHeight="1">
      <c r="A246" s="137" t="s">
        <v>524</v>
      </c>
      <c r="B246" s="920"/>
      <c r="C246" s="914"/>
      <c r="D246" s="916"/>
      <c r="E246" s="87" t="s">
        <v>43</v>
      </c>
      <c r="F246" s="52"/>
      <c r="G246" s="88">
        <v>61750</v>
      </c>
      <c r="H246" s="89"/>
      <c r="I246" s="55" t="s">
        <v>240</v>
      </c>
      <c r="J246" s="90">
        <v>590</v>
      </c>
      <c r="K246" s="91"/>
      <c r="L246" s="92" t="s">
        <v>241</v>
      </c>
      <c r="M246" s="93" t="s">
        <v>242</v>
      </c>
      <c r="N246" s="94" t="s">
        <v>240</v>
      </c>
      <c r="O246" s="95" t="s">
        <v>246</v>
      </c>
      <c r="P246" s="94" t="s">
        <v>240</v>
      </c>
      <c r="Q246" s="96">
        <v>2.2999999999999998</v>
      </c>
      <c r="R246" s="97"/>
      <c r="S246" s="887"/>
      <c r="T246" s="889"/>
      <c r="U246" s="887"/>
      <c r="V246" s="891"/>
      <c r="W246" s="893"/>
      <c r="X246" s="873"/>
      <c r="Y246" s="893"/>
      <c r="Z246" s="895"/>
      <c r="AA246" s="55" t="s">
        <v>240</v>
      </c>
      <c r="AB246" s="90">
        <v>8910</v>
      </c>
      <c r="AC246" s="887"/>
      <c r="AD246" s="98">
        <v>80</v>
      </c>
      <c r="AE246" s="99" t="s">
        <v>241</v>
      </c>
      <c r="AF246" s="93" t="s">
        <v>242</v>
      </c>
      <c r="AG246" s="100" t="s">
        <v>240</v>
      </c>
      <c r="AH246" s="101" t="s">
        <v>246</v>
      </c>
      <c r="AI246" s="100" t="s">
        <v>240</v>
      </c>
      <c r="AJ246" s="102">
        <v>2.9</v>
      </c>
      <c r="AK246" s="103"/>
      <c r="AL246" s="70"/>
      <c r="AM246" s="104"/>
      <c r="AN246" s="77"/>
      <c r="AO246" s="105"/>
      <c r="AP246" s="106"/>
      <c r="AR246" s="106"/>
      <c r="AT246" s="106"/>
      <c r="AV246" s="107" t="s">
        <v>240</v>
      </c>
      <c r="AW246" s="71">
        <v>62360</v>
      </c>
      <c r="AX246" s="77" t="s">
        <v>240</v>
      </c>
      <c r="AY246" s="72">
        <v>620</v>
      </c>
      <c r="AZ246" s="108" t="s">
        <v>241</v>
      </c>
      <c r="BA246" s="74" t="s">
        <v>242</v>
      </c>
      <c r="BB246" s="73" t="s">
        <v>240</v>
      </c>
      <c r="BC246" s="75" t="s">
        <v>246</v>
      </c>
      <c r="BD246" s="73" t="s">
        <v>240</v>
      </c>
      <c r="BE246" s="76">
        <v>2.4</v>
      </c>
      <c r="BF246" s="107" t="s">
        <v>240</v>
      </c>
      <c r="BG246" s="156">
        <v>53450</v>
      </c>
      <c r="BH246" s="107" t="s">
        <v>250</v>
      </c>
      <c r="BI246" s="72">
        <v>530</v>
      </c>
      <c r="BJ246" s="108" t="s">
        <v>241</v>
      </c>
      <c r="BK246" s="74" t="s">
        <v>242</v>
      </c>
      <c r="BL246" s="108" t="s">
        <v>240</v>
      </c>
      <c r="BM246" s="75" t="s">
        <v>246</v>
      </c>
      <c r="BN246" s="108" t="s">
        <v>240</v>
      </c>
      <c r="BO246" s="76">
        <v>2.4</v>
      </c>
      <c r="BP246" s="896"/>
      <c r="BQ246" s="898"/>
      <c r="BR246" s="887"/>
      <c r="BS246" s="900"/>
      <c r="BT246" s="873"/>
      <c r="BU246" s="873"/>
      <c r="BV246" s="871"/>
      <c r="BW246" s="875"/>
      <c r="BX246" s="871"/>
      <c r="BY246" s="912"/>
      <c r="BZ246" s="887"/>
      <c r="CA246" s="904"/>
      <c r="CB246" s="887"/>
      <c r="CC246" s="900"/>
      <c r="CD246" s="871"/>
      <c r="CE246" s="873"/>
      <c r="CF246" s="871"/>
      <c r="CG246" s="875"/>
      <c r="CH246" s="871"/>
      <c r="CI246" s="877"/>
      <c r="CJ246" s="881"/>
      <c r="CK246" s="887"/>
      <c r="CL246" s="889"/>
      <c r="CM246" s="887"/>
      <c r="CN246" s="900"/>
      <c r="CO246" s="873"/>
      <c r="CP246" s="873"/>
      <c r="CQ246" s="871"/>
      <c r="CR246" s="875"/>
      <c r="CS246" s="871"/>
      <c r="CT246" s="902"/>
      <c r="CU246" s="887"/>
      <c r="CV246" s="109" t="s">
        <v>254</v>
      </c>
      <c r="CW246" s="887"/>
      <c r="CX246" s="109" t="s">
        <v>255</v>
      </c>
      <c r="CY246" s="887"/>
      <c r="CZ246" s="110">
        <v>47.7</v>
      </c>
      <c r="DA246" s="887"/>
      <c r="DB246" s="109" t="s">
        <v>254</v>
      </c>
      <c r="DC246" s="887"/>
      <c r="DD246" s="109" t="s">
        <v>255</v>
      </c>
      <c r="DE246" s="887"/>
      <c r="DF246" s="110">
        <v>63.5</v>
      </c>
      <c r="DG246" s="905"/>
      <c r="DH246" s="907"/>
      <c r="DI246" s="905"/>
      <c r="DJ246" s="111" t="s">
        <v>256</v>
      </c>
      <c r="DK246" s="882"/>
      <c r="DL246" s="909"/>
      <c r="DM246" s="871"/>
      <c r="DN246" s="869"/>
      <c r="DO246" s="871"/>
      <c r="DP246" s="873"/>
      <c r="DQ246" s="871"/>
      <c r="DR246" s="875"/>
      <c r="DS246" s="871"/>
      <c r="DT246" s="877"/>
      <c r="DU246" s="879"/>
      <c r="DV246" s="881"/>
      <c r="DW246" s="882"/>
      <c r="DX246" s="922"/>
      <c r="DY246" s="887"/>
      <c r="DZ246" s="922"/>
      <c r="EA246" s="112"/>
      <c r="EB246" s="918"/>
    </row>
    <row r="247" spans="1:132" s="86" customFormat="1" ht="34.15" customHeight="1">
      <c r="A247" s="137" t="s">
        <v>525</v>
      </c>
      <c r="B247" s="920"/>
      <c r="C247" s="913" t="s">
        <v>266</v>
      </c>
      <c r="D247" s="915" t="s">
        <v>239</v>
      </c>
      <c r="E247" s="51" t="s">
        <v>42</v>
      </c>
      <c r="F247" s="52"/>
      <c r="G247" s="53">
        <v>51750</v>
      </c>
      <c r="H247" s="54">
        <v>60660</v>
      </c>
      <c r="I247" s="55" t="s">
        <v>240</v>
      </c>
      <c r="J247" s="56">
        <v>490</v>
      </c>
      <c r="K247" s="57">
        <v>580</v>
      </c>
      <c r="L247" s="58" t="s">
        <v>241</v>
      </c>
      <c r="M247" s="59" t="s">
        <v>242</v>
      </c>
      <c r="N247" s="60" t="s">
        <v>240</v>
      </c>
      <c r="O247" s="61" t="s">
        <v>243</v>
      </c>
      <c r="P247" s="60" t="s">
        <v>240</v>
      </c>
      <c r="Q247" s="62">
        <v>2.2999999999999998</v>
      </c>
      <c r="R247" s="63">
        <v>2.2999999999999998</v>
      </c>
      <c r="S247" s="887" t="s">
        <v>240</v>
      </c>
      <c r="T247" s="888">
        <v>1330</v>
      </c>
      <c r="U247" s="887" t="s">
        <v>240</v>
      </c>
      <c r="V247" s="890">
        <v>10</v>
      </c>
      <c r="W247" s="892" t="s">
        <v>244</v>
      </c>
      <c r="X247" s="872" t="s">
        <v>242</v>
      </c>
      <c r="Y247" s="892" t="s">
        <v>240</v>
      </c>
      <c r="Z247" s="894" t="s">
        <v>245</v>
      </c>
      <c r="AA247" s="55" t="s">
        <v>240</v>
      </c>
      <c r="AB247" s="64">
        <v>8910</v>
      </c>
      <c r="AC247" s="887" t="s">
        <v>240</v>
      </c>
      <c r="AD247" s="65">
        <v>80</v>
      </c>
      <c r="AE247" s="66" t="s">
        <v>244</v>
      </c>
      <c r="AF247" s="59" t="s">
        <v>242</v>
      </c>
      <c r="AG247" s="67" t="s">
        <v>240</v>
      </c>
      <c r="AH247" s="61" t="s">
        <v>246</v>
      </c>
      <c r="AI247" s="67" t="s">
        <v>240</v>
      </c>
      <c r="AJ247" s="68">
        <v>2.9</v>
      </c>
      <c r="AK247" s="69" t="s">
        <v>247</v>
      </c>
      <c r="AL247" s="70" t="s">
        <v>248</v>
      </c>
      <c r="AM247" s="71">
        <v>3560</v>
      </c>
      <c r="AN247" s="70" t="s">
        <v>248</v>
      </c>
      <c r="AO247" s="72">
        <v>30</v>
      </c>
      <c r="AP247" s="73" t="s">
        <v>241</v>
      </c>
      <c r="AQ247" s="74" t="s">
        <v>242</v>
      </c>
      <c r="AR247" s="73" t="s">
        <v>240</v>
      </c>
      <c r="AS247" s="75" t="s">
        <v>246</v>
      </c>
      <c r="AT247" s="73" t="s">
        <v>240</v>
      </c>
      <c r="AU247" s="76">
        <v>3.9</v>
      </c>
      <c r="AV247" s="77"/>
      <c r="AW247" s="78"/>
      <c r="AX247" s="77"/>
      <c r="AY247" s="79"/>
      <c r="AZ247" s="80"/>
      <c r="BA247" s="80"/>
      <c r="BB247" s="81"/>
      <c r="BC247" s="80"/>
      <c r="BD247" s="81"/>
      <c r="BE247" s="80"/>
      <c r="BF247" s="77"/>
      <c r="BG247" s="78" t="s">
        <v>249</v>
      </c>
      <c r="BH247" s="77"/>
      <c r="BI247" s="82"/>
      <c r="BJ247" s="80"/>
      <c r="BK247" s="80"/>
      <c r="BL247" s="80"/>
      <c r="BM247" s="80"/>
      <c r="BN247" s="80"/>
      <c r="BO247" s="80"/>
      <c r="BP247" s="896" t="s">
        <v>240</v>
      </c>
      <c r="BQ247" s="897" t="s">
        <v>178</v>
      </c>
      <c r="BR247" s="887" t="s">
        <v>240</v>
      </c>
      <c r="BS247" s="899"/>
      <c r="BT247" s="872"/>
      <c r="BU247" s="872"/>
      <c r="BV247" s="870"/>
      <c r="BW247" s="874"/>
      <c r="BX247" s="870"/>
      <c r="BY247" s="911" t="s">
        <v>178</v>
      </c>
      <c r="BZ247" s="887" t="s">
        <v>250</v>
      </c>
      <c r="CA247" s="903">
        <v>8900</v>
      </c>
      <c r="CB247" s="887" t="s">
        <v>240</v>
      </c>
      <c r="CC247" s="899">
        <v>80</v>
      </c>
      <c r="CD247" s="870" t="s">
        <v>241</v>
      </c>
      <c r="CE247" s="872" t="s">
        <v>242</v>
      </c>
      <c r="CF247" s="870" t="s">
        <v>240</v>
      </c>
      <c r="CG247" s="874" t="s">
        <v>246</v>
      </c>
      <c r="CH247" s="870" t="s">
        <v>240</v>
      </c>
      <c r="CI247" s="876">
        <v>2.7</v>
      </c>
      <c r="CJ247" s="880" t="s">
        <v>251</v>
      </c>
      <c r="CK247" s="887" t="s">
        <v>250</v>
      </c>
      <c r="CL247" s="888">
        <v>1400</v>
      </c>
      <c r="CM247" s="887" t="s">
        <v>240</v>
      </c>
      <c r="CN247" s="899">
        <v>10</v>
      </c>
      <c r="CO247" s="872" t="s">
        <v>241</v>
      </c>
      <c r="CP247" s="872" t="s">
        <v>242</v>
      </c>
      <c r="CQ247" s="870" t="s">
        <v>240</v>
      </c>
      <c r="CR247" s="874" t="s">
        <v>246</v>
      </c>
      <c r="CS247" s="870" t="s">
        <v>240</v>
      </c>
      <c r="CT247" s="901">
        <v>13.6</v>
      </c>
      <c r="CU247" s="887" t="s">
        <v>250</v>
      </c>
      <c r="CV247" s="83">
        <v>730</v>
      </c>
      <c r="CW247" s="887" t="s">
        <v>250</v>
      </c>
      <c r="CX247" s="84">
        <v>7</v>
      </c>
      <c r="CY247" s="887" t="s">
        <v>250</v>
      </c>
      <c r="CZ247" s="84">
        <v>7</v>
      </c>
      <c r="DA247" s="887" t="s">
        <v>250</v>
      </c>
      <c r="DB247" s="83">
        <v>130</v>
      </c>
      <c r="DC247" s="887" t="s">
        <v>250</v>
      </c>
      <c r="DD247" s="84">
        <v>1</v>
      </c>
      <c r="DE247" s="887" t="s">
        <v>250</v>
      </c>
      <c r="DF247" s="84">
        <v>1</v>
      </c>
      <c r="DG247" s="905" t="s">
        <v>248</v>
      </c>
      <c r="DH247" s="906">
        <v>7500</v>
      </c>
      <c r="DI247" s="905" t="s">
        <v>248</v>
      </c>
      <c r="DJ247" s="85">
        <v>255</v>
      </c>
      <c r="DK247" s="882" t="s">
        <v>252</v>
      </c>
      <c r="DL247" s="908">
        <v>8910</v>
      </c>
      <c r="DM247" s="870" t="s">
        <v>240</v>
      </c>
      <c r="DN247" s="868">
        <v>80</v>
      </c>
      <c r="DO247" s="870" t="s">
        <v>241</v>
      </c>
      <c r="DP247" s="872" t="s">
        <v>242</v>
      </c>
      <c r="DQ247" s="870" t="s">
        <v>240</v>
      </c>
      <c r="DR247" s="874" t="s">
        <v>246</v>
      </c>
      <c r="DS247" s="870" t="s">
        <v>240</v>
      </c>
      <c r="DT247" s="876">
        <v>2.7</v>
      </c>
      <c r="DU247" s="878" t="s">
        <v>247</v>
      </c>
      <c r="DV247" s="880" t="s">
        <v>253</v>
      </c>
      <c r="DW247" s="882" t="s">
        <v>252</v>
      </c>
      <c r="DX247" s="922"/>
      <c r="DY247" s="887"/>
      <c r="DZ247" s="922"/>
      <c r="EA247" s="112"/>
      <c r="EB247" s="918"/>
    </row>
    <row r="248" spans="1:132" s="86" customFormat="1" ht="34.15" customHeight="1">
      <c r="A248" s="137" t="s">
        <v>526</v>
      </c>
      <c r="B248" s="920"/>
      <c r="C248" s="914"/>
      <c r="D248" s="916"/>
      <c r="E248" s="87" t="s">
        <v>43</v>
      </c>
      <c r="F248" s="52"/>
      <c r="G248" s="88">
        <v>60660</v>
      </c>
      <c r="H248" s="89"/>
      <c r="I248" s="55" t="s">
        <v>240</v>
      </c>
      <c r="J248" s="90">
        <v>580</v>
      </c>
      <c r="K248" s="91"/>
      <c r="L248" s="92" t="s">
        <v>241</v>
      </c>
      <c r="M248" s="93" t="s">
        <v>242</v>
      </c>
      <c r="N248" s="94" t="s">
        <v>240</v>
      </c>
      <c r="O248" s="95" t="s">
        <v>246</v>
      </c>
      <c r="P248" s="94" t="s">
        <v>240</v>
      </c>
      <c r="Q248" s="96">
        <v>2.2999999999999998</v>
      </c>
      <c r="R248" s="97"/>
      <c r="S248" s="887"/>
      <c r="T248" s="889"/>
      <c r="U248" s="887"/>
      <c r="V248" s="891"/>
      <c r="W248" s="893"/>
      <c r="X248" s="873"/>
      <c r="Y248" s="893"/>
      <c r="Z248" s="895"/>
      <c r="AA248" s="55" t="s">
        <v>240</v>
      </c>
      <c r="AB248" s="90">
        <v>8910</v>
      </c>
      <c r="AC248" s="887"/>
      <c r="AD248" s="98">
        <v>80</v>
      </c>
      <c r="AE248" s="99" t="s">
        <v>241</v>
      </c>
      <c r="AF248" s="93" t="s">
        <v>242</v>
      </c>
      <c r="AG248" s="100" t="s">
        <v>240</v>
      </c>
      <c r="AH248" s="101" t="s">
        <v>246</v>
      </c>
      <c r="AI248" s="100" t="s">
        <v>240</v>
      </c>
      <c r="AJ248" s="102">
        <v>2.9</v>
      </c>
      <c r="AK248" s="103"/>
      <c r="AL248" s="70"/>
      <c r="AM248" s="104"/>
      <c r="AN248" s="77"/>
      <c r="AO248" s="105"/>
      <c r="AP248" s="106"/>
      <c r="AR248" s="106"/>
      <c r="AT248" s="106"/>
      <c r="AV248" s="107" t="s">
        <v>240</v>
      </c>
      <c r="AW248" s="71">
        <v>62360</v>
      </c>
      <c r="AX248" s="77" t="s">
        <v>240</v>
      </c>
      <c r="AY248" s="72">
        <v>620</v>
      </c>
      <c r="AZ248" s="108" t="s">
        <v>241</v>
      </c>
      <c r="BA248" s="74" t="s">
        <v>242</v>
      </c>
      <c r="BB248" s="73" t="s">
        <v>240</v>
      </c>
      <c r="BC248" s="75" t="s">
        <v>246</v>
      </c>
      <c r="BD248" s="73" t="s">
        <v>240</v>
      </c>
      <c r="BE248" s="76">
        <v>2.4</v>
      </c>
      <c r="BF248" s="107" t="s">
        <v>240</v>
      </c>
      <c r="BG248" s="156">
        <v>53450</v>
      </c>
      <c r="BH248" s="107" t="s">
        <v>250</v>
      </c>
      <c r="BI248" s="72">
        <v>530</v>
      </c>
      <c r="BJ248" s="108" t="s">
        <v>241</v>
      </c>
      <c r="BK248" s="74" t="s">
        <v>242</v>
      </c>
      <c r="BL248" s="108" t="s">
        <v>240</v>
      </c>
      <c r="BM248" s="75" t="s">
        <v>246</v>
      </c>
      <c r="BN248" s="108" t="s">
        <v>240</v>
      </c>
      <c r="BO248" s="76">
        <v>2.4</v>
      </c>
      <c r="BP248" s="896"/>
      <c r="BQ248" s="898"/>
      <c r="BR248" s="887"/>
      <c r="BS248" s="900"/>
      <c r="BT248" s="873"/>
      <c r="BU248" s="873"/>
      <c r="BV248" s="871"/>
      <c r="BW248" s="875"/>
      <c r="BX248" s="871"/>
      <c r="BY248" s="912"/>
      <c r="BZ248" s="887"/>
      <c r="CA248" s="904"/>
      <c r="CB248" s="887"/>
      <c r="CC248" s="900"/>
      <c r="CD248" s="871"/>
      <c r="CE248" s="873"/>
      <c r="CF248" s="871"/>
      <c r="CG248" s="875"/>
      <c r="CH248" s="871"/>
      <c r="CI248" s="877"/>
      <c r="CJ248" s="881"/>
      <c r="CK248" s="887"/>
      <c r="CL248" s="889"/>
      <c r="CM248" s="887"/>
      <c r="CN248" s="900"/>
      <c r="CO248" s="873"/>
      <c r="CP248" s="873"/>
      <c r="CQ248" s="871"/>
      <c r="CR248" s="875"/>
      <c r="CS248" s="871"/>
      <c r="CT248" s="902"/>
      <c r="CU248" s="887"/>
      <c r="CV248" s="109" t="s">
        <v>280</v>
      </c>
      <c r="CW248" s="887"/>
      <c r="CX248" s="109" t="s">
        <v>255</v>
      </c>
      <c r="CY248" s="887"/>
      <c r="CZ248" s="110">
        <v>49.9</v>
      </c>
      <c r="DA248" s="887"/>
      <c r="DB248" s="109" t="s">
        <v>280</v>
      </c>
      <c r="DC248" s="887"/>
      <c r="DD248" s="109" t="s">
        <v>255</v>
      </c>
      <c r="DE248" s="887"/>
      <c r="DF248" s="110">
        <v>58.3</v>
      </c>
      <c r="DG248" s="905"/>
      <c r="DH248" s="907"/>
      <c r="DI248" s="905"/>
      <c r="DJ248" s="111" t="s">
        <v>256</v>
      </c>
      <c r="DK248" s="882"/>
      <c r="DL248" s="909"/>
      <c r="DM248" s="871"/>
      <c r="DN248" s="869"/>
      <c r="DO248" s="871"/>
      <c r="DP248" s="873"/>
      <c r="DQ248" s="871"/>
      <c r="DR248" s="875"/>
      <c r="DS248" s="871"/>
      <c r="DT248" s="877"/>
      <c r="DU248" s="879"/>
      <c r="DV248" s="881"/>
      <c r="DW248" s="882"/>
      <c r="DX248" s="922"/>
      <c r="DY248" s="887"/>
      <c r="DZ248" s="922"/>
      <c r="EA248" s="112"/>
      <c r="EB248" s="918"/>
    </row>
    <row r="249" spans="1:132" s="86" customFormat="1" ht="34.15" customHeight="1">
      <c r="A249" s="137" t="s">
        <v>527</v>
      </c>
      <c r="B249" s="920"/>
      <c r="C249" s="883" t="s">
        <v>267</v>
      </c>
      <c r="D249" s="885" t="s">
        <v>239</v>
      </c>
      <c r="E249" s="113" t="s">
        <v>42</v>
      </c>
      <c r="F249" s="52"/>
      <c r="G249" s="53">
        <v>45930</v>
      </c>
      <c r="H249" s="54">
        <v>54840</v>
      </c>
      <c r="I249" s="55" t="s">
        <v>240</v>
      </c>
      <c r="J249" s="56">
        <v>430</v>
      </c>
      <c r="K249" s="57">
        <v>520</v>
      </c>
      <c r="L249" s="58" t="s">
        <v>241</v>
      </c>
      <c r="M249" s="59" t="s">
        <v>242</v>
      </c>
      <c r="N249" s="60" t="s">
        <v>240</v>
      </c>
      <c r="O249" s="61" t="s">
        <v>243</v>
      </c>
      <c r="P249" s="60" t="s">
        <v>240</v>
      </c>
      <c r="Q249" s="62">
        <v>2.2999999999999998</v>
      </c>
      <c r="R249" s="63">
        <v>2.2999999999999998</v>
      </c>
      <c r="S249" s="887" t="s">
        <v>240</v>
      </c>
      <c r="T249" s="888">
        <v>1060</v>
      </c>
      <c r="U249" s="887" t="s">
        <v>240</v>
      </c>
      <c r="V249" s="890">
        <v>10</v>
      </c>
      <c r="W249" s="892" t="s">
        <v>244</v>
      </c>
      <c r="X249" s="872" t="s">
        <v>242</v>
      </c>
      <c r="Y249" s="892" t="s">
        <v>240</v>
      </c>
      <c r="Z249" s="894" t="s">
        <v>245</v>
      </c>
      <c r="AA249" s="55" t="s">
        <v>240</v>
      </c>
      <c r="AB249" s="64">
        <v>8910</v>
      </c>
      <c r="AC249" s="887" t="s">
        <v>240</v>
      </c>
      <c r="AD249" s="65">
        <v>80</v>
      </c>
      <c r="AE249" s="66" t="s">
        <v>244</v>
      </c>
      <c r="AF249" s="59" t="s">
        <v>242</v>
      </c>
      <c r="AG249" s="67" t="s">
        <v>240</v>
      </c>
      <c r="AH249" s="61" t="s">
        <v>246</v>
      </c>
      <c r="AI249" s="67" t="s">
        <v>240</v>
      </c>
      <c r="AJ249" s="68">
        <v>2.9</v>
      </c>
      <c r="AK249" s="69" t="s">
        <v>247</v>
      </c>
      <c r="AL249" s="70" t="s">
        <v>248</v>
      </c>
      <c r="AM249" s="71">
        <v>3560</v>
      </c>
      <c r="AN249" s="70" t="s">
        <v>248</v>
      </c>
      <c r="AO249" s="72">
        <v>30</v>
      </c>
      <c r="AP249" s="73" t="s">
        <v>241</v>
      </c>
      <c r="AQ249" s="74" t="s">
        <v>242</v>
      </c>
      <c r="AR249" s="73" t="s">
        <v>240</v>
      </c>
      <c r="AS249" s="75" t="s">
        <v>246</v>
      </c>
      <c r="AT249" s="73" t="s">
        <v>240</v>
      </c>
      <c r="AU249" s="76">
        <v>3.9</v>
      </c>
      <c r="AV249" s="77"/>
      <c r="AW249" s="78"/>
      <c r="AX249" s="77"/>
      <c r="AY249" s="79"/>
      <c r="AZ249" s="80"/>
      <c r="BA249" s="80"/>
      <c r="BB249" s="81"/>
      <c r="BC249" s="80"/>
      <c r="BD249" s="81"/>
      <c r="BE249" s="80"/>
      <c r="BF249" s="77"/>
      <c r="BG249" s="78" t="s">
        <v>249</v>
      </c>
      <c r="BH249" s="77"/>
      <c r="BI249" s="82"/>
      <c r="BJ249" s="80"/>
      <c r="BK249" s="80"/>
      <c r="BL249" s="80"/>
      <c r="BM249" s="80"/>
      <c r="BN249" s="80"/>
      <c r="BO249" s="80"/>
      <c r="BP249" s="896" t="s">
        <v>240</v>
      </c>
      <c r="BQ249" s="897" t="s">
        <v>178</v>
      </c>
      <c r="BR249" s="887" t="s">
        <v>240</v>
      </c>
      <c r="BS249" s="899"/>
      <c r="BT249" s="872"/>
      <c r="BU249" s="872"/>
      <c r="BV249" s="870"/>
      <c r="BW249" s="874"/>
      <c r="BX249" s="870"/>
      <c r="BY249" s="911" t="s">
        <v>178</v>
      </c>
      <c r="BZ249" s="887" t="s">
        <v>250</v>
      </c>
      <c r="CA249" s="903">
        <v>7120</v>
      </c>
      <c r="CB249" s="887" t="s">
        <v>240</v>
      </c>
      <c r="CC249" s="899">
        <v>70</v>
      </c>
      <c r="CD249" s="870" t="s">
        <v>241</v>
      </c>
      <c r="CE249" s="872" t="s">
        <v>242</v>
      </c>
      <c r="CF249" s="870" t="s">
        <v>240</v>
      </c>
      <c r="CG249" s="874" t="s">
        <v>246</v>
      </c>
      <c r="CH249" s="870" t="s">
        <v>240</v>
      </c>
      <c r="CI249" s="876">
        <v>2.4</v>
      </c>
      <c r="CJ249" s="880" t="s">
        <v>251</v>
      </c>
      <c r="CK249" s="887" t="s">
        <v>250</v>
      </c>
      <c r="CL249" s="888">
        <v>1120</v>
      </c>
      <c r="CM249" s="887" t="s">
        <v>240</v>
      </c>
      <c r="CN249" s="899">
        <v>10</v>
      </c>
      <c r="CO249" s="872" t="s">
        <v>241</v>
      </c>
      <c r="CP249" s="872" t="s">
        <v>242</v>
      </c>
      <c r="CQ249" s="870" t="s">
        <v>240</v>
      </c>
      <c r="CR249" s="874" t="s">
        <v>246</v>
      </c>
      <c r="CS249" s="870" t="s">
        <v>240</v>
      </c>
      <c r="CT249" s="901">
        <v>10.9</v>
      </c>
      <c r="CU249" s="887" t="s">
        <v>250</v>
      </c>
      <c r="CV249" s="83">
        <v>620</v>
      </c>
      <c r="CW249" s="887" t="s">
        <v>250</v>
      </c>
      <c r="CX249" s="84">
        <v>6</v>
      </c>
      <c r="CY249" s="887" t="s">
        <v>250</v>
      </c>
      <c r="CZ249" s="84">
        <v>6</v>
      </c>
      <c r="DA249" s="887" t="s">
        <v>250</v>
      </c>
      <c r="DB249" s="83">
        <v>110</v>
      </c>
      <c r="DC249" s="887" t="s">
        <v>250</v>
      </c>
      <c r="DD249" s="84">
        <v>1</v>
      </c>
      <c r="DE249" s="887" t="s">
        <v>250</v>
      </c>
      <c r="DF249" s="84">
        <v>1</v>
      </c>
      <c r="DG249" s="905" t="s">
        <v>248</v>
      </c>
      <c r="DH249" s="906">
        <v>6130</v>
      </c>
      <c r="DI249" s="905" t="s">
        <v>248</v>
      </c>
      <c r="DJ249" s="85">
        <v>255</v>
      </c>
      <c r="DK249" s="882" t="s">
        <v>252</v>
      </c>
      <c r="DL249" s="908">
        <v>7120</v>
      </c>
      <c r="DM249" s="870" t="s">
        <v>240</v>
      </c>
      <c r="DN249" s="868">
        <v>70</v>
      </c>
      <c r="DO249" s="870" t="s">
        <v>241</v>
      </c>
      <c r="DP249" s="872" t="s">
        <v>242</v>
      </c>
      <c r="DQ249" s="870" t="s">
        <v>240</v>
      </c>
      <c r="DR249" s="874" t="s">
        <v>246</v>
      </c>
      <c r="DS249" s="870" t="s">
        <v>240</v>
      </c>
      <c r="DT249" s="876">
        <v>2.4</v>
      </c>
      <c r="DU249" s="878" t="s">
        <v>247</v>
      </c>
      <c r="DV249" s="880" t="s">
        <v>253</v>
      </c>
      <c r="DW249" s="882" t="s">
        <v>252</v>
      </c>
      <c r="DX249" s="922"/>
      <c r="DY249" s="887"/>
      <c r="DZ249" s="922"/>
      <c r="EA249" s="112"/>
      <c r="EB249" s="918"/>
    </row>
    <row r="250" spans="1:132" s="86" customFormat="1" ht="34.15" customHeight="1">
      <c r="A250" s="137" t="s">
        <v>528</v>
      </c>
      <c r="B250" s="920"/>
      <c r="C250" s="884"/>
      <c r="D250" s="910"/>
      <c r="E250" s="114" t="s">
        <v>43</v>
      </c>
      <c r="F250" s="52"/>
      <c r="G250" s="88">
        <v>54840</v>
      </c>
      <c r="H250" s="89"/>
      <c r="I250" s="55" t="s">
        <v>240</v>
      </c>
      <c r="J250" s="90">
        <v>520</v>
      </c>
      <c r="K250" s="91"/>
      <c r="L250" s="92" t="s">
        <v>241</v>
      </c>
      <c r="M250" s="93" t="s">
        <v>242</v>
      </c>
      <c r="N250" s="94" t="s">
        <v>240</v>
      </c>
      <c r="O250" s="95" t="s">
        <v>246</v>
      </c>
      <c r="P250" s="94" t="s">
        <v>240</v>
      </c>
      <c r="Q250" s="96">
        <v>2.2999999999999998</v>
      </c>
      <c r="R250" s="97"/>
      <c r="S250" s="887"/>
      <c r="T250" s="889"/>
      <c r="U250" s="887"/>
      <c r="V250" s="891"/>
      <c r="W250" s="893"/>
      <c r="X250" s="873"/>
      <c r="Y250" s="893"/>
      <c r="Z250" s="895"/>
      <c r="AA250" s="55" t="s">
        <v>240</v>
      </c>
      <c r="AB250" s="90">
        <v>8910</v>
      </c>
      <c r="AC250" s="887"/>
      <c r="AD250" s="98">
        <v>80</v>
      </c>
      <c r="AE250" s="99" t="s">
        <v>241</v>
      </c>
      <c r="AF250" s="93" t="s">
        <v>242</v>
      </c>
      <c r="AG250" s="100" t="s">
        <v>240</v>
      </c>
      <c r="AH250" s="101" t="s">
        <v>246</v>
      </c>
      <c r="AI250" s="100" t="s">
        <v>240</v>
      </c>
      <c r="AJ250" s="102">
        <v>2.9</v>
      </c>
      <c r="AK250" s="103"/>
      <c r="AL250" s="70"/>
      <c r="AM250" s="104"/>
      <c r="AN250" s="77"/>
      <c r="AO250" s="105"/>
      <c r="AP250" s="106"/>
      <c r="AR250" s="106"/>
      <c r="AT250" s="106"/>
      <c r="AV250" s="107" t="s">
        <v>240</v>
      </c>
      <c r="AW250" s="71">
        <v>62360</v>
      </c>
      <c r="AX250" s="77" t="s">
        <v>240</v>
      </c>
      <c r="AY250" s="72">
        <v>620</v>
      </c>
      <c r="AZ250" s="108" t="s">
        <v>241</v>
      </c>
      <c r="BA250" s="74" t="s">
        <v>242</v>
      </c>
      <c r="BB250" s="73" t="s">
        <v>240</v>
      </c>
      <c r="BC250" s="75" t="s">
        <v>246</v>
      </c>
      <c r="BD250" s="73" t="s">
        <v>240</v>
      </c>
      <c r="BE250" s="76">
        <v>2.4</v>
      </c>
      <c r="BF250" s="107" t="s">
        <v>240</v>
      </c>
      <c r="BG250" s="156">
        <v>53450</v>
      </c>
      <c r="BH250" s="107" t="s">
        <v>250</v>
      </c>
      <c r="BI250" s="72">
        <v>530</v>
      </c>
      <c r="BJ250" s="108" t="s">
        <v>241</v>
      </c>
      <c r="BK250" s="74" t="s">
        <v>242</v>
      </c>
      <c r="BL250" s="108" t="s">
        <v>240</v>
      </c>
      <c r="BM250" s="75" t="s">
        <v>246</v>
      </c>
      <c r="BN250" s="108" t="s">
        <v>240</v>
      </c>
      <c r="BO250" s="76">
        <v>2.4</v>
      </c>
      <c r="BP250" s="896"/>
      <c r="BQ250" s="898"/>
      <c r="BR250" s="887"/>
      <c r="BS250" s="900"/>
      <c r="BT250" s="873"/>
      <c r="BU250" s="873"/>
      <c r="BV250" s="871"/>
      <c r="BW250" s="875"/>
      <c r="BX250" s="871"/>
      <c r="BY250" s="912"/>
      <c r="BZ250" s="887"/>
      <c r="CA250" s="904"/>
      <c r="CB250" s="887"/>
      <c r="CC250" s="900"/>
      <c r="CD250" s="871"/>
      <c r="CE250" s="873"/>
      <c r="CF250" s="871"/>
      <c r="CG250" s="875"/>
      <c r="CH250" s="871"/>
      <c r="CI250" s="877"/>
      <c r="CJ250" s="881"/>
      <c r="CK250" s="887"/>
      <c r="CL250" s="889"/>
      <c r="CM250" s="887"/>
      <c r="CN250" s="900"/>
      <c r="CO250" s="873"/>
      <c r="CP250" s="873"/>
      <c r="CQ250" s="871"/>
      <c r="CR250" s="875"/>
      <c r="CS250" s="871"/>
      <c r="CT250" s="902"/>
      <c r="CU250" s="887"/>
      <c r="CV250" s="109" t="s">
        <v>280</v>
      </c>
      <c r="CW250" s="887"/>
      <c r="CX250" s="109" t="s">
        <v>255</v>
      </c>
      <c r="CY250" s="887"/>
      <c r="CZ250" s="110">
        <v>46.6</v>
      </c>
      <c r="DA250" s="887"/>
      <c r="DB250" s="109" t="s">
        <v>280</v>
      </c>
      <c r="DC250" s="887"/>
      <c r="DD250" s="109" t="s">
        <v>255</v>
      </c>
      <c r="DE250" s="887"/>
      <c r="DF250" s="110">
        <v>46.6</v>
      </c>
      <c r="DG250" s="905"/>
      <c r="DH250" s="907"/>
      <c r="DI250" s="905"/>
      <c r="DJ250" s="111" t="s">
        <v>256</v>
      </c>
      <c r="DK250" s="882"/>
      <c r="DL250" s="909"/>
      <c r="DM250" s="871"/>
      <c r="DN250" s="869"/>
      <c r="DO250" s="871"/>
      <c r="DP250" s="873"/>
      <c r="DQ250" s="871"/>
      <c r="DR250" s="875"/>
      <c r="DS250" s="871"/>
      <c r="DT250" s="877"/>
      <c r="DU250" s="879"/>
      <c r="DV250" s="881"/>
      <c r="DW250" s="882"/>
      <c r="DX250" s="922"/>
      <c r="DY250" s="887"/>
      <c r="DZ250" s="922"/>
      <c r="EB250" s="918"/>
    </row>
    <row r="251" spans="1:132" s="116" customFormat="1" ht="34.15" customHeight="1">
      <c r="A251" s="138" t="s">
        <v>529</v>
      </c>
      <c r="B251" s="920"/>
      <c r="C251" s="883" t="s">
        <v>268</v>
      </c>
      <c r="D251" s="885" t="s">
        <v>239</v>
      </c>
      <c r="E251" s="113" t="s">
        <v>42</v>
      </c>
      <c r="F251" s="52"/>
      <c r="G251" s="53">
        <v>42010</v>
      </c>
      <c r="H251" s="54">
        <v>50920</v>
      </c>
      <c r="I251" s="55" t="s">
        <v>240</v>
      </c>
      <c r="J251" s="56">
        <v>390</v>
      </c>
      <c r="K251" s="57">
        <v>480</v>
      </c>
      <c r="L251" s="58" t="s">
        <v>241</v>
      </c>
      <c r="M251" s="59" t="s">
        <v>242</v>
      </c>
      <c r="N251" s="60" t="s">
        <v>240</v>
      </c>
      <c r="O251" s="61" t="s">
        <v>243</v>
      </c>
      <c r="P251" s="60" t="s">
        <v>240</v>
      </c>
      <c r="Q251" s="62">
        <v>2.2999999999999998</v>
      </c>
      <c r="R251" s="63">
        <v>2.2999999999999998</v>
      </c>
      <c r="S251" s="887" t="s">
        <v>240</v>
      </c>
      <c r="T251" s="888">
        <v>880</v>
      </c>
      <c r="U251" s="887" t="s">
        <v>240</v>
      </c>
      <c r="V251" s="890">
        <v>8</v>
      </c>
      <c r="W251" s="892" t="s">
        <v>244</v>
      </c>
      <c r="X251" s="872" t="s">
        <v>242</v>
      </c>
      <c r="Y251" s="892" t="s">
        <v>240</v>
      </c>
      <c r="Z251" s="894" t="s">
        <v>245</v>
      </c>
      <c r="AA251" s="55" t="s">
        <v>240</v>
      </c>
      <c r="AB251" s="64">
        <v>8910</v>
      </c>
      <c r="AC251" s="887" t="s">
        <v>240</v>
      </c>
      <c r="AD251" s="65">
        <v>80</v>
      </c>
      <c r="AE251" s="66" t="s">
        <v>244</v>
      </c>
      <c r="AF251" s="59" t="s">
        <v>242</v>
      </c>
      <c r="AG251" s="67" t="s">
        <v>240</v>
      </c>
      <c r="AH251" s="61" t="s">
        <v>246</v>
      </c>
      <c r="AI251" s="67" t="s">
        <v>240</v>
      </c>
      <c r="AJ251" s="68">
        <v>2.9</v>
      </c>
      <c r="AK251" s="69" t="s">
        <v>247</v>
      </c>
      <c r="AL251" s="70" t="s">
        <v>248</v>
      </c>
      <c r="AM251" s="71">
        <v>3560</v>
      </c>
      <c r="AN251" s="70" t="s">
        <v>248</v>
      </c>
      <c r="AO251" s="72">
        <v>30</v>
      </c>
      <c r="AP251" s="73" t="s">
        <v>241</v>
      </c>
      <c r="AQ251" s="74" t="s">
        <v>242</v>
      </c>
      <c r="AR251" s="73" t="s">
        <v>240</v>
      </c>
      <c r="AS251" s="75" t="s">
        <v>246</v>
      </c>
      <c r="AT251" s="73" t="s">
        <v>240</v>
      </c>
      <c r="AU251" s="76">
        <v>3.9</v>
      </c>
      <c r="AV251" s="77"/>
      <c r="AW251" s="78"/>
      <c r="AX251" s="77"/>
      <c r="AY251" s="79"/>
      <c r="AZ251" s="80"/>
      <c r="BA251" s="80"/>
      <c r="BB251" s="81"/>
      <c r="BC251" s="80"/>
      <c r="BD251" s="81"/>
      <c r="BE251" s="80"/>
      <c r="BF251" s="77"/>
      <c r="BG251" s="78" t="s">
        <v>249</v>
      </c>
      <c r="BH251" s="77"/>
      <c r="BI251" s="82"/>
      <c r="BJ251" s="80"/>
      <c r="BK251" s="80"/>
      <c r="BL251" s="80"/>
      <c r="BM251" s="80"/>
      <c r="BN251" s="80"/>
      <c r="BO251" s="80"/>
      <c r="BP251" s="896" t="s">
        <v>240</v>
      </c>
      <c r="BQ251" s="897" t="s">
        <v>178</v>
      </c>
      <c r="BR251" s="887" t="s">
        <v>240</v>
      </c>
      <c r="BS251" s="899"/>
      <c r="BT251" s="872"/>
      <c r="BU251" s="872"/>
      <c r="BV251" s="870"/>
      <c r="BW251" s="874"/>
      <c r="BX251" s="870"/>
      <c r="BY251" s="911" t="s">
        <v>178</v>
      </c>
      <c r="BZ251" s="887" t="s">
        <v>250</v>
      </c>
      <c r="CA251" s="903">
        <v>5930</v>
      </c>
      <c r="CB251" s="887" t="s">
        <v>240</v>
      </c>
      <c r="CC251" s="899">
        <v>50</v>
      </c>
      <c r="CD251" s="870" t="s">
        <v>241</v>
      </c>
      <c r="CE251" s="872" t="s">
        <v>242</v>
      </c>
      <c r="CF251" s="870" t="s">
        <v>240</v>
      </c>
      <c r="CG251" s="874" t="s">
        <v>246</v>
      </c>
      <c r="CH251" s="870" t="s">
        <v>240</v>
      </c>
      <c r="CI251" s="876">
        <v>2.8</v>
      </c>
      <c r="CJ251" s="880" t="s">
        <v>251</v>
      </c>
      <c r="CK251" s="887" t="s">
        <v>250</v>
      </c>
      <c r="CL251" s="888">
        <v>930</v>
      </c>
      <c r="CM251" s="887" t="s">
        <v>240</v>
      </c>
      <c r="CN251" s="899">
        <v>9</v>
      </c>
      <c r="CO251" s="872" t="s">
        <v>241</v>
      </c>
      <c r="CP251" s="872" t="s">
        <v>242</v>
      </c>
      <c r="CQ251" s="870" t="s">
        <v>240</v>
      </c>
      <c r="CR251" s="874" t="s">
        <v>246</v>
      </c>
      <c r="CS251" s="870" t="s">
        <v>240</v>
      </c>
      <c r="CT251" s="901">
        <v>10.1</v>
      </c>
      <c r="CU251" s="887" t="s">
        <v>250</v>
      </c>
      <c r="CV251" s="83">
        <v>540</v>
      </c>
      <c r="CW251" s="887" t="s">
        <v>250</v>
      </c>
      <c r="CX251" s="84">
        <v>5</v>
      </c>
      <c r="CY251" s="887" t="s">
        <v>250</v>
      </c>
      <c r="CZ251" s="84">
        <v>5</v>
      </c>
      <c r="DA251" s="887" t="s">
        <v>250</v>
      </c>
      <c r="DB251" s="83">
        <v>90</v>
      </c>
      <c r="DC251" s="887" t="s">
        <v>250</v>
      </c>
      <c r="DD251" s="84">
        <v>1</v>
      </c>
      <c r="DE251" s="887" t="s">
        <v>250</v>
      </c>
      <c r="DF251" s="84">
        <v>1</v>
      </c>
      <c r="DG251" s="905" t="s">
        <v>248</v>
      </c>
      <c r="DH251" s="906">
        <v>5220</v>
      </c>
      <c r="DI251" s="905" t="s">
        <v>248</v>
      </c>
      <c r="DJ251" s="85">
        <v>255</v>
      </c>
      <c r="DK251" s="882" t="s">
        <v>252</v>
      </c>
      <c r="DL251" s="908">
        <v>5940</v>
      </c>
      <c r="DM251" s="870" t="s">
        <v>240</v>
      </c>
      <c r="DN251" s="868">
        <v>50</v>
      </c>
      <c r="DO251" s="870" t="s">
        <v>241</v>
      </c>
      <c r="DP251" s="872" t="s">
        <v>242</v>
      </c>
      <c r="DQ251" s="870" t="s">
        <v>240</v>
      </c>
      <c r="DR251" s="874" t="s">
        <v>246</v>
      </c>
      <c r="DS251" s="870" t="s">
        <v>240</v>
      </c>
      <c r="DT251" s="876">
        <v>2.8</v>
      </c>
      <c r="DU251" s="878" t="s">
        <v>247</v>
      </c>
      <c r="DV251" s="880" t="s">
        <v>253</v>
      </c>
      <c r="DW251" s="882" t="s">
        <v>252</v>
      </c>
      <c r="DX251" s="922"/>
      <c r="DY251" s="887"/>
      <c r="DZ251" s="922"/>
      <c r="EA251" s="115"/>
      <c r="EB251" s="918"/>
    </row>
    <row r="252" spans="1:132" s="116" customFormat="1" ht="34.15" customHeight="1">
      <c r="A252" s="138" t="s">
        <v>530</v>
      </c>
      <c r="B252" s="920"/>
      <c r="C252" s="884"/>
      <c r="D252" s="910"/>
      <c r="E252" s="114" t="s">
        <v>43</v>
      </c>
      <c r="F252" s="52"/>
      <c r="G252" s="88">
        <v>50920</v>
      </c>
      <c r="H252" s="89"/>
      <c r="I252" s="55" t="s">
        <v>240</v>
      </c>
      <c r="J252" s="90">
        <v>480</v>
      </c>
      <c r="K252" s="91"/>
      <c r="L252" s="92" t="s">
        <v>241</v>
      </c>
      <c r="M252" s="93" t="s">
        <v>242</v>
      </c>
      <c r="N252" s="94" t="s">
        <v>240</v>
      </c>
      <c r="O252" s="95" t="s">
        <v>246</v>
      </c>
      <c r="P252" s="94" t="s">
        <v>240</v>
      </c>
      <c r="Q252" s="96">
        <v>2.2999999999999998</v>
      </c>
      <c r="R252" s="97"/>
      <c r="S252" s="887"/>
      <c r="T252" s="889"/>
      <c r="U252" s="887"/>
      <c r="V252" s="891"/>
      <c r="W252" s="893"/>
      <c r="X252" s="873"/>
      <c r="Y252" s="893"/>
      <c r="Z252" s="895"/>
      <c r="AA252" s="55" t="s">
        <v>240</v>
      </c>
      <c r="AB252" s="90">
        <v>8910</v>
      </c>
      <c r="AC252" s="887"/>
      <c r="AD252" s="98">
        <v>80</v>
      </c>
      <c r="AE252" s="99" t="s">
        <v>241</v>
      </c>
      <c r="AF252" s="93" t="s">
        <v>242</v>
      </c>
      <c r="AG252" s="100" t="s">
        <v>240</v>
      </c>
      <c r="AH252" s="101" t="s">
        <v>246</v>
      </c>
      <c r="AI252" s="100" t="s">
        <v>240</v>
      </c>
      <c r="AJ252" s="102">
        <v>2.9</v>
      </c>
      <c r="AK252" s="103"/>
      <c r="AL252" s="70"/>
      <c r="AM252" s="104"/>
      <c r="AN252" s="77"/>
      <c r="AO252" s="105"/>
      <c r="AP252" s="106"/>
      <c r="AQ252" s="86"/>
      <c r="AR252" s="106"/>
      <c r="AS252" s="86"/>
      <c r="AT252" s="106"/>
      <c r="AU252" s="86"/>
      <c r="AV252" s="107" t="s">
        <v>240</v>
      </c>
      <c r="AW252" s="71">
        <v>62360</v>
      </c>
      <c r="AX252" s="77" t="s">
        <v>240</v>
      </c>
      <c r="AY252" s="72">
        <v>620</v>
      </c>
      <c r="AZ252" s="108" t="s">
        <v>241</v>
      </c>
      <c r="BA252" s="74" t="s">
        <v>242</v>
      </c>
      <c r="BB252" s="73" t="s">
        <v>240</v>
      </c>
      <c r="BC252" s="75" t="s">
        <v>246</v>
      </c>
      <c r="BD252" s="73" t="s">
        <v>240</v>
      </c>
      <c r="BE252" s="76">
        <v>2.4</v>
      </c>
      <c r="BF252" s="107" t="s">
        <v>240</v>
      </c>
      <c r="BG252" s="156">
        <v>53450</v>
      </c>
      <c r="BH252" s="107" t="s">
        <v>250</v>
      </c>
      <c r="BI252" s="72">
        <v>530</v>
      </c>
      <c r="BJ252" s="108" t="s">
        <v>241</v>
      </c>
      <c r="BK252" s="74" t="s">
        <v>242</v>
      </c>
      <c r="BL252" s="108" t="s">
        <v>240</v>
      </c>
      <c r="BM252" s="75" t="s">
        <v>246</v>
      </c>
      <c r="BN252" s="108" t="s">
        <v>240</v>
      </c>
      <c r="BO252" s="76">
        <v>2.4</v>
      </c>
      <c r="BP252" s="896"/>
      <c r="BQ252" s="898"/>
      <c r="BR252" s="887"/>
      <c r="BS252" s="900"/>
      <c r="BT252" s="873"/>
      <c r="BU252" s="873"/>
      <c r="BV252" s="871"/>
      <c r="BW252" s="875"/>
      <c r="BX252" s="871"/>
      <c r="BY252" s="912"/>
      <c r="BZ252" s="887"/>
      <c r="CA252" s="904"/>
      <c r="CB252" s="887"/>
      <c r="CC252" s="900"/>
      <c r="CD252" s="871"/>
      <c r="CE252" s="873"/>
      <c r="CF252" s="871"/>
      <c r="CG252" s="875"/>
      <c r="CH252" s="871"/>
      <c r="CI252" s="877"/>
      <c r="CJ252" s="881"/>
      <c r="CK252" s="887"/>
      <c r="CL252" s="889"/>
      <c r="CM252" s="887"/>
      <c r="CN252" s="900"/>
      <c r="CO252" s="873"/>
      <c r="CP252" s="873"/>
      <c r="CQ252" s="871"/>
      <c r="CR252" s="875"/>
      <c r="CS252" s="871"/>
      <c r="CT252" s="902"/>
      <c r="CU252" s="887"/>
      <c r="CV252" s="109" t="s">
        <v>280</v>
      </c>
      <c r="CW252" s="887"/>
      <c r="CX252" s="109" t="s">
        <v>255</v>
      </c>
      <c r="CY252" s="887"/>
      <c r="CZ252" s="110">
        <v>46.6</v>
      </c>
      <c r="DA252" s="887"/>
      <c r="DB252" s="109" t="s">
        <v>280</v>
      </c>
      <c r="DC252" s="887"/>
      <c r="DD252" s="109" t="s">
        <v>255</v>
      </c>
      <c r="DE252" s="887"/>
      <c r="DF252" s="110">
        <v>38.799999999999997</v>
      </c>
      <c r="DG252" s="905"/>
      <c r="DH252" s="907"/>
      <c r="DI252" s="905"/>
      <c r="DJ252" s="111" t="s">
        <v>256</v>
      </c>
      <c r="DK252" s="882"/>
      <c r="DL252" s="909"/>
      <c r="DM252" s="871"/>
      <c r="DN252" s="869"/>
      <c r="DO252" s="871"/>
      <c r="DP252" s="873"/>
      <c r="DQ252" s="871"/>
      <c r="DR252" s="875"/>
      <c r="DS252" s="871"/>
      <c r="DT252" s="877"/>
      <c r="DU252" s="879"/>
      <c r="DV252" s="881"/>
      <c r="DW252" s="882"/>
      <c r="DX252" s="922"/>
      <c r="DY252" s="887"/>
      <c r="DZ252" s="922"/>
      <c r="EA252" s="115"/>
      <c r="EB252" s="918"/>
    </row>
    <row r="253" spans="1:132" s="116" customFormat="1" ht="34.15" customHeight="1">
      <c r="A253" s="138" t="s">
        <v>531</v>
      </c>
      <c r="B253" s="920"/>
      <c r="C253" s="883" t="s">
        <v>269</v>
      </c>
      <c r="D253" s="885" t="s">
        <v>239</v>
      </c>
      <c r="E253" s="113" t="s">
        <v>42</v>
      </c>
      <c r="F253" s="52"/>
      <c r="G253" s="53">
        <v>39210</v>
      </c>
      <c r="H253" s="54">
        <v>48120</v>
      </c>
      <c r="I253" s="55" t="s">
        <v>240</v>
      </c>
      <c r="J253" s="56">
        <v>370</v>
      </c>
      <c r="K253" s="57">
        <v>460</v>
      </c>
      <c r="L253" s="58" t="s">
        <v>241</v>
      </c>
      <c r="M253" s="59" t="s">
        <v>242</v>
      </c>
      <c r="N253" s="60" t="s">
        <v>240</v>
      </c>
      <c r="O253" s="61" t="s">
        <v>243</v>
      </c>
      <c r="P253" s="60" t="s">
        <v>240</v>
      </c>
      <c r="Q253" s="62">
        <v>2.2000000000000002</v>
      </c>
      <c r="R253" s="63">
        <v>2.2999999999999998</v>
      </c>
      <c r="S253" s="887" t="s">
        <v>240</v>
      </c>
      <c r="T253" s="888">
        <v>760</v>
      </c>
      <c r="U253" s="887" t="s">
        <v>240</v>
      </c>
      <c r="V253" s="890">
        <v>7</v>
      </c>
      <c r="W253" s="892" t="s">
        <v>244</v>
      </c>
      <c r="X253" s="872" t="s">
        <v>242</v>
      </c>
      <c r="Y253" s="892" t="s">
        <v>240</v>
      </c>
      <c r="Z253" s="894" t="s">
        <v>245</v>
      </c>
      <c r="AA253" s="55" t="s">
        <v>240</v>
      </c>
      <c r="AB253" s="64">
        <v>8910</v>
      </c>
      <c r="AC253" s="887" t="s">
        <v>240</v>
      </c>
      <c r="AD253" s="65">
        <v>80</v>
      </c>
      <c r="AE253" s="66" t="s">
        <v>244</v>
      </c>
      <c r="AF253" s="59" t="s">
        <v>242</v>
      </c>
      <c r="AG253" s="67" t="s">
        <v>240</v>
      </c>
      <c r="AH253" s="61" t="s">
        <v>246</v>
      </c>
      <c r="AI253" s="67" t="s">
        <v>240</v>
      </c>
      <c r="AJ253" s="68">
        <v>2.9</v>
      </c>
      <c r="AK253" s="69" t="s">
        <v>247</v>
      </c>
      <c r="AL253" s="70" t="s">
        <v>248</v>
      </c>
      <c r="AM253" s="71">
        <v>3560</v>
      </c>
      <c r="AN253" s="70" t="s">
        <v>248</v>
      </c>
      <c r="AO253" s="72">
        <v>30</v>
      </c>
      <c r="AP253" s="73" t="s">
        <v>241</v>
      </c>
      <c r="AQ253" s="74" t="s">
        <v>242</v>
      </c>
      <c r="AR253" s="73" t="s">
        <v>240</v>
      </c>
      <c r="AS253" s="75" t="s">
        <v>246</v>
      </c>
      <c r="AT253" s="73" t="s">
        <v>240</v>
      </c>
      <c r="AU253" s="76">
        <v>3.9</v>
      </c>
      <c r="AV253" s="77"/>
      <c r="AW253" s="78"/>
      <c r="AX253" s="77"/>
      <c r="AY253" s="79"/>
      <c r="AZ253" s="80"/>
      <c r="BA253" s="80"/>
      <c r="BB253" s="81"/>
      <c r="BC253" s="80"/>
      <c r="BD253" s="81"/>
      <c r="BE253" s="80"/>
      <c r="BF253" s="77"/>
      <c r="BG253" s="78" t="s">
        <v>249</v>
      </c>
      <c r="BH253" s="77"/>
      <c r="BI253" s="82"/>
      <c r="BJ253" s="80"/>
      <c r="BK253" s="80"/>
      <c r="BL253" s="80"/>
      <c r="BM253" s="80"/>
      <c r="BN253" s="80"/>
      <c r="BO253" s="80"/>
      <c r="BP253" s="896" t="s">
        <v>240</v>
      </c>
      <c r="BQ253" s="897" t="s">
        <v>178</v>
      </c>
      <c r="BR253" s="887" t="s">
        <v>240</v>
      </c>
      <c r="BS253" s="899"/>
      <c r="BT253" s="872"/>
      <c r="BU253" s="872"/>
      <c r="BV253" s="870"/>
      <c r="BW253" s="874"/>
      <c r="BX253" s="870"/>
      <c r="BY253" s="911" t="s">
        <v>178</v>
      </c>
      <c r="BZ253" s="887" t="s">
        <v>250</v>
      </c>
      <c r="CA253" s="903">
        <v>5090</v>
      </c>
      <c r="CB253" s="887" t="s">
        <v>240</v>
      </c>
      <c r="CC253" s="899">
        <v>50</v>
      </c>
      <c r="CD253" s="870" t="s">
        <v>241</v>
      </c>
      <c r="CE253" s="872" t="s">
        <v>242</v>
      </c>
      <c r="CF253" s="870" t="s">
        <v>240</v>
      </c>
      <c r="CG253" s="874" t="s">
        <v>246</v>
      </c>
      <c r="CH253" s="870" t="s">
        <v>240</v>
      </c>
      <c r="CI253" s="876">
        <v>2.4</v>
      </c>
      <c r="CJ253" s="880" t="s">
        <v>251</v>
      </c>
      <c r="CK253" s="887" t="s">
        <v>250</v>
      </c>
      <c r="CL253" s="888">
        <v>800</v>
      </c>
      <c r="CM253" s="887" t="s">
        <v>240</v>
      </c>
      <c r="CN253" s="899">
        <v>8</v>
      </c>
      <c r="CO253" s="872" t="s">
        <v>241</v>
      </c>
      <c r="CP253" s="872" t="s">
        <v>242</v>
      </c>
      <c r="CQ253" s="870" t="s">
        <v>240</v>
      </c>
      <c r="CR253" s="874" t="s">
        <v>246</v>
      </c>
      <c r="CS253" s="870" t="s">
        <v>240</v>
      </c>
      <c r="CT253" s="901">
        <v>9.6999999999999993</v>
      </c>
      <c r="CU253" s="887" t="s">
        <v>250</v>
      </c>
      <c r="CV253" s="83">
        <v>480</v>
      </c>
      <c r="CW253" s="887" t="s">
        <v>250</v>
      </c>
      <c r="CX253" s="84">
        <v>4</v>
      </c>
      <c r="CY253" s="887" t="s">
        <v>250</v>
      </c>
      <c r="CZ253" s="84">
        <v>4</v>
      </c>
      <c r="DA253" s="887" t="s">
        <v>250</v>
      </c>
      <c r="DB253" s="83">
        <v>80</v>
      </c>
      <c r="DC253" s="887" t="s">
        <v>250</v>
      </c>
      <c r="DD253" s="84">
        <v>1</v>
      </c>
      <c r="DE253" s="887" t="s">
        <v>250</v>
      </c>
      <c r="DF253" s="84">
        <v>1</v>
      </c>
      <c r="DG253" s="905" t="s">
        <v>248</v>
      </c>
      <c r="DH253" s="906">
        <v>4660</v>
      </c>
      <c r="DI253" s="905" t="s">
        <v>248</v>
      </c>
      <c r="DJ253" s="85">
        <v>255</v>
      </c>
      <c r="DK253" s="882" t="s">
        <v>252</v>
      </c>
      <c r="DL253" s="908">
        <v>5090</v>
      </c>
      <c r="DM253" s="870" t="s">
        <v>240</v>
      </c>
      <c r="DN253" s="868">
        <v>50</v>
      </c>
      <c r="DO253" s="870" t="s">
        <v>241</v>
      </c>
      <c r="DP253" s="872" t="s">
        <v>242</v>
      </c>
      <c r="DQ253" s="870" t="s">
        <v>240</v>
      </c>
      <c r="DR253" s="874" t="s">
        <v>246</v>
      </c>
      <c r="DS253" s="870" t="s">
        <v>240</v>
      </c>
      <c r="DT253" s="876">
        <v>2.4</v>
      </c>
      <c r="DU253" s="878" t="s">
        <v>247</v>
      </c>
      <c r="DV253" s="880" t="s">
        <v>253</v>
      </c>
      <c r="DW253" s="882" t="s">
        <v>252</v>
      </c>
      <c r="DX253" s="922"/>
      <c r="DY253" s="887"/>
      <c r="DZ253" s="922"/>
      <c r="EA253" s="115"/>
      <c r="EB253" s="918"/>
    </row>
    <row r="254" spans="1:132" s="116" customFormat="1" ht="34.15" customHeight="1">
      <c r="A254" s="138" t="s">
        <v>532</v>
      </c>
      <c r="B254" s="920"/>
      <c r="C254" s="884"/>
      <c r="D254" s="910"/>
      <c r="E254" s="114" t="s">
        <v>43</v>
      </c>
      <c r="F254" s="52"/>
      <c r="G254" s="88">
        <v>48120</v>
      </c>
      <c r="H254" s="89"/>
      <c r="I254" s="55" t="s">
        <v>240</v>
      </c>
      <c r="J254" s="90">
        <v>460</v>
      </c>
      <c r="K254" s="91"/>
      <c r="L254" s="92" t="s">
        <v>241</v>
      </c>
      <c r="M254" s="93" t="s">
        <v>242</v>
      </c>
      <c r="N254" s="94" t="s">
        <v>240</v>
      </c>
      <c r="O254" s="95" t="s">
        <v>246</v>
      </c>
      <c r="P254" s="94" t="s">
        <v>240</v>
      </c>
      <c r="Q254" s="96">
        <v>2.2999999999999998</v>
      </c>
      <c r="R254" s="97"/>
      <c r="S254" s="887"/>
      <c r="T254" s="889"/>
      <c r="U254" s="887"/>
      <c r="V254" s="891"/>
      <c r="W254" s="893"/>
      <c r="X254" s="873"/>
      <c r="Y254" s="893"/>
      <c r="Z254" s="895"/>
      <c r="AA254" s="55" t="s">
        <v>240</v>
      </c>
      <c r="AB254" s="90">
        <v>8910</v>
      </c>
      <c r="AC254" s="887"/>
      <c r="AD254" s="98">
        <v>80</v>
      </c>
      <c r="AE254" s="99" t="s">
        <v>241</v>
      </c>
      <c r="AF254" s="93" t="s">
        <v>242</v>
      </c>
      <c r="AG254" s="100" t="s">
        <v>240</v>
      </c>
      <c r="AH254" s="101" t="s">
        <v>246</v>
      </c>
      <c r="AI254" s="100" t="s">
        <v>240</v>
      </c>
      <c r="AJ254" s="102">
        <v>2.9</v>
      </c>
      <c r="AK254" s="103"/>
      <c r="AL254" s="70"/>
      <c r="AM254" s="104"/>
      <c r="AN254" s="77"/>
      <c r="AO254" s="105"/>
      <c r="AP254" s="106"/>
      <c r="AQ254" s="86"/>
      <c r="AR254" s="106"/>
      <c r="AS254" s="86"/>
      <c r="AT254" s="106"/>
      <c r="AU254" s="86"/>
      <c r="AV254" s="107" t="s">
        <v>240</v>
      </c>
      <c r="AW254" s="71">
        <v>62360</v>
      </c>
      <c r="AX254" s="77" t="s">
        <v>240</v>
      </c>
      <c r="AY254" s="72">
        <v>620</v>
      </c>
      <c r="AZ254" s="108" t="s">
        <v>241</v>
      </c>
      <c r="BA254" s="74" t="s">
        <v>242</v>
      </c>
      <c r="BB254" s="73" t="s">
        <v>240</v>
      </c>
      <c r="BC254" s="75" t="s">
        <v>246</v>
      </c>
      <c r="BD254" s="73" t="s">
        <v>240</v>
      </c>
      <c r="BE254" s="76">
        <v>2.4</v>
      </c>
      <c r="BF254" s="107" t="s">
        <v>240</v>
      </c>
      <c r="BG254" s="156">
        <v>53450</v>
      </c>
      <c r="BH254" s="107" t="s">
        <v>250</v>
      </c>
      <c r="BI254" s="72">
        <v>530</v>
      </c>
      <c r="BJ254" s="108" t="s">
        <v>241</v>
      </c>
      <c r="BK254" s="74" t="s">
        <v>242</v>
      </c>
      <c r="BL254" s="108" t="s">
        <v>240</v>
      </c>
      <c r="BM254" s="75" t="s">
        <v>246</v>
      </c>
      <c r="BN254" s="108" t="s">
        <v>240</v>
      </c>
      <c r="BO254" s="76">
        <v>2.4</v>
      </c>
      <c r="BP254" s="896"/>
      <c r="BQ254" s="898"/>
      <c r="BR254" s="887"/>
      <c r="BS254" s="900"/>
      <c r="BT254" s="873"/>
      <c r="BU254" s="873"/>
      <c r="BV254" s="871"/>
      <c r="BW254" s="875"/>
      <c r="BX254" s="871"/>
      <c r="BY254" s="912"/>
      <c r="BZ254" s="887"/>
      <c r="CA254" s="904"/>
      <c r="CB254" s="887"/>
      <c r="CC254" s="900"/>
      <c r="CD254" s="871"/>
      <c r="CE254" s="873"/>
      <c r="CF254" s="871"/>
      <c r="CG254" s="875"/>
      <c r="CH254" s="871"/>
      <c r="CI254" s="877"/>
      <c r="CJ254" s="881"/>
      <c r="CK254" s="887"/>
      <c r="CL254" s="889"/>
      <c r="CM254" s="887"/>
      <c r="CN254" s="900"/>
      <c r="CO254" s="873"/>
      <c r="CP254" s="873"/>
      <c r="CQ254" s="871"/>
      <c r="CR254" s="875"/>
      <c r="CS254" s="871"/>
      <c r="CT254" s="902"/>
      <c r="CU254" s="887"/>
      <c r="CV254" s="109" t="s">
        <v>280</v>
      </c>
      <c r="CW254" s="887"/>
      <c r="CX254" s="109" t="s">
        <v>255</v>
      </c>
      <c r="CY254" s="887"/>
      <c r="CZ254" s="110">
        <v>49.9</v>
      </c>
      <c r="DA254" s="887"/>
      <c r="DB254" s="109" t="s">
        <v>280</v>
      </c>
      <c r="DC254" s="887"/>
      <c r="DD254" s="109" t="s">
        <v>255</v>
      </c>
      <c r="DE254" s="887"/>
      <c r="DF254" s="110">
        <v>33.299999999999997</v>
      </c>
      <c r="DG254" s="905"/>
      <c r="DH254" s="907"/>
      <c r="DI254" s="905"/>
      <c r="DJ254" s="111" t="s">
        <v>256</v>
      </c>
      <c r="DK254" s="882"/>
      <c r="DL254" s="909"/>
      <c r="DM254" s="871"/>
      <c r="DN254" s="869"/>
      <c r="DO254" s="871"/>
      <c r="DP254" s="873"/>
      <c r="DQ254" s="871"/>
      <c r="DR254" s="875"/>
      <c r="DS254" s="871"/>
      <c r="DT254" s="877"/>
      <c r="DU254" s="879"/>
      <c r="DV254" s="881"/>
      <c r="DW254" s="882"/>
      <c r="DX254" s="922"/>
      <c r="DY254" s="887"/>
      <c r="DZ254" s="922"/>
      <c r="EA254" s="115"/>
      <c r="EB254" s="918"/>
    </row>
    <row r="255" spans="1:132" s="116" customFormat="1" ht="34.15" customHeight="1">
      <c r="A255" s="138" t="s">
        <v>533</v>
      </c>
      <c r="B255" s="920"/>
      <c r="C255" s="883" t="s">
        <v>270</v>
      </c>
      <c r="D255" s="885" t="s">
        <v>239</v>
      </c>
      <c r="E255" s="113" t="s">
        <v>42</v>
      </c>
      <c r="F255" s="52"/>
      <c r="G255" s="53">
        <v>37140</v>
      </c>
      <c r="H255" s="54">
        <v>46050</v>
      </c>
      <c r="I255" s="55" t="s">
        <v>240</v>
      </c>
      <c r="J255" s="56">
        <v>350</v>
      </c>
      <c r="K255" s="57">
        <v>440</v>
      </c>
      <c r="L255" s="58" t="s">
        <v>241</v>
      </c>
      <c r="M255" s="59" t="s">
        <v>242</v>
      </c>
      <c r="N255" s="60" t="s">
        <v>240</v>
      </c>
      <c r="O255" s="61" t="s">
        <v>243</v>
      </c>
      <c r="P255" s="60" t="s">
        <v>240</v>
      </c>
      <c r="Q255" s="62">
        <v>2.2000000000000002</v>
      </c>
      <c r="R255" s="63">
        <v>2.2999999999999998</v>
      </c>
      <c r="S255" s="887" t="s">
        <v>240</v>
      </c>
      <c r="T255" s="888">
        <v>660</v>
      </c>
      <c r="U255" s="887" t="s">
        <v>240</v>
      </c>
      <c r="V255" s="890">
        <v>6</v>
      </c>
      <c r="W255" s="892" t="s">
        <v>244</v>
      </c>
      <c r="X255" s="872" t="s">
        <v>242</v>
      </c>
      <c r="Y255" s="892" t="s">
        <v>240</v>
      </c>
      <c r="Z255" s="894" t="s">
        <v>245</v>
      </c>
      <c r="AA255" s="55" t="s">
        <v>240</v>
      </c>
      <c r="AB255" s="64">
        <v>8910</v>
      </c>
      <c r="AC255" s="887" t="s">
        <v>240</v>
      </c>
      <c r="AD255" s="65">
        <v>80</v>
      </c>
      <c r="AE255" s="66" t="s">
        <v>244</v>
      </c>
      <c r="AF255" s="59" t="s">
        <v>242</v>
      </c>
      <c r="AG255" s="67" t="s">
        <v>240</v>
      </c>
      <c r="AH255" s="61" t="s">
        <v>246</v>
      </c>
      <c r="AI255" s="67" t="s">
        <v>240</v>
      </c>
      <c r="AJ255" s="68">
        <v>2.9</v>
      </c>
      <c r="AK255" s="69" t="s">
        <v>247</v>
      </c>
      <c r="AL255" s="70" t="s">
        <v>248</v>
      </c>
      <c r="AM255" s="71">
        <v>3560</v>
      </c>
      <c r="AN255" s="70" t="s">
        <v>248</v>
      </c>
      <c r="AO255" s="72">
        <v>30</v>
      </c>
      <c r="AP255" s="73" t="s">
        <v>241</v>
      </c>
      <c r="AQ255" s="74" t="s">
        <v>242</v>
      </c>
      <c r="AR255" s="73" t="s">
        <v>240</v>
      </c>
      <c r="AS255" s="75" t="s">
        <v>246</v>
      </c>
      <c r="AT255" s="73" t="s">
        <v>240</v>
      </c>
      <c r="AU255" s="76">
        <v>3.9</v>
      </c>
      <c r="AV255" s="77"/>
      <c r="AW255" s="78"/>
      <c r="AX255" s="77"/>
      <c r="AY255" s="79"/>
      <c r="AZ255" s="80"/>
      <c r="BA255" s="80"/>
      <c r="BB255" s="81"/>
      <c r="BC255" s="80"/>
      <c r="BD255" s="81"/>
      <c r="BE255" s="80"/>
      <c r="BF255" s="77"/>
      <c r="BG255" s="78" t="s">
        <v>249</v>
      </c>
      <c r="BH255" s="77"/>
      <c r="BI255" s="82"/>
      <c r="BJ255" s="80"/>
      <c r="BK255" s="80"/>
      <c r="BL255" s="80"/>
      <c r="BM255" s="80"/>
      <c r="BN255" s="80"/>
      <c r="BO255" s="80"/>
      <c r="BP255" s="896" t="s">
        <v>240</v>
      </c>
      <c r="BQ255" s="897" t="s">
        <v>178</v>
      </c>
      <c r="BR255" s="887" t="s">
        <v>240</v>
      </c>
      <c r="BS255" s="899"/>
      <c r="BT255" s="872"/>
      <c r="BU255" s="872"/>
      <c r="BV255" s="870"/>
      <c r="BW255" s="874"/>
      <c r="BX255" s="870"/>
      <c r="BY255" s="911" t="s">
        <v>178</v>
      </c>
      <c r="BZ255" s="887" t="s">
        <v>250</v>
      </c>
      <c r="CA255" s="903">
        <v>4450</v>
      </c>
      <c r="CB255" s="887" t="s">
        <v>240</v>
      </c>
      <c r="CC255" s="899">
        <v>40</v>
      </c>
      <c r="CD255" s="870" t="s">
        <v>241</v>
      </c>
      <c r="CE255" s="872" t="s">
        <v>242</v>
      </c>
      <c r="CF255" s="870" t="s">
        <v>240</v>
      </c>
      <c r="CG255" s="874" t="s">
        <v>246</v>
      </c>
      <c r="CH255" s="870" t="s">
        <v>240</v>
      </c>
      <c r="CI255" s="876">
        <v>2.7</v>
      </c>
      <c r="CJ255" s="880" t="s">
        <v>251</v>
      </c>
      <c r="CK255" s="887" t="s">
        <v>250</v>
      </c>
      <c r="CL255" s="888">
        <v>700</v>
      </c>
      <c r="CM255" s="887" t="s">
        <v>240</v>
      </c>
      <c r="CN255" s="899">
        <v>7</v>
      </c>
      <c r="CO255" s="872" t="s">
        <v>241</v>
      </c>
      <c r="CP255" s="872" t="s">
        <v>242</v>
      </c>
      <c r="CQ255" s="870" t="s">
        <v>240</v>
      </c>
      <c r="CR255" s="874" t="s">
        <v>246</v>
      </c>
      <c r="CS255" s="870" t="s">
        <v>240</v>
      </c>
      <c r="CT255" s="901">
        <v>9.6999999999999993</v>
      </c>
      <c r="CU255" s="887" t="s">
        <v>250</v>
      </c>
      <c r="CV255" s="83">
        <v>440</v>
      </c>
      <c r="CW255" s="887" t="s">
        <v>250</v>
      </c>
      <c r="CX255" s="84">
        <v>4</v>
      </c>
      <c r="CY255" s="887" t="s">
        <v>250</v>
      </c>
      <c r="CZ255" s="84">
        <v>4</v>
      </c>
      <c r="DA255" s="887" t="s">
        <v>250</v>
      </c>
      <c r="DB255" s="83">
        <v>70</v>
      </c>
      <c r="DC255" s="887" t="s">
        <v>250</v>
      </c>
      <c r="DD255" s="84">
        <v>1</v>
      </c>
      <c r="DE255" s="887" t="s">
        <v>250</v>
      </c>
      <c r="DF255" s="84">
        <v>1</v>
      </c>
      <c r="DG255" s="905" t="s">
        <v>248</v>
      </c>
      <c r="DH255" s="906">
        <v>4250</v>
      </c>
      <c r="DI255" s="905" t="s">
        <v>248</v>
      </c>
      <c r="DJ255" s="85">
        <v>255</v>
      </c>
      <c r="DK255" s="882" t="s">
        <v>252</v>
      </c>
      <c r="DL255" s="908">
        <v>4450</v>
      </c>
      <c r="DM255" s="870" t="s">
        <v>240</v>
      </c>
      <c r="DN255" s="868">
        <v>40</v>
      </c>
      <c r="DO255" s="870" t="s">
        <v>241</v>
      </c>
      <c r="DP255" s="872" t="s">
        <v>242</v>
      </c>
      <c r="DQ255" s="870" t="s">
        <v>240</v>
      </c>
      <c r="DR255" s="874" t="s">
        <v>246</v>
      </c>
      <c r="DS255" s="870" t="s">
        <v>240</v>
      </c>
      <c r="DT255" s="876">
        <v>2.7</v>
      </c>
      <c r="DU255" s="878" t="s">
        <v>247</v>
      </c>
      <c r="DV255" s="880" t="s">
        <v>253</v>
      </c>
      <c r="DW255" s="882" t="s">
        <v>252</v>
      </c>
      <c r="DX255" s="922"/>
      <c r="DY255" s="887"/>
      <c r="DZ255" s="922"/>
      <c r="EA255" s="115"/>
      <c r="EB255" s="918"/>
    </row>
    <row r="256" spans="1:132" s="116" customFormat="1" ht="34.15" customHeight="1">
      <c r="A256" s="138" t="s">
        <v>534</v>
      </c>
      <c r="B256" s="920"/>
      <c r="C256" s="884"/>
      <c r="D256" s="910"/>
      <c r="E256" s="114" t="s">
        <v>43</v>
      </c>
      <c r="F256" s="52"/>
      <c r="G256" s="88">
        <v>46050</v>
      </c>
      <c r="H256" s="89"/>
      <c r="I256" s="55" t="s">
        <v>240</v>
      </c>
      <c r="J256" s="90">
        <v>440</v>
      </c>
      <c r="K256" s="91"/>
      <c r="L256" s="92" t="s">
        <v>241</v>
      </c>
      <c r="M256" s="93" t="s">
        <v>242</v>
      </c>
      <c r="N256" s="94" t="s">
        <v>240</v>
      </c>
      <c r="O256" s="95" t="s">
        <v>246</v>
      </c>
      <c r="P256" s="94" t="s">
        <v>240</v>
      </c>
      <c r="Q256" s="96">
        <v>2.2999999999999998</v>
      </c>
      <c r="R256" s="97"/>
      <c r="S256" s="887"/>
      <c r="T256" s="889"/>
      <c r="U256" s="887"/>
      <c r="V256" s="891"/>
      <c r="W256" s="893"/>
      <c r="X256" s="873"/>
      <c r="Y256" s="893"/>
      <c r="Z256" s="895"/>
      <c r="AA256" s="55" t="s">
        <v>240</v>
      </c>
      <c r="AB256" s="90">
        <v>8910</v>
      </c>
      <c r="AC256" s="887"/>
      <c r="AD256" s="98">
        <v>80</v>
      </c>
      <c r="AE256" s="99" t="s">
        <v>241</v>
      </c>
      <c r="AF256" s="93" t="s">
        <v>242</v>
      </c>
      <c r="AG256" s="100" t="s">
        <v>240</v>
      </c>
      <c r="AH256" s="101" t="s">
        <v>246</v>
      </c>
      <c r="AI256" s="100" t="s">
        <v>240</v>
      </c>
      <c r="AJ256" s="102">
        <v>2.9</v>
      </c>
      <c r="AK256" s="103"/>
      <c r="AL256" s="70"/>
      <c r="AM256" s="104"/>
      <c r="AN256" s="77"/>
      <c r="AO256" s="105"/>
      <c r="AP256" s="106"/>
      <c r="AQ256" s="86"/>
      <c r="AR256" s="106"/>
      <c r="AS256" s="86"/>
      <c r="AT256" s="106"/>
      <c r="AU256" s="86"/>
      <c r="AV256" s="107" t="s">
        <v>240</v>
      </c>
      <c r="AW256" s="71">
        <v>62360</v>
      </c>
      <c r="AX256" s="77" t="s">
        <v>240</v>
      </c>
      <c r="AY256" s="72">
        <v>620</v>
      </c>
      <c r="AZ256" s="108" t="s">
        <v>241</v>
      </c>
      <c r="BA256" s="74" t="s">
        <v>242</v>
      </c>
      <c r="BB256" s="73" t="s">
        <v>240</v>
      </c>
      <c r="BC256" s="75" t="s">
        <v>246</v>
      </c>
      <c r="BD256" s="73" t="s">
        <v>240</v>
      </c>
      <c r="BE256" s="76">
        <v>2.4</v>
      </c>
      <c r="BF256" s="107" t="s">
        <v>240</v>
      </c>
      <c r="BG256" s="156">
        <v>53450</v>
      </c>
      <c r="BH256" s="107" t="s">
        <v>250</v>
      </c>
      <c r="BI256" s="72">
        <v>530</v>
      </c>
      <c r="BJ256" s="108" t="s">
        <v>241</v>
      </c>
      <c r="BK256" s="74" t="s">
        <v>242</v>
      </c>
      <c r="BL256" s="108" t="s">
        <v>240</v>
      </c>
      <c r="BM256" s="75" t="s">
        <v>246</v>
      </c>
      <c r="BN256" s="108" t="s">
        <v>240</v>
      </c>
      <c r="BO256" s="76">
        <v>2.4</v>
      </c>
      <c r="BP256" s="896"/>
      <c r="BQ256" s="898"/>
      <c r="BR256" s="887"/>
      <c r="BS256" s="900"/>
      <c r="BT256" s="873"/>
      <c r="BU256" s="873"/>
      <c r="BV256" s="871"/>
      <c r="BW256" s="875"/>
      <c r="BX256" s="871"/>
      <c r="BY256" s="912"/>
      <c r="BZ256" s="887"/>
      <c r="CA256" s="904"/>
      <c r="CB256" s="887"/>
      <c r="CC256" s="900"/>
      <c r="CD256" s="871"/>
      <c r="CE256" s="873"/>
      <c r="CF256" s="871"/>
      <c r="CG256" s="875"/>
      <c r="CH256" s="871"/>
      <c r="CI256" s="877"/>
      <c r="CJ256" s="881"/>
      <c r="CK256" s="887"/>
      <c r="CL256" s="889"/>
      <c r="CM256" s="887"/>
      <c r="CN256" s="900"/>
      <c r="CO256" s="873"/>
      <c r="CP256" s="873"/>
      <c r="CQ256" s="871"/>
      <c r="CR256" s="875"/>
      <c r="CS256" s="871"/>
      <c r="CT256" s="902"/>
      <c r="CU256" s="887"/>
      <c r="CV256" s="109" t="s">
        <v>280</v>
      </c>
      <c r="CW256" s="887"/>
      <c r="CX256" s="109" t="s">
        <v>255</v>
      </c>
      <c r="CY256" s="887"/>
      <c r="CZ256" s="110">
        <v>43.7</v>
      </c>
      <c r="DA256" s="887"/>
      <c r="DB256" s="109" t="s">
        <v>280</v>
      </c>
      <c r="DC256" s="887"/>
      <c r="DD256" s="109" t="s">
        <v>255</v>
      </c>
      <c r="DE256" s="887"/>
      <c r="DF256" s="110">
        <v>29.1</v>
      </c>
      <c r="DG256" s="905"/>
      <c r="DH256" s="907"/>
      <c r="DI256" s="905"/>
      <c r="DJ256" s="111" t="s">
        <v>256</v>
      </c>
      <c r="DK256" s="882"/>
      <c r="DL256" s="909"/>
      <c r="DM256" s="871"/>
      <c r="DN256" s="869"/>
      <c r="DO256" s="871"/>
      <c r="DP256" s="873"/>
      <c r="DQ256" s="871"/>
      <c r="DR256" s="875"/>
      <c r="DS256" s="871"/>
      <c r="DT256" s="877"/>
      <c r="DU256" s="879"/>
      <c r="DV256" s="881"/>
      <c r="DW256" s="882"/>
      <c r="DX256" s="922"/>
      <c r="DY256" s="887"/>
      <c r="DZ256" s="922"/>
      <c r="EA256" s="115"/>
      <c r="EB256" s="918"/>
    </row>
    <row r="257" spans="1:132" s="116" customFormat="1" ht="34.15" customHeight="1">
      <c r="A257" s="138" t="s">
        <v>535</v>
      </c>
      <c r="B257" s="920"/>
      <c r="C257" s="883" t="s">
        <v>271</v>
      </c>
      <c r="D257" s="885" t="s">
        <v>239</v>
      </c>
      <c r="E257" s="113" t="s">
        <v>42</v>
      </c>
      <c r="F257" s="52"/>
      <c r="G257" s="53">
        <v>35500</v>
      </c>
      <c r="H257" s="54">
        <v>44410</v>
      </c>
      <c r="I257" s="55" t="s">
        <v>240</v>
      </c>
      <c r="J257" s="56">
        <v>330</v>
      </c>
      <c r="K257" s="57">
        <v>420</v>
      </c>
      <c r="L257" s="58" t="s">
        <v>241</v>
      </c>
      <c r="M257" s="59" t="s">
        <v>242</v>
      </c>
      <c r="N257" s="60" t="s">
        <v>240</v>
      </c>
      <c r="O257" s="61" t="s">
        <v>243</v>
      </c>
      <c r="P257" s="60" t="s">
        <v>240</v>
      </c>
      <c r="Q257" s="62">
        <v>2.2000000000000002</v>
      </c>
      <c r="R257" s="63">
        <v>2.2999999999999998</v>
      </c>
      <c r="S257" s="887" t="s">
        <v>240</v>
      </c>
      <c r="T257" s="888">
        <v>590</v>
      </c>
      <c r="U257" s="887" t="s">
        <v>240</v>
      </c>
      <c r="V257" s="890">
        <v>5</v>
      </c>
      <c r="W257" s="892" t="s">
        <v>244</v>
      </c>
      <c r="X257" s="872" t="s">
        <v>242</v>
      </c>
      <c r="Y257" s="892" t="s">
        <v>240</v>
      </c>
      <c r="Z257" s="894" t="s">
        <v>245</v>
      </c>
      <c r="AA257" s="55" t="s">
        <v>240</v>
      </c>
      <c r="AB257" s="64">
        <v>8910</v>
      </c>
      <c r="AC257" s="887" t="s">
        <v>240</v>
      </c>
      <c r="AD257" s="65">
        <v>80</v>
      </c>
      <c r="AE257" s="66" t="s">
        <v>244</v>
      </c>
      <c r="AF257" s="59" t="s">
        <v>242</v>
      </c>
      <c r="AG257" s="67" t="s">
        <v>240</v>
      </c>
      <c r="AH257" s="61" t="s">
        <v>246</v>
      </c>
      <c r="AI257" s="67" t="s">
        <v>240</v>
      </c>
      <c r="AJ257" s="68">
        <v>2.9</v>
      </c>
      <c r="AK257" s="69" t="s">
        <v>247</v>
      </c>
      <c r="AL257" s="70" t="s">
        <v>248</v>
      </c>
      <c r="AM257" s="71">
        <v>3560</v>
      </c>
      <c r="AN257" s="70" t="s">
        <v>248</v>
      </c>
      <c r="AO257" s="72">
        <v>30</v>
      </c>
      <c r="AP257" s="73" t="s">
        <v>241</v>
      </c>
      <c r="AQ257" s="74" t="s">
        <v>242</v>
      </c>
      <c r="AR257" s="73" t="s">
        <v>240</v>
      </c>
      <c r="AS257" s="75" t="s">
        <v>246</v>
      </c>
      <c r="AT257" s="73" t="s">
        <v>240</v>
      </c>
      <c r="AU257" s="76">
        <v>3.9</v>
      </c>
      <c r="AV257" s="77"/>
      <c r="AW257" s="78"/>
      <c r="AX257" s="77"/>
      <c r="AY257" s="79"/>
      <c r="AZ257" s="80"/>
      <c r="BA257" s="80"/>
      <c r="BB257" s="81"/>
      <c r="BC257" s="80"/>
      <c r="BD257" s="81"/>
      <c r="BE257" s="80"/>
      <c r="BF257" s="77"/>
      <c r="BG257" s="78" t="s">
        <v>249</v>
      </c>
      <c r="BH257" s="77"/>
      <c r="BI257" s="82"/>
      <c r="BJ257" s="80"/>
      <c r="BK257" s="80"/>
      <c r="BL257" s="80"/>
      <c r="BM257" s="80"/>
      <c r="BN257" s="80"/>
      <c r="BO257" s="80"/>
      <c r="BP257" s="896" t="s">
        <v>240</v>
      </c>
      <c r="BQ257" s="897">
        <v>730</v>
      </c>
      <c r="BR257" s="887" t="s">
        <v>240</v>
      </c>
      <c r="BS257" s="899">
        <v>7</v>
      </c>
      <c r="BT257" s="872" t="s">
        <v>241</v>
      </c>
      <c r="BU257" s="872" t="s">
        <v>242</v>
      </c>
      <c r="BV257" s="870" t="s">
        <v>240</v>
      </c>
      <c r="BW257" s="874" t="s">
        <v>246</v>
      </c>
      <c r="BX257" s="870" t="s">
        <v>240</v>
      </c>
      <c r="BY257" s="901">
        <v>8.6</v>
      </c>
      <c r="BZ257" s="887" t="s">
        <v>250</v>
      </c>
      <c r="CA257" s="903">
        <v>3950</v>
      </c>
      <c r="CB257" s="887" t="s">
        <v>240</v>
      </c>
      <c r="CC257" s="899">
        <v>30</v>
      </c>
      <c r="CD257" s="870" t="s">
        <v>241</v>
      </c>
      <c r="CE257" s="872" t="s">
        <v>242</v>
      </c>
      <c r="CF257" s="870" t="s">
        <v>240</v>
      </c>
      <c r="CG257" s="874" t="s">
        <v>246</v>
      </c>
      <c r="CH257" s="870" t="s">
        <v>240</v>
      </c>
      <c r="CI257" s="876">
        <v>3.2</v>
      </c>
      <c r="CJ257" s="880" t="s">
        <v>251</v>
      </c>
      <c r="CK257" s="887" t="s">
        <v>250</v>
      </c>
      <c r="CL257" s="888">
        <v>620</v>
      </c>
      <c r="CM257" s="887" t="s">
        <v>240</v>
      </c>
      <c r="CN257" s="899">
        <v>6</v>
      </c>
      <c r="CO257" s="872" t="s">
        <v>241</v>
      </c>
      <c r="CP257" s="872" t="s">
        <v>242</v>
      </c>
      <c r="CQ257" s="870" t="s">
        <v>240</v>
      </c>
      <c r="CR257" s="874" t="s">
        <v>246</v>
      </c>
      <c r="CS257" s="870" t="s">
        <v>240</v>
      </c>
      <c r="CT257" s="901">
        <v>10.1</v>
      </c>
      <c r="CU257" s="887" t="s">
        <v>250</v>
      </c>
      <c r="CV257" s="83">
        <v>410</v>
      </c>
      <c r="CW257" s="887" t="s">
        <v>250</v>
      </c>
      <c r="CX257" s="84">
        <v>4</v>
      </c>
      <c r="CY257" s="887" t="s">
        <v>250</v>
      </c>
      <c r="CZ257" s="84">
        <v>4</v>
      </c>
      <c r="DA257" s="887" t="s">
        <v>250</v>
      </c>
      <c r="DB257" s="83">
        <v>70</v>
      </c>
      <c r="DC257" s="887" t="s">
        <v>250</v>
      </c>
      <c r="DD257" s="84">
        <v>1</v>
      </c>
      <c r="DE257" s="887" t="s">
        <v>250</v>
      </c>
      <c r="DF257" s="84">
        <v>1</v>
      </c>
      <c r="DG257" s="905" t="s">
        <v>248</v>
      </c>
      <c r="DH257" s="906">
        <v>3920</v>
      </c>
      <c r="DI257" s="905" t="s">
        <v>248</v>
      </c>
      <c r="DJ257" s="85">
        <v>255</v>
      </c>
      <c r="DK257" s="882" t="s">
        <v>252</v>
      </c>
      <c r="DL257" s="908">
        <v>3960</v>
      </c>
      <c r="DM257" s="870" t="s">
        <v>240</v>
      </c>
      <c r="DN257" s="868">
        <v>40</v>
      </c>
      <c r="DO257" s="870" t="s">
        <v>241</v>
      </c>
      <c r="DP257" s="872" t="s">
        <v>242</v>
      </c>
      <c r="DQ257" s="870" t="s">
        <v>240</v>
      </c>
      <c r="DR257" s="874" t="s">
        <v>246</v>
      </c>
      <c r="DS257" s="870" t="s">
        <v>240</v>
      </c>
      <c r="DT257" s="876">
        <v>2.4</v>
      </c>
      <c r="DU257" s="878" t="s">
        <v>247</v>
      </c>
      <c r="DV257" s="880" t="s">
        <v>253</v>
      </c>
      <c r="DW257" s="882" t="s">
        <v>252</v>
      </c>
      <c r="DX257" s="922"/>
      <c r="DY257" s="887"/>
      <c r="DZ257" s="922"/>
      <c r="EA257" s="115"/>
      <c r="EB257" s="918"/>
    </row>
    <row r="258" spans="1:132" s="116" customFormat="1" ht="34.15" customHeight="1">
      <c r="A258" s="138" t="s">
        <v>536</v>
      </c>
      <c r="B258" s="920"/>
      <c r="C258" s="884"/>
      <c r="D258" s="910"/>
      <c r="E258" s="114" t="s">
        <v>43</v>
      </c>
      <c r="F258" s="52"/>
      <c r="G258" s="88">
        <v>44410</v>
      </c>
      <c r="H258" s="89"/>
      <c r="I258" s="55" t="s">
        <v>240</v>
      </c>
      <c r="J258" s="90">
        <v>420</v>
      </c>
      <c r="K258" s="91"/>
      <c r="L258" s="92" t="s">
        <v>241</v>
      </c>
      <c r="M258" s="93" t="s">
        <v>242</v>
      </c>
      <c r="N258" s="94" t="s">
        <v>240</v>
      </c>
      <c r="O258" s="95" t="s">
        <v>246</v>
      </c>
      <c r="P258" s="94" t="s">
        <v>240</v>
      </c>
      <c r="Q258" s="96">
        <v>2.2999999999999998</v>
      </c>
      <c r="R258" s="97"/>
      <c r="S258" s="887"/>
      <c r="T258" s="889"/>
      <c r="U258" s="887"/>
      <c r="V258" s="891"/>
      <c r="W258" s="893"/>
      <c r="X258" s="873"/>
      <c r="Y258" s="893"/>
      <c r="Z258" s="895"/>
      <c r="AA258" s="55" t="s">
        <v>240</v>
      </c>
      <c r="AB258" s="90">
        <v>8910</v>
      </c>
      <c r="AC258" s="887"/>
      <c r="AD258" s="98">
        <v>80</v>
      </c>
      <c r="AE258" s="99" t="s">
        <v>241</v>
      </c>
      <c r="AF258" s="93" t="s">
        <v>242</v>
      </c>
      <c r="AG258" s="100" t="s">
        <v>240</v>
      </c>
      <c r="AH258" s="101" t="s">
        <v>246</v>
      </c>
      <c r="AI258" s="100" t="s">
        <v>240</v>
      </c>
      <c r="AJ258" s="102">
        <v>2.9</v>
      </c>
      <c r="AK258" s="103"/>
      <c r="AL258" s="70"/>
      <c r="AM258" s="104"/>
      <c r="AN258" s="77"/>
      <c r="AO258" s="105"/>
      <c r="AP258" s="106"/>
      <c r="AQ258" s="86"/>
      <c r="AR258" s="106"/>
      <c r="AS258" s="86"/>
      <c r="AT258" s="106"/>
      <c r="AU258" s="86"/>
      <c r="AV258" s="107" t="s">
        <v>240</v>
      </c>
      <c r="AW258" s="71">
        <v>62360</v>
      </c>
      <c r="AX258" s="77" t="s">
        <v>240</v>
      </c>
      <c r="AY258" s="72">
        <v>620</v>
      </c>
      <c r="AZ258" s="108" t="s">
        <v>241</v>
      </c>
      <c r="BA258" s="74" t="s">
        <v>242</v>
      </c>
      <c r="BB258" s="73" t="s">
        <v>240</v>
      </c>
      <c r="BC258" s="75" t="s">
        <v>246</v>
      </c>
      <c r="BD258" s="73" t="s">
        <v>240</v>
      </c>
      <c r="BE258" s="76">
        <v>2.4</v>
      </c>
      <c r="BF258" s="107" t="s">
        <v>240</v>
      </c>
      <c r="BG258" s="156">
        <v>53450</v>
      </c>
      <c r="BH258" s="107" t="s">
        <v>250</v>
      </c>
      <c r="BI258" s="72">
        <v>530</v>
      </c>
      <c r="BJ258" s="108" t="s">
        <v>241</v>
      </c>
      <c r="BK258" s="74" t="s">
        <v>242</v>
      </c>
      <c r="BL258" s="108" t="s">
        <v>240</v>
      </c>
      <c r="BM258" s="75" t="s">
        <v>246</v>
      </c>
      <c r="BN258" s="108" t="s">
        <v>240</v>
      </c>
      <c r="BO258" s="76">
        <v>2.4</v>
      </c>
      <c r="BP258" s="896"/>
      <c r="BQ258" s="898"/>
      <c r="BR258" s="887"/>
      <c r="BS258" s="900"/>
      <c r="BT258" s="873"/>
      <c r="BU258" s="873"/>
      <c r="BV258" s="871"/>
      <c r="BW258" s="875"/>
      <c r="BX258" s="871"/>
      <c r="BY258" s="902"/>
      <c r="BZ258" s="887"/>
      <c r="CA258" s="904"/>
      <c r="CB258" s="887"/>
      <c r="CC258" s="900"/>
      <c r="CD258" s="871"/>
      <c r="CE258" s="873"/>
      <c r="CF258" s="871"/>
      <c r="CG258" s="875"/>
      <c r="CH258" s="871"/>
      <c r="CI258" s="877"/>
      <c r="CJ258" s="881"/>
      <c r="CK258" s="887"/>
      <c r="CL258" s="889"/>
      <c r="CM258" s="887"/>
      <c r="CN258" s="900"/>
      <c r="CO258" s="873"/>
      <c r="CP258" s="873"/>
      <c r="CQ258" s="871"/>
      <c r="CR258" s="875"/>
      <c r="CS258" s="871"/>
      <c r="CT258" s="902"/>
      <c r="CU258" s="887"/>
      <c r="CV258" s="109" t="s">
        <v>280</v>
      </c>
      <c r="CW258" s="887"/>
      <c r="CX258" s="109" t="s">
        <v>255</v>
      </c>
      <c r="CY258" s="887"/>
      <c r="CZ258" s="110">
        <v>38.799999999999997</v>
      </c>
      <c r="DA258" s="887"/>
      <c r="DB258" s="109" t="s">
        <v>280</v>
      </c>
      <c r="DC258" s="887"/>
      <c r="DD258" s="109" t="s">
        <v>255</v>
      </c>
      <c r="DE258" s="887"/>
      <c r="DF258" s="110">
        <v>25.9</v>
      </c>
      <c r="DG258" s="905"/>
      <c r="DH258" s="907"/>
      <c r="DI258" s="905"/>
      <c r="DJ258" s="111" t="s">
        <v>256</v>
      </c>
      <c r="DK258" s="882"/>
      <c r="DL258" s="909"/>
      <c r="DM258" s="871"/>
      <c r="DN258" s="869"/>
      <c r="DO258" s="871"/>
      <c r="DP258" s="873"/>
      <c r="DQ258" s="871"/>
      <c r="DR258" s="875"/>
      <c r="DS258" s="871"/>
      <c r="DT258" s="877"/>
      <c r="DU258" s="879"/>
      <c r="DV258" s="881"/>
      <c r="DW258" s="882"/>
      <c r="DX258" s="922"/>
      <c r="DY258" s="887"/>
      <c r="DZ258" s="922"/>
      <c r="EA258" s="115"/>
      <c r="EB258" s="918"/>
    </row>
    <row r="259" spans="1:132" s="116" customFormat="1" ht="34.15" customHeight="1">
      <c r="A259" s="138" t="s">
        <v>537</v>
      </c>
      <c r="B259" s="920"/>
      <c r="C259" s="883" t="s">
        <v>272</v>
      </c>
      <c r="D259" s="885" t="s">
        <v>239</v>
      </c>
      <c r="E259" s="113" t="s">
        <v>42</v>
      </c>
      <c r="F259" s="52"/>
      <c r="G259" s="53">
        <v>34220</v>
      </c>
      <c r="H259" s="54">
        <v>43130</v>
      </c>
      <c r="I259" s="55" t="s">
        <v>240</v>
      </c>
      <c r="J259" s="56">
        <v>320</v>
      </c>
      <c r="K259" s="57">
        <v>410</v>
      </c>
      <c r="L259" s="58" t="s">
        <v>241</v>
      </c>
      <c r="M259" s="59" t="s">
        <v>242</v>
      </c>
      <c r="N259" s="60" t="s">
        <v>240</v>
      </c>
      <c r="O259" s="61" t="s">
        <v>243</v>
      </c>
      <c r="P259" s="60" t="s">
        <v>240</v>
      </c>
      <c r="Q259" s="62">
        <v>2.2000000000000002</v>
      </c>
      <c r="R259" s="63">
        <v>2.2999999999999998</v>
      </c>
      <c r="S259" s="887" t="s">
        <v>240</v>
      </c>
      <c r="T259" s="888">
        <v>530</v>
      </c>
      <c r="U259" s="887" t="s">
        <v>240</v>
      </c>
      <c r="V259" s="890">
        <v>5</v>
      </c>
      <c r="W259" s="892" t="s">
        <v>244</v>
      </c>
      <c r="X259" s="872" t="s">
        <v>242</v>
      </c>
      <c r="Y259" s="892" t="s">
        <v>240</v>
      </c>
      <c r="Z259" s="894" t="s">
        <v>245</v>
      </c>
      <c r="AA259" s="55" t="s">
        <v>240</v>
      </c>
      <c r="AB259" s="64">
        <v>8910</v>
      </c>
      <c r="AC259" s="887" t="s">
        <v>240</v>
      </c>
      <c r="AD259" s="65">
        <v>80</v>
      </c>
      <c r="AE259" s="66" t="s">
        <v>244</v>
      </c>
      <c r="AF259" s="59" t="s">
        <v>242</v>
      </c>
      <c r="AG259" s="67" t="s">
        <v>240</v>
      </c>
      <c r="AH259" s="61" t="s">
        <v>246</v>
      </c>
      <c r="AI259" s="67" t="s">
        <v>240</v>
      </c>
      <c r="AJ259" s="68">
        <v>2.9</v>
      </c>
      <c r="AK259" s="69" t="s">
        <v>247</v>
      </c>
      <c r="AL259" s="70" t="s">
        <v>248</v>
      </c>
      <c r="AM259" s="71">
        <v>3560</v>
      </c>
      <c r="AN259" s="70" t="s">
        <v>248</v>
      </c>
      <c r="AO259" s="72">
        <v>30</v>
      </c>
      <c r="AP259" s="73" t="s">
        <v>241</v>
      </c>
      <c r="AQ259" s="74" t="s">
        <v>242</v>
      </c>
      <c r="AR259" s="73" t="s">
        <v>240</v>
      </c>
      <c r="AS259" s="75" t="s">
        <v>246</v>
      </c>
      <c r="AT259" s="73" t="s">
        <v>240</v>
      </c>
      <c r="AU259" s="76">
        <v>3.9</v>
      </c>
      <c r="AV259" s="77"/>
      <c r="AW259" s="78"/>
      <c r="AX259" s="77"/>
      <c r="AY259" s="79"/>
      <c r="AZ259" s="80"/>
      <c r="BA259" s="80"/>
      <c r="BB259" s="81"/>
      <c r="BC259" s="80"/>
      <c r="BD259" s="81"/>
      <c r="BE259" s="80"/>
      <c r="BF259" s="77"/>
      <c r="BG259" s="78" t="s">
        <v>249</v>
      </c>
      <c r="BH259" s="77"/>
      <c r="BI259" s="82"/>
      <c r="BJ259" s="80"/>
      <c r="BK259" s="80"/>
      <c r="BL259" s="80"/>
      <c r="BM259" s="80"/>
      <c r="BN259" s="80"/>
      <c r="BO259" s="80"/>
      <c r="BP259" s="896" t="s">
        <v>240</v>
      </c>
      <c r="BQ259" s="897">
        <v>660</v>
      </c>
      <c r="BR259" s="887" t="s">
        <v>240</v>
      </c>
      <c r="BS259" s="899">
        <v>6</v>
      </c>
      <c r="BT259" s="872" t="s">
        <v>241</v>
      </c>
      <c r="BU259" s="872" t="s">
        <v>242</v>
      </c>
      <c r="BV259" s="870" t="s">
        <v>240</v>
      </c>
      <c r="BW259" s="874" t="s">
        <v>246</v>
      </c>
      <c r="BX259" s="870" t="s">
        <v>240</v>
      </c>
      <c r="BY259" s="901">
        <v>9.1</v>
      </c>
      <c r="BZ259" s="887" t="s">
        <v>250</v>
      </c>
      <c r="CA259" s="903">
        <v>3560</v>
      </c>
      <c r="CB259" s="887" t="s">
        <v>240</v>
      </c>
      <c r="CC259" s="899">
        <v>30</v>
      </c>
      <c r="CD259" s="870" t="s">
        <v>241</v>
      </c>
      <c r="CE259" s="872" t="s">
        <v>242</v>
      </c>
      <c r="CF259" s="870" t="s">
        <v>240</v>
      </c>
      <c r="CG259" s="874" t="s">
        <v>246</v>
      </c>
      <c r="CH259" s="870" t="s">
        <v>240</v>
      </c>
      <c r="CI259" s="876">
        <v>2.8</v>
      </c>
      <c r="CJ259" s="880" t="s">
        <v>251</v>
      </c>
      <c r="CK259" s="887" t="s">
        <v>250</v>
      </c>
      <c r="CL259" s="888">
        <v>560</v>
      </c>
      <c r="CM259" s="887" t="s">
        <v>240</v>
      </c>
      <c r="CN259" s="899">
        <v>5</v>
      </c>
      <c r="CO259" s="872" t="s">
        <v>241</v>
      </c>
      <c r="CP259" s="872" t="s">
        <v>242</v>
      </c>
      <c r="CQ259" s="870" t="s">
        <v>240</v>
      </c>
      <c r="CR259" s="874" t="s">
        <v>246</v>
      </c>
      <c r="CS259" s="870" t="s">
        <v>240</v>
      </c>
      <c r="CT259" s="901">
        <v>10.9</v>
      </c>
      <c r="CU259" s="887" t="s">
        <v>250</v>
      </c>
      <c r="CV259" s="83">
        <v>380</v>
      </c>
      <c r="CW259" s="887" t="s">
        <v>250</v>
      </c>
      <c r="CX259" s="84">
        <v>3</v>
      </c>
      <c r="CY259" s="887" t="s">
        <v>250</v>
      </c>
      <c r="CZ259" s="84">
        <v>3</v>
      </c>
      <c r="DA259" s="887" t="s">
        <v>250</v>
      </c>
      <c r="DB259" s="83">
        <v>60</v>
      </c>
      <c r="DC259" s="887" t="s">
        <v>250</v>
      </c>
      <c r="DD259" s="84">
        <v>1</v>
      </c>
      <c r="DE259" s="887" t="s">
        <v>250</v>
      </c>
      <c r="DF259" s="84">
        <v>1</v>
      </c>
      <c r="DG259" s="905" t="s">
        <v>248</v>
      </c>
      <c r="DH259" s="906">
        <v>3660</v>
      </c>
      <c r="DI259" s="905" t="s">
        <v>248</v>
      </c>
      <c r="DJ259" s="85">
        <v>255</v>
      </c>
      <c r="DK259" s="882" t="s">
        <v>252</v>
      </c>
      <c r="DL259" s="908">
        <v>3560</v>
      </c>
      <c r="DM259" s="870" t="s">
        <v>240</v>
      </c>
      <c r="DN259" s="868">
        <v>30</v>
      </c>
      <c r="DO259" s="870" t="s">
        <v>241</v>
      </c>
      <c r="DP259" s="872" t="s">
        <v>242</v>
      </c>
      <c r="DQ259" s="870" t="s">
        <v>240</v>
      </c>
      <c r="DR259" s="874" t="s">
        <v>246</v>
      </c>
      <c r="DS259" s="870" t="s">
        <v>240</v>
      </c>
      <c r="DT259" s="876">
        <v>2.8</v>
      </c>
      <c r="DU259" s="878" t="s">
        <v>247</v>
      </c>
      <c r="DV259" s="880" t="s">
        <v>253</v>
      </c>
      <c r="DW259" s="882" t="s">
        <v>252</v>
      </c>
      <c r="DX259" s="922"/>
      <c r="DY259" s="887"/>
      <c r="DZ259" s="922"/>
      <c r="EA259" s="115"/>
      <c r="EB259" s="918"/>
    </row>
    <row r="260" spans="1:132" s="116" customFormat="1" ht="34.15" customHeight="1">
      <c r="A260" s="138" t="s">
        <v>538</v>
      </c>
      <c r="B260" s="920"/>
      <c r="C260" s="884"/>
      <c r="D260" s="910"/>
      <c r="E260" s="114" t="s">
        <v>43</v>
      </c>
      <c r="F260" s="52"/>
      <c r="G260" s="88">
        <v>43130</v>
      </c>
      <c r="H260" s="89"/>
      <c r="I260" s="55" t="s">
        <v>240</v>
      </c>
      <c r="J260" s="90">
        <v>410</v>
      </c>
      <c r="K260" s="91"/>
      <c r="L260" s="92" t="s">
        <v>241</v>
      </c>
      <c r="M260" s="93" t="s">
        <v>242</v>
      </c>
      <c r="N260" s="94" t="s">
        <v>240</v>
      </c>
      <c r="O260" s="95" t="s">
        <v>246</v>
      </c>
      <c r="P260" s="94" t="s">
        <v>240</v>
      </c>
      <c r="Q260" s="96">
        <v>2.2999999999999998</v>
      </c>
      <c r="R260" s="97"/>
      <c r="S260" s="887"/>
      <c r="T260" s="889"/>
      <c r="U260" s="887"/>
      <c r="V260" s="891"/>
      <c r="W260" s="893"/>
      <c r="X260" s="873"/>
      <c r="Y260" s="893"/>
      <c r="Z260" s="895"/>
      <c r="AA260" s="55" t="s">
        <v>240</v>
      </c>
      <c r="AB260" s="90">
        <v>8910</v>
      </c>
      <c r="AC260" s="887"/>
      <c r="AD260" s="98">
        <v>80</v>
      </c>
      <c r="AE260" s="99" t="s">
        <v>241</v>
      </c>
      <c r="AF260" s="93" t="s">
        <v>242</v>
      </c>
      <c r="AG260" s="100" t="s">
        <v>240</v>
      </c>
      <c r="AH260" s="101" t="s">
        <v>246</v>
      </c>
      <c r="AI260" s="100" t="s">
        <v>240</v>
      </c>
      <c r="AJ260" s="102">
        <v>2.9</v>
      </c>
      <c r="AK260" s="103"/>
      <c r="AL260" s="70"/>
      <c r="AM260" s="104"/>
      <c r="AN260" s="77"/>
      <c r="AO260" s="105"/>
      <c r="AP260" s="106"/>
      <c r="AQ260" s="86"/>
      <c r="AR260" s="106"/>
      <c r="AS260" s="86"/>
      <c r="AT260" s="106"/>
      <c r="AU260" s="86"/>
      <c r="AV260" s="107" t="s">
        <v>240</v>
      </c>
      <c r="AW260" s="71">
        <v>62360</v>
      </c>
      <c r="AX260" s="77" t="s">
        <v>240</v>
      </c>
      <c r="AY260" s="72">
        <v>620</v>
      </c>
      <c r="AZ260" s="108" t="s">
        <v>241</v>
      </c>
      <c r="BA260" s="74" t="s">
        <v>242</v>
      </c>
      <c r="BB260" s="73" t="s">
        <v>240</v>
      </c>
      <c r="BC260" s="75" t="s">
        <v>246</v>
      </c>
      <c r="BD260" s="73" t="s">
        <v>240</v>
      </c>
      <c r="BE260" s="76">
        <v>2.4</v>
      </c>
      <c r="BF260" s="107" t="s">
        <v>240</v>
      </c>
      <c r="BG260" s="156">
        <v>53450</v>
      </c>
      <c r="BH260" s="107" t="s">
        <v>250</v>
      </c>
      <c r="BI260" s="72">
        <v>530</v>
      </c>
      <c r="BJ260" s="108" t="s">
        <v>241</v>
      </c>
      <c r="BK260" s="74" t="s">
        <v>242</v>
      </c>
      <c r="BL260" s="108" t="s">
        <v>240</v>
      </c>
      <c r="BM260" s="75" t="s">
        <v>246</v>
      </c>
      <c r="BN260" s="108" t="s">
        <v>240</v>
      </c>
      <c r="BO260" s="76">
        <v>2.4</v>
      </c>
      <c r="BP260" s="896"/>
      <c r="BQ260" s="898"/>
      <c r="BR260" s="887"/>
      <c r="BS260" s="900"/>
      <c r="BT260" s="873"/>
      <c r="BU260" s="873"/>
      <c r="BV260" s="871"/>
      <c r="BW260" s="875"/>
      <c r="BX260" s="871"/>
      <c r="BY260" s="902"/>
      <c r="BZ260" s="887"/>
      <c r="CA260" s="904"/>
      <c r="CB260" s="887"/>
      <c r="CC260" s="900"/>
      <c r="CD260" s="871"/>
      <c r="CE260" s="873"/>
      <c r="CF260" s="871"/>
      <c r="CG260" s="875"/>
      <c r="CH260" s="871"/>
      <c r="CI260" s="877"/>
      <c r="CJ260" s="881"/>
      <c r="CK260" s="887"/>
      <c r="CL260" s="889"/>
      <c r="CM260" s="887"/>
      <c r="CN260" s="900"/>
      <c r="CO260" s="873"/>
      <c r="CP260" s="873"/>
      <c r="CQ260" s="871"/>
      <c r="CR260" s="875"/>
      <c r="CS260" s="871"/>
      <c r="CT260" s="902"/>
      <c r="CU260" s="887"/>
      <c r="CV260" s="109" t="s">
        <v>280</v>
      </c>
      <c r="CW260" s="887"/>
      <c r="CX260" s="109" t="s">
        <v>255</v>
      </c>
      <c r="CY260" s="887"/>
      <c r="CZ260" s="110">
        <v>46.6</v>
      </c>
      <c r="DA260" s="887"/>
      <c r="DB260" s="109" t="s">
        <v>280</v>
      </c>
      <c r="DC260" s="887"/>
      <c r="DD260" s="109" t="s">
        <v>255</v>
      </c>
      <c r="DE260" s="887"/>
      <c r="DF260" s="110">
        <v>23.3</v>
      </c>
      <c r="DG260" s="905"/>
      <c r="DH260" s="907"/>
      <c r="DI260" s="905"/>
      <c r="DJ260" s="111" t="s">
        <v>256</v>
      </c>
      <c r="DK260" s="882"/>
      <c r="DL260" s="909"/>
      <c r="DM260" s="871"/>
      <c r="DN260" s="869"/>
      <c r="DO260" s="871"/>
      <c r="DP260" s="873"/>
      <c r="DQ260" s="871"/>
      <c r="DR260" s="875"/>
      <c r="DS260" s="871"/>
      <c r="DT260" s="877"/>
      <c r="DU260" s="879"/>
      <c r="DV260" s="881"/>
      <c r="DW260" s="882"/>
      <c r="DX260" s="922"/>
      <c r="DY260" s="887"/>
      <c r="DZ260" s="922"/>
      <c r="EA260" s="115"/>
      <c r="EB260" s="918"/>
    </row>
    <row r="261" spans="1:132" s="116" customFormat="1" ht="34.15" customHeight="1">
      <c r="A261" s="138" t="s">
        <v>539</v>
      </c>
      <c r="B261" s="920"/>
      <c r="C261" s="883" t="s">
        <v>273</v>
      </c>
      <c r="D261" s="885" t="s">
        <v>239</v>
      </c>
      <c r="E261" s="113" t="s">
        <v>42</v>
      </c>
      <c r="F261" s="52"/>
      <c r="G261" s="53">
        <v>32270</v>
      </c>
      <c r="H261" s="54">
        <v>41180</v>
      </c>
      <c r="I261" s="55" t="s">
        <v>240</v>
      </c>
      <c r="J261" s="56">
        <v>300</v>
      </c>
      <c r="K261" s="57">
        <v>390</v>
      </c>
      <c r="L261" s="58" t="s">
        <v>241</v>
      </c>
      <c r="M261" s="59" t="s">
        <v>242</v>
      </c>
      <c r="N261" s="60" t="s">
        <v>240</v>
      </c>
      <c r="O261" s="61" t="s">
        <v>243</v>
      </c>
      <c r="P261" s="60" t="s">
        <v>240</v>
      </c>
      <c r="Q261" s="62">
        <v>2.2000000000000002</v>
      </c>
      <c r="R261" s="63">
        <v>2.2999999999999998</v>
      </c>
      <c r="S261" s="887" t="s">
        <v>240</v>
      </c>
      <c r="T261" s="888">
        <v>440</v>
      </c>
      <c r="U261" s="887" t="s">
        <v>240</v>
      </c>
      <c r="V261" s="890">
        <v>4</v>
      </c>
      <c r="W261" s="892" t="s">
        <v>244</v>
      </c>
      <c r="X261" s="872" t="s">
        <v>242</v>
      </c>
      <c r="Y261" s="892" t="s">
        <v>240</v>
      </c>
      <c r="Z261" s="894" t="s">
        <v>245</v>
      </c>
      <c r="AA261" s="55" t="s">
        <v>240</v>
      </c>
      <c r="AB261" s="64">
        <v>8910</v>
      </c>
      <c r="AC261" s="887" t="s">
        <v>240</v>
      </c>
      <c r="AD261" s="65">
        <v>80</v>
      </c>
      <c r="AE261" s="66" t="s">
        <v>244</v>
      </c>
      <c r="AF261" s="59" t="s">
        <v>242</v>
      </c>
      <c r="AG261" s="67" t="s">
        <v>240</v>
      </c>
      <c r="AH261" s="61" t="s">
        <v>246</v>
      </c>
      <c r="AI261" s="67" t="s">
        <v>240</v>
      </c>
      <c r="AJ261" s="68">
        <v>2.9</v>
      </c>
      <c r="AK261" s="69" t="s">
        <v>247</v>
      </c>
      <c r="AL261" s="70" t="s">
        <v>248</v>
      </c>
      <c r="AM261" s="71">
        <v>3560</v>
      </c>
      <c r="AN261" s="70" t="s">
        <v>248</v>
      </c>
      <c r="AO261" s="72">
        <v>30</v>
      </c>
      <c r="AP261" s="73" t="s">
        <v>241</v>
      </c>
      <c r="AQ261" s="74" t="s">
        <v>242</v>
      </c>
      <c r="AR261" s="73" t="s">
        <v>240</v>
      </c>
      <c r="AS261" s="75" t="s">
        <v>246</v>
      </c>
      <c r="AT261" s="73" t="s">
        <v>240</v>
      </c>
      <c r="AU261" s="76">
        <v>3.9</v>
      </c>
      <c r="AV261" s="77"/>
      <c r="AW261" s="78"/>
      <c r="AX261" s="77"/>
      <c r="AY261" s="79"/>
      <c r="AZ261" s="80"/>
      <c r="BA261" s="80"/>
      <c r="BB261" s="81"/>
      <c r="BC261" s="80"/>
      <c r="BD261" s="81"/>
      <c r="BE261" s="80"/>
      <c r="BF261" s="77"/>
      <c r="BG261" s="78" t="s">
        <v>249</v>
      </c>
      <c r="BH261" s="77"/>
      <c r="BI261" s="82"/>
      <c r="BJ261" s="80"/>
      <c r="BK261" s="80"/>
      <c r="BL261" s="80"/>
      <c r="BM261" s="80"/>
      <c r="BN261" s="80"/>
      <c r="BO261" s="80"/>
      <c r="BP261" s="896" t="s">
        <v>240</v>
      </c>
      <c r="BQ261" s="897">
        <v>550</v>
      </c>
      <c r="BR261" s="887" t="s">
        <v>240</v>
      </c>
      <c r="BS261" s="899">
        <v>5</v>
      </c>
      <c r="BT261" s="872" t="s">
        <v>241</v>
      </c>
      <c r="BU261" s="872" t="s">
        <v>242</v>
      </c>
      <c r="BV261" s="870" t="s">
        <v>240</v>
      </c>
      <c r="BW261" s="874" t="s">
        <v>246</v>
      </c>
      <c r="BX261" s="870" t="s">
        <v>240</v>
      </c>
      <c r="BY261" s="901">
        <v>9.1</v>
      </c>
      <c r="BZ261" s="887" t="s">
        <v>250</v>
      </c>
      <c r="CA261" s="903">
        <v>2960</v>
      </c>
      <c r="CB261" s="887" t="s">
        <v>240</v>
      </c>
      <c r="CC261" s="899">
        <v>20</v>
      </c>
      <c r="CD261" s="870" t="s">
        <v>241</v>
      </c>
      <c r="CE261" s="872" t="s">
        <v>242</v>
      </c>
      <c r="CF261" s="870" t="s">
        <v>240</v>
      </c>
      <c r="CG261" s="874" t="s">
        <v>246</v>
      </c>
      <c r="CH261" s="870" t="s">
        <v>240</v>
      </c>
      <c r="CI261" s="876">
        <v>3.6</v>
      </c>
      <c r="CJ261" s="880" t="s">
        <v>251</v>
      </c>
      <c r="CK261" s="887" t="s">
        <v>250</v>
      </c>
      <c r="CL261" s="888">
        <v>540</v>
      </c>
      <c r="CM261" s="887" t="s">
        <v>240</v>
      </c>
      <c r="CN261" s="899">
        <v>5</v>
      </c>
      <c r="CO261" s="872" t="s">
        <v>241</v>
      </c>
      <c r="CP261" s="872" t="s">
        <v>242</v>
      </c>
      <c r="CQ261" s="870" t="s">
        <v>240</v>
      </c>
      <c r="CR261" s="874" t="s">
        <v>246</v>
      </c>
      <c r="CS261" s="870" t="s">
        <v>240</v>
      </c>
      <c r="CT261" s="901">
        <v>16.8</v>
      </c>
      <c r="CU261" s="887" t="s">
        <v>250</v>
      </c>
      <c r="CV261" s="83">
        <v>330</v>
      </c>
      <c r="CW261" s="887" t="s">
        <v>250</v>
      </c>
      <c r="CX261" s="84">
        <v>3</v>
      </c>
      <c r="CY261" s="887" t="s">
        <v>250</v>
      </c>
      <c r="CZ261" s="84">
        <v>3</v>
      </c>
      <c r="DA261" s="887" t="s">
        <v>250</v>
      </c>
      <c r="DB261" s="83">
        <v>50</v>
      </c>
      <c r="DC261" s="887" t="s">
        <v>250</v>
      </c>
      <c r="DD261" s="84">
        <v>1</v>
      </c>
      <c r="DE261" s="887" t="s">
        <v>250</v>
      </c>
      <c r="DF261" s="84">
        <v>1</v>
      </c>
      <c r="DG261" s="905" t="s">
        <v>248</v>
      </c>
      <c r="DH261" s="906">
        <v>3160</v>
      </c>
      <c r="DI261" s="905" t="s">
        <v>248</v>
      </c>
      <c r="DJ261" s="85">
        <v>255</v>
      </c>
      <c r="DK261" s="882" t="s">
        <v>252</v>
      </c>
      <c r="DL261" s="908">
        <v>2970</v>
      </c>
      <c r="DM261" s="870" t="s">
        <v>240</v>
      </c>
      <c r="DN261" s="868">
        <v>30</v>
      </c>
      <c r="DO261" s="870" t="s">
        <v>241</v>
      </c>
      <c r="DP261" s="872" t="s">
        <v>242</v>
      </c>
      <c r="DQ261" s="870" t="s">
        <v>240</v>
      </c>
      <c r="DR261" s="874" t="s">
        <v>246</v>
      </c>
      <c r="DS261" s="870" t="s">
        <v>240</v>
      </c>
      <c r="DT261" s="876">
        <v>2.4</v>
      </c>
      <c r="DU261" s="878" t="s">
        <v>247</v>
      </c>
      <c r="DV261" s="880" t="s">
        <v>253</v>
      </c>
      <c r="DW261" s="882" t="s">
        <v>252</v>
      </c>
      <c r="DX261" s="922"/>
      <c r="DY261" s="887"/>
      <c r="DZ261" s="922"/>
      <c r="EA261" s="115"/>
      <c r="EB261" s="918"/>
    </row>
    <row r="262" spans="1:132" s="116" customFormat="1" ht="34.15" customHeight="1">
      <c r="A262" s="138" t="s">
        <v>540</v>
      </c>
      <c r="B262" s="920"/>
      <c r="C262" s="884"/>
      <c r="D262" s="910"/>
      <c r="E262" s="114" t="s">
        <v>43</v>
      </c>
      <c r="F262" s="52"/>
      <c r="G262" s="88">
        <v>41180</v>
      </c>
      <c r="H262" s="89"/>
      <c r="I262" s="55" t="s">
        <v>240</v>
      </c>
      <c r="J262" s="90">
        <v>390</v>
      </c>
      <c r="K262" s="91"/>
      <c r="L262" s="92" t="s">
        <v>241</v>
      </c>
      <c r="M262" s="93" t="s">
        <v>242</v>
      </c>
      <c r="N262" s="94" t="s">
        <v>240</v>
      </c>
      <c r="O262" s="95" t="s">
        <v>246</v>
      </c>
      <c r="P262" s="94" t="s">
        <v>240</v>
      </c>
      <c r="Q262" s="96">
        <v>2.2999999999999998</v>
      </c>
      <c r="R262" s="97"/>
      <c r="S262" s="887"/>
      <c r="T262" s="889"/>
      <c r="U262" s="887"/>
      <c r="V262" s="891"/>
      <c r="W262" s="893"/>
      <c r="X262" s="873"/>
      <c r="Y262" s="893"/>
      <c r="Z262" s="895"/>
      <c r="AA262" s="55" t="s">
        <v>240</v>
      </c>
      <c r="AB262" s="90">
        <v>8910</v>
      </c>
      <c r="AC262" s="887"/>
      <c r="AD262" s="98">
        <v>80</v>
      </c>
      <c r="AE262" s="99" t="s">
        <v>241</v>
      </c>
      <c r="AF262" s="93" t="s">
        <v>242</v>
      </c>
      <c r="AG262" s="100" t="s">
        <v>240</v>
      </c>
      <c r="AH262" s="101" t="s">
        <v>246</v>
      </c>
      <c r="AI262" s="100" t="s">
        <v>240</v>
      </c>
      <c r="AJ262" s="102">
        <v>2.9</v>
      </c>
      <c r="AK262" s="103"/>
      <c r="AL262" s="70"/>
      <c r="AM262" s="104"/>
      <c r="AN262" s="77"/>
      <c r="AO262" s="105"/>
      <c r="AP262" s="106"/>
      <c r="AQ262" s="86"/>
      <c r="AR262" s="106"/>
      <c r="AS262" s="86"/>
      <c r="AT262" s="106"/>
      <c r="AU262" s="86"/>
      <c r="AV262" s="107" t="s">
        <v>240</v>
      </c>
      <c r="AW262" s="71">
        <v>62360</v>
      </c>
      <c r="AX262" s="77" t="s">
        <v>240</v>
      </c>
      <c r="AY262" s="72">
        <v>620</v>
      </c>
      <c r="AZ262" s="108" t="s">
        <v>241</v>
      </c>
      <c r="BA262" s="74" t="s">
        <v>242</v>
      </c>
      <c r="BB262" s="73" t="s">
        <v>240</v>
      </c>
      <c r="BC262" s="75" t="s">
        <v>246</v>
      </c>
      <c r="BD262" s="73" t="s">
        <v>240</v>
      </c>
      <c r="BE262" s="76">
        <v>2.4</v>
      </c>
      <c r="BF262" s="107" t="s">
        <v>240</v>
      </c>
      <c r="BG262" s="156">
        <v>53450</v>
      </c>
      <c r="BH262" s="107" t="s">
        <v>250</v>
      </c>
      <c r="BI262" s="72">
        <v>530</v>
      </c>
      <c r="BJ262" s="108" t="s">
        <v>241</v>
      </c>
      <c r="BK262" s="74" t="s">
        <v>242</v>
      </c>
      <c r="BL262" s="108" t="s">
        <v>240</v>
      </c>
      <c r="BM262" s="75" t="s">
        <v>246</v>
      </c>
      <c r="BN262" s="108" t="s">
        <v>240</v>
      </c>
      <c r="BO262" s="76">
        <v>2.4</v>
      </c>
      <c r="BP262" s="896"/>
      <c r="BQ262" s="898"/>
      <c r="BR262" s="887"/>
      <c r="BS262" s="900"/>
      <c r="BT262" s="873"/>
      <c r="BU262" s="873"/>
      <c r="BV262" s="871"/>
      <c r="BW262" s="875"/>
      <c r="BX262" s="871"/>
      <c r="BY262" s="902"/>
      <c r="BZ262" s="887"/>
      <c r="CA262" s="904"/>
      <c r="CB262" s="887"/>
      <c r="CC262" s="900"/>
      <c r="CD262" s="871"/>
      <c r="CE262" s="873"/>
      <c r="CF262" s="871"/>
      <c r="CG262" s="875"/>
      <c r="CH262" s="871"/>
      <c r="CI262" s="877"/>
      <c r="CJ262" s="881"/>
      <c r="CK262" s="887"/>
      <c r="CL262" s="889"/>
      <c r="CM262" s="887"/>
      <c r="CN262" s="900"/>
      <c r="CO262" s="873"/>
      <c r="CP262" s="873"/>
      <c r="CQ262" s="871"/>
      <c r="CR262" s="875"/>
      <c r="CS262" s="871"/>
      <c r="CT262" s="902"/>
      <c r="CU262" s="887"/>
      <c r="CV262" s="109" t="s">
        <v>280</v>
      </c>
      <c r="CW262" s="887"/>
      <c r="CX262" s="109" t="s">
        <v>255</v>
      </c>
      <c r="CY262" s="887"/>
      <c r="CZ262" s="110">
        <v>58.3</v>
      </c>
      <c r="DA262" s="887"/>
      <c r="DB262" s="109" t="s">
        <v>280</v>
      </c>
      <c r="DC262" s="887"/>
      <c r="DD262" s="109" t="s">
        <v>255</v>
      </c>
      <c r="DE262" s="887"/>
      <c r="DF262" s="110">
        <v>32.4</v>
      </c>
      <c r="DG262" s="905"/>
      <c r="DH262" s="907"/>
      <c r="DI262" s="905"/>
      <c r="DJ262" s="111" t="s">
        <v>256</v>
      </c>
      <c r="DK262" s="882"/>
      <c r="DL262" s="909"/>
      <c r="DM262" s="871"/>
      <c r="DN262" s="869"/>
      <c r="DO262" s="871"/>
      <c r="DP262" s="873"/>
      <c r="DQ262" s="871"/>
      <c r="DR262" s="875"/>
      <c r="DS262" s="871"/>
      <c r="DT262" s="877"/>
      <c r="DU262" s="879"/>
      <c r="DV262" s="881"/>
      <c r="DW262" s="882"/>
      <c r="DX262" s="922"/>
      <c r="DY262" s="887"/>
      <c r="DZ262" s="922"/>
      <c r="EA262" s="115"/>
      <c r="EB262" s="918"/>
    </row>
    <row r="263" spans="1:132" s="116" customFormat="1" ht="34.15" customHeight="1">
      <c r="A263" s="138" t="s">
        <v>541</v>
      </c>
      <c r="B263" s="920"/>
      <c r="C263" s="883" t="s">
        <v>274</v>
      </c>
      <c r="D263" s="885" t="s">
        <v>239</v>
      </c>
      <c r="E263" s="113" t="s">
        <v>42</v>
      </c>
      <c r="F263" s="52"/>
      <c r="G263" s="53">
        <v>30860</v>
      </c>
      <c r="H263" s="54">
        <v>39770</v>
      </c>
      <c r="I263" s="55" t="s">
        <v>240</v>
      </c>
      <c r="J263" s="56">
        <v>280</v>
      </c>
      <c r="K263" s="57">
        <v>370</v>
      </c>
      <c r="L263" s="58" t="s">
        <v>241</v>
      </c>
      <c r="M263" s="59" t="s">
        <v>242</v>
      </c>
      <c r="N263" s="60" t="s">
        <v>240</v>
      </c>
      <c r="O263" s="61" t="s">
        <v>243</v>
      </c>
      <c r="P263" s="60" t="s">
        <v>240</v>
      </c>
      <c r="Q263" s="62">
        <v>2.2000000000000002</v>
      </c>
      <c r="R263" s="63">
        <v>2.2999999999999998</v>
      </c>
      <c r="S263" s="887" t="s">
        <v>240</v>
      </c>
      <c r="T263" s="888">
        <v>380</v>
      </c>
      <c r="U263" s="887" t="s">
        <v>240</v>
      </c>
      <c r="V263" s="890">
        <v>3</v>
      </c>
      <c r="W263" s="892" t="s">
        <v>244</v>
      </c>
      <c r="X263" s="872" t="s">
        <v>242</v>
      </c>
      <c r="Y263" s="892" t="s">
        <v>240</v>
      </c>
      <c r="Z263" s="894" t="s">
        <v>245</v>
      </c>
      <c r="AA263" s="55" t="s">
        <v>240</v>
      </c>
      <c r="AB263" s="64">
        <v>8910</v>
      </c>
      <c r="AC263" s="887" t="s">
        <v>240</v>
      </c>
      <c r="AD263" s="65">
        <v>80</v>
      </c>
      <c r="AE263" s="66" t="s">
        <v>244</v>
      </c>
      <c r="AF263" s="59" t="s">
        <v>242</v>
      </c>
      <c r="AG263" s="67" t="s">
        <v>240</v>
      </c>
      <c r="AH263" s="61" t="s">
        <v>246</v>
      </c>
      <c r="AI263" s="67" t="s">
        <v>240</v>
      </c>
      <c r="AJ263" s="68">
        <v>2.9</v>
      </c>
      <c r="AK263" s="69" t="s">
        <v>247</v>
      </c>
      <c r="AL263" s="70" t="s">
        <v>248</v>
      </c>
      <c r="AM263" s="71">
        <v>3560</v>
      </c>
      <c r="AN263" s="70" t="s">
        <v>248</v>
      </c>
      <c r="AO263" s="72">
        <v>30</v>
      </c>
      <c r="AP263" s="73" t="s">
        <v>241</v>
      </c>
      <c r="AQ263" s="74" t="s">
        <v>242</v>
      </c>
      <c r="AR263" s="73" t="s">
        <v>240</v>
      </c>
      <c r="AS263" s="75" t="s">
        <v>246</v>
      </c>
      <c r="AT263" s="73" t="s">
        <v>240</v>
      </c>
      <c r="AU263" s="76">
        <v>3.9</v>
      </c>
      <c r="AV263" s="77"/>
      <c r="AW263" s="78"/>
      <c r="AX263" s="77"/>
      <c r="AY263" s="79"/>
      <c r="AZ263" s="80"/>
      <c r="BA263" s="80"/>
      <c r="BB263" s="81"/>
      <c r="BC263" s="80"/>
      <c r="BD263" s="81"/>
      <c r="BE263" s="80"/>
      <c r="BF263" s="77"/>
      <c r="BG263" s="78" t="s">
        <v>249</v>
      </c>
      <c r="BH263" s="77"/>
      <c r="BI263" s="82"/>
      <c r="BJ263" s="80"/>
      <c r="BK263" s="80"/>
      <c r="BL263" s="80"/>
      <c r="BM263" s="80"/>
      <c r="BN263" s="80"/>
      <c r="BO263" s="80"/>
      <c r="BP263" s="896" t="s">
        <v>240</v>
      </c>
      <c r="BQ263" s="897">
        <v>470</v>
      </c>
      <c r="BR263" s="887" t="s">
        <v>240</v>
      </c>
      <c r="BS263" s="899">
        <v>4</v>
      </c>
      <c r="BT263" s="872" t="s">
        <v>241</v>
      </c>
      <c r="BU263" s="872" t="s">
        <v>242</v>
      </c>
      <c r="BV263" s="870" t="s">
        <v>240</v>
      </c>
      <c r="BW263" s="874" t="s">
        <v>246</v>
      </c>
      <c r="BX263" s="870" t="s">
        <v>240</v>
      </c>
      <c r="BY263" s="901">
        <v>9.6999999999999993</v>
      </c>
      <c r="BZ263" s="887" t="s">
        <v>250</v>
      </c>
      <c r="CA263" s="903">
        <v>2540</v>
      </c>
      <c r="CB263" s="887" t="s">
        <v>240</v>
      </c>
      <c r="CC263" s="899">
        <v>20</v>
      </c>
      <c r="CD263" s="870" t="s">
        <v>241</v>
      </c>
      <c r="CE263" s="872" t="s">
        <v>242</v>
      </c>
      <c r="CF263" s="870" t="s">
        <v>240</v>
      </c>
      <c r="CG263" s="874" t="s">
        <v>246</v>
      </c>
      <c r="CH263" s="870" t="s">
        <v>240</v>
      </c>
      <c r="CI263" s="876">
        <v>3.1</v>
      </c>
      <c r="CJ263" s="880" t="s">
        <v>251</v>
      </c>
      <c r="CK263" s="887" t="s">
        <v>250</v>
      </c>
      <c r="CL263" s="888">
        <v>540</v>
      </c>
      <c r="CM263" s="887" t="s">
        <v>240</v>
      </c>
      <c r="CN263" s="899">
        <v>5</v>
      </c>
      <c r="CO263" s="872" t="s">
        <v>241</v>
      </c>
      <c r="CP263" s="872" t="s">
        <v>242</v>
      </c>
      <c r="CQ263" s="870" t="s">
        <v>240</v>
      </c>
      <c r="CR263" s="874" t="s">
        <v>246</v>
      </c>
      <c r="CS263" s="870" t="s">
        <v>240</v>
      </c>
      <c r="CT263" s="901">
        <v>14.4</v>
      </c>
      <c r="CU263" s="887" t="s">
        <v>250</v>
      </c>
      <c r="CV263" s="83">
        <v>290</v>
      </c>
      <c r="CW263" s="887" t="s">
        <v>250</v>
      </c>
      <c r="CX263" s="84">
        <v>2</v>
      </c>
      <c r="CY263" s="887" t="s">
        <v>250</v>
      </c>
      <c r="CZ263" s="84">
        <v>2</v>
      </c>
      <c r="DA263" s="887" t="s">
        <v>250</v>
      </c>
      <c r="DB263" s="83">
        <v>50</v>
      </c>
      <c r="DC263" s="887" t="s">
        <v>250</v>
      </c>
      <c r="DD263" s="84">
        <v>1</v>
      </c>
      <c r="DE263" s="887" t="s">
        <v>250</v>
      </c>
      <c r="DF263" s="84">
        <v>1</v>
      </c>
      <c r="DG263" s="905" t="s">
        <v>248</v>
      </c>
      <c r="DH263" s="906">
        <v>2810</v>
      </c>
      <c r="DI263" s="905" t="s">
        <v>248</v>
      </c>
      <c r="DJ263" s="85">
        <v>255</v>
      </c>
      <c r="DK263" s="882" t="s">
        <v>252</v>
      </c>
      <c r="DL263" s="908">
        <v>2540</v>
      </c>
      <c r="DM263" s="870" t="s">
        <v>240</v>
      </c>
      <c r="DN263" s="868">
        <v>20</v>
      </c>
      <c r="DO263" s="870" t="s">
        <v>241</v>
      </c>
      <c r="DP263" s="872" t="s">
        <v>242</v>
      </c>
      <c r="DQ263" s="870" t="s">
        <v>240</v>
      </c>
      <c r="DR263" s="874" t="s">
        <v>246</v>
      </c>
      <c r="DS263" s="870" t="s">
        <v>240</v>
      </c>
      <c r="DT263" s="876">
        <v>3.1</v>
      </c>
      <c r="DU263" s="878" t="s">
        <v>247</v>
      </c>
      <c r="DV263" s="880" t="s">
        <v>253</v>
      </c>
      <c r="DW263" s="882" t="s">
        <v>252</v>
      </c>
      <c r="DX263" s="922"/>
      <c r="DY263" s="887"/>
      <c r="DZ263" s="922"/>
      <c r="EA263" s="115"/>
      <c r="EB263" s="918"/>
    </row>
    <row r="264" spans="1:132" s="116" customFormat="1" ht="34.15" customHeight="1">
      <c r="A264" s="138" t="s">
        <v>542</v>
      </c>
      <c r="B264" s="920"/>
      <c r="C264" s="884"/>
      <c r="D264" s="910"/>
      <c r="E264" s="114" t="s">
        <v>43</v>
      </c>
      <c r="F264" s="52"/>
      <c r="G264" s="88">
        <v>39770</v>
      </c>
      <c r="H264" s="89"/>
      <c r="I264" s="55" t="s">
        <v>240</v>
      </c>
      <c r="J264" s="90">
        <v>370</v>
      </c>
      <c r="K264" s="91"/>
      <c r="L264" s="92" t="s">
        <v>241</v>
      </c>
      <c r="M264" s="93" t="s">
        <v>242</v>
      </c>
      <c r="N264" s="94" t="s">
        <v>240</v>
      </c>
      <c r="O264" s="95" t="s">
        <v>246</v>
      </c>
      <c r="P264" s="94" t="s">
        <v>240</v>
      </c>
      <c r="Q264" s="96">
        <v>2.2999999999999998</v>
      </c>
      <c r="R264" s="97"/>
      <c r="S264" s="887"/>
      <c r="T264" s="889"/>
      <c r="U264" s="887"/>
      <c r="V264" s="891"/>
      <c r="W264" s="893"/>
      <c r="X264" s="873"/>
      <c r="Y264" s="893"/>
      <c r="Z264" s="895"/>
      <c r="AA264" s="55" t="s">
        <v>240</v>
      </c>
      <c r="AB264" s="90">
        <v>8910</v>
      </c>
      <c r="AC264" s="887"/>
      <c r="AD264" s="98">
        <v>80</v>
      </c>
      <c r="AE264" s="99" t="s">
        <v>241</v>
      </c>
      <c r="AF264" s="93" t="s">
        <v>242</v>
      </c>
      <c r="AG264" s="100" t="s">
        <v>240</v>
      </c>
      <c r="AH264" s="101" t="s">
        <v>246</v>
      </c>
      <c r="AI264" s="100" t="s">
        <v>240</v>
      </c>
      <c r="AJ264" s="102">
        <v>2.9</v>
      </c>
      <c r="AK264" s="103"/>
      <c r="AL264" s="70"/>
      <c r="AM264" s="104"/>
      <c r="AN264" s="77"/>
      <c r="AO264" s="105"/>
      <c r="AP264" s="106"/>
      <c r="AQ264" s="86"/>
      <c r="AR264" s="106"/>
      <c r="AS264" s="86"/>
      <c r="AT264" s="106"/>
      <c r="AU264" s="86"/>
      <c r="AV264" s="107" t="s">
        <v>240</v>
      </c>
      <c r="AW264" s="71">
        <v>62360</v>
      </c>
      <c r="AX264" s="77" t="s">
        <v>240</v>
      </c>
      <c r="AY264" s="72">
        <v>620</v>
      </c>
      <c r="AZ264" s="108" t="s">
        <v>241</v>
      </c>
      <c r="BA264" s="74" t="s">
        <v>242</v>
      </c>
      <c r="BB264" s="73" t="s">
        <v>240</v>
      </c>
      <c r="BC264" s="75" t="s">
        <v>246</v>
      </c>
      <c r="BD264" s="73" t="s">
        <v>240</v>
      </c>
      <c r="BE264" s="76">
        <v>2.4</v>
      </c>
      <c r="BF264" s="107" t="s">
        <v>240</v>
      </c>
      <c r="BG264" s="156">
        <v>53450</v>
      </c>
      <c r="BH264" s="107" t="s">
        <v>250</v>
      </c>
      <c r="BI264" s="72">
        <v>530</v>
      </c>
      <c r="BJ264" s="108" t="s">
        <v>241</v>
      </c>
      <c r="BK264" s="74" t="s">
        <v>242</v>
      </c>
      <c r="BL264" s="108" t="s">
        <v>240</v>
      </c>
      <c r="BM264" s="75" t="s">
        <v>246</v>
      </c>
      <c r="BN264" s="108" t="s">
        <v>240</v>
      </c>
      <c r="BO264" s="76">
        <v>2.4</v>
      </c>
      <c r="BP264" s="896"/>
      <c r="BQ264" s="898"/>
      <c r="BR264" s="887"/>
      <c r="BS264" s="900"/>
      <c r="BT264" s="873"/>
      <c r="BU264" s="873"/>
      <c r="BV264" s="871"/>
      <c r="BW264" s="875"/>
      <c r="BX264" s="871"/>
      <c r="BY264" s="902"/>
      <c r="BZ264" s="887"/>
      <c r="CA264" s="904"/>
      <c r="CB264" s="887"/>
      <c r="CC264" s="900"/>
      <c r="CD264" s="871"/>
      <c r="CE264" s="873"/>
      <c r="CF264" s="871"/>
      <c r="CG264" s="875"/>
      <c r="CH264" s="871"/>
      <c r="CI264" s="877"/>
      <c r="CJ264" s="881"/>
      <c r="CK264" s="887"/>
      <c r="CL264" s="889"/>
      <c r="CM264" s="887"/>
      <c r="CN264" s="900"/>
      <c r="CO264" s="873"/>
      <c r="CP264" s="873"/>
      <c r="CQ264" s="871"/>
      <c r="CR264" s="875"/>
      <c r="CS264" s="871"/>
      <c r="CT264" s="902"/>
      <c r="CU264" s="887"/>
      <c r="CV264" s="109" t="s">
        <v>280</v>
      </c>
      <c r="CW264" s="887"/>
      <c r="CX264" s="109" t="s">
        <v>255</v>
      </c>
      <c r="CY264" s="887"/>
      <c r="CZ264" s="110">
        <v>74.900000000000006</v>
      </c>
      <c r="DA264" s="887"/>
      <c r="DB264" s="109" t="s">
        <v>280</v>
      </c>
      <c r="DC264" s="887"/>
      <c r="DD264" s="109" t="s">
        <v>255</v>
      </c>
      <c r="DE264" s="887"/>
      <c r="DF264" s="110">
        <v>27.7</v>
      </c>
      <c r="DG264" s="905"/>
      <c r="DH264" s="907"/>
      <c r="DI264" s="905"/>
      <c r="DJ264" s="111" t="s">
        <v>256</v>
      </c>
      <c r="DK264" s="882"/>
      <c r="DL264" s="909"/>
      <c r="DM264" s="871"/>
      <c r="DN264" s="869"/>
      <c r="DO264" s="871"/>
      <c r="DP264" s="873"/>
      <c r="DQ264" s="871"/>
      <c r="DR264" s="875"/>
      <c r="DS264" s="871"/>
      <c r="DT264" s="877"/>
      <c r="DU264" s="879"/>
      <c r="DV264" s="881"/>
      <c r="DW264" s="882"/>
      <c r="DX264" s="922"/>
      <c r="DY264" s="887"/>
      <c r="DZ264" s="922"/>
      <c r="EA264" s="115"/>
      <c r="EB264" s="918"/>
    </row>
    <row r="265" spans="1:132" s="116" customFormat="1" ht="34.15" customHeight="1">
      <c r="A265" s="138" t="s">
        <v>543</v>
      </c>
      <c r="B265" s="920"/>
      <c r="C265" s="883" t="s">
        <v>275</v>
      </c>
      <c r="D265" s="885" t="s">
        <v>239</v>
      </c>
      <c r="E265" s="113" t="s">
        <v>42</v>
      </c>
      <c r="F265" s="52"/>
      <c r="G265" s="53">
        <v>29820</v>
      </c>
      <c r="H265" s="54">
        <v>38730</v>
      </c>
      <c r="I265" s="55" t="s">
        <v>240</v>
      </c>
      <c r="J265" s="56">
        <v>270</v>
      </c>
      <c r="K265" s="57">
        <v>360</v>
      </c>
      <c r="L265" s="58" t="s">
        <v>241</v>
      </c>
      <c r="M265" s="59" t="s">
        <v>242</v>
      </c>
      <c r="N265" s="60" t="s">
        <v>240</v>
      </c>
      <c r="O265" s="61" t="s">
        <v>243</v>
      </c>
      <c r="P265" s="60" t="s">
        <v>240</v>
      </c>
      <c r="Q265" s="62">
        <v>2.2000000000000002</v>
      </c>
      <c r="R265" s="63">
        <v>2.2999999999999998</v>
      </c>
      <c r="S265" s="887" t="s">
        <v>240</v>
      </c>
      <c r="T265" s="888">
        <v>330</v>
      </c>
      <c r="U265" s="887" t="s">
        <v>240</v>
      </c>
      <c r="V265" s="890">
        <v>3</v>
      </c>
      <c r="W265" s="892" t="s">
        <v>244</v>
      </c>
      <c r="X265" s="872" t="s">
        <v>242</v>
      </c>
      <c r="Y265" s="892" t="s">
        <v>240</v>
      </c>
      <c r="Z265" s="894" t="s">
        <v>245</v>
      </c>
      <c r="AA265" s="55" t="s">
        <v>240</v>
      </c>
      <c r="AB265" s="64">
        <v>8910</v>
      </c>
      <c r="AC265" s="887" t="s">
        <v>240</v>
      </c>
      <c r="AD265" s="65">
        <v>80</v>
      </c>
      <c r="AE265" s="66" t="s">
        <v>244</v>
      </c>
      <c r="AF265" s="59" t="s">
        <v>242</v>
      </c>
      <c r="AG265" s="67" t="s">
        <v>240</v>
      </c>
      <c r="AH265" s="61" t="s">
        <v>246</v>
      </c>
      <c r="AI265" s="67" t="s">
        <v>240</v>
      </c>
      <c r="AJ265" s="68">
        <v>2.9</v>
      </c>
      <c r="AK265" s="69" t="s">
        <v>247</v>
      </c>
      <c r="AL265" s="70" t="s">
        <v>248</v>
      </c>
      <c r="AM265" s="71">
        <v>3560</v>
      </c>
      <c r="AN265" s="70" t="s">
        <v>248</v>
      </c>
      <c r="AO265" s="72">
        <v>30</v>
      </c>
      <c r="AP265" s="73" t="s">
        <v>241</v>
      </c>
      <c r="AQ265" s="74" t="s">
        <v>242</v>
      </c>
      <c r="AR265" s="73" t="s">
        <v>240</v>
      </c>
      <c r="AS265" s="75" t="s">
        <v>246</v>
      </c>
      <c r="AT265" s="73" t="s">
        <v>240</v>
      </c>
      <c r="AU265" s="76">
        <v>3.9</v>
      </c>
      <c r="AV265" s="77"/>
      <c r="AW265" s="78"/>
      <c r="AX265" s="77"/>
      <c r="AY265" s="79"/>
      <c r="AZ265" s="80"/>
      <c r="BA265" s="80"/>
      <c r="BB265" s="81"/>
      <c r="BC265" s="80"/>
      <c r="BD265" s="81"/>
      <c r="BE265" s="80"/>
      <c r="BF265" s="77"/>
      <c r="BG265" s="78" t="s">
        <v>249</v>
      </c>
      <c r="BH265" s="77"/>
      <c r="BI265" s="82"/>
      <c r="BJ265" s="80"/>
      <c r="BK265" s="80"/>
      <c r="BL265" s="80"/>
      <c r="BM265" s="80"/>
      <c r="BN265" s="80"/>
      <c r="BO265" s="80"/>
      <c r="BP265" s="896" t="s">
        <v>240</v>
      </c>
      <c r="BQ265" s="897">
        <v>410</v>
      </c>
      <c r="BR265" s="887" t="s">
        <v>240</v>
      </c>
      <c r="BS265" s="899">
        <v>4</v>
      </c>
      <c r="BT265" s="872" t="s">
        <v>241</v>
      </c>
      <c r="BU265" s="872" t="s">
        <v>242</v>
      </c>
      <c r="BV265" s="870" t="s">
        <v>240</v>
      </c>
      <c r="BW265" s="874" t="s">
        <v>246</v>
      </c>
      <c r="BX265" s="870" t="s">
        <v>240</v>
      </c>
      <c r="BY265" s="901">
        <v>8.5</v>
      </c>
      <c r="BZ265" s="887" t="s">
        <v>250</v>
      </c>
      <c r="CA265" s="903">
        <v>2220</v>
      </c>
      <c r="CB265" s="887" t="s">
        <v>240</v>
      </c>
      <c r="CC265" s="899">
        <v>20</v>
      </c>
      <c r="CD265" s="870" t="s">
        <v>241</v>
      </c>
      <c r="CE265" s="872" t="s">
        <v>242</v>
      </c>
      <c r="CF265" s="870" t="s">
        <v>240</v>
      </c>
      <c r="CG265" s="874" t="s">
        <v>246</v>
      </c>
      <c r="CH265" s="870" t="s">
        <v>240</v>
      </c>
      <c r="CI265" s="876">
        <v>2.7</v>
      </c>
      <c r="CJ265" s="880" t="s">
        <v>251</v>
      </c>
      <c r="CK265" s="887" t="s">
        <v>250</v>
      </c>
      <c r="CL265" s="888">
        <v>540</v>
      </c>
      <c r="CM265" s="887" t="s">
        <v>240</v>
      </c>
      <c r="CN265" s="899">
        <v>5</v>
      </c>
      <c r="CO265" s="872" t="s">
        <v>241</v>
      </c>
      <c r="CP265" s="872" t="s">
        <v>242</v>
      </c>
      <c r="CQ265" s="870" t="s">
        <v>240</v>
      </c>
      <c r="CR265" s="874" t="s">
        <v>246</v>
      </c>
      <c r="CS265" s="870" t="s">
        <v>240</v>
      </c>
      <c r="CT265" s="901">
        <v>12.6</v>
      </c>
      <c r="CU265" s="887" t="s">
        <v>250</v>
      </c>
      <c r="CV265" s="83">
        <v>270</v>
      </c>
      <c r="CW265" s="887" t="s">
        <v>250</v>
      </c>
      <c r="CX265" s="84">
        <v>2</v>
      </c>
      <c r="CY265" s="887" t="s">
        <v>250</v>
      </c>
      <c r="CZ265" s="84">
        <v>2</v>
      </c>
      <c r="DA265" s="887" t="s">
        <v>250</v>
      </c>
      <c r="DB265" s="83">
        <v>40</v>
      </c>
      <c r="DC265" s="887" t="s">
        <v>250</v>
      </c>
      <c r="DD265" s="84">
        <v>1</v>
      </c>
      <c r="DE265" s="887" t="s">
        <v>250</v>
      </c>
      <c r="DF265" s="84">
        <v>1</v>
      </c>
      <c r="DG265" s="905" t="s">
        <v>248</v>
      </c>
      <c r="DH265" s="906">
        <v>2540</v>
      </c>
      <c r="DI265" s="905" t="s">
        <v>248</v>
      </c>
      <c r="DJ265" s="85">
        <v>255</v>
      </c>
      <c r="DK265" s="882" t="s">
        <v>252</v>
      </c>
      <c r="DL265" s="908">
        <v>2220</v>
      </c>
      <c r="DM265" s="870" t="s">
        <v>240</v>
      </c>
      <c r="DN265" s="868">
        <v>20</v>
      </c>
      <c r="DO265" s="870" t="s">
        <v>241</v>
      </c>
      <c r="DP265" s="872" t="s">
        <v>242</v>
      </c>
      <c r="DQ265" s="870" t="s">
        <v>240</v>
      </c>
      <c r="DR265" s="874" t="s">
        <v>246</v>
      </c>
      <c r="DS265" s="870" t="s">
        <v>240</v>
      </c>
      <c r="DT265" s="876">
        <v>2.7</v>
      </c>
      <c r="DU265" s="878" t="s">
        <v>247</v>
      </c>
      <c r="DV265" s="880" t="s">
        <v>253</v>
      </c>
      <c r="DW265" s="882" t="s">
        <v>252</v>
      </c>
      <c r="DX265" s="922"/>
      <c r="DY265" s="887"/>
      <c r="DZ265" s="922"/>
      <c r="EA265" s="115"/>
      <c r="EB265" s="918"/>
    </row>
    <row r="266" spans="1:132" s="116" customFormat="1" ht="34.15" customHeight="1">
      <c r="A266" s="138" t="s">
        <v>544</v>
      </c>
      <c r="B266" s="920"/>
      <c r="C266" s="884"/>
      <c r="D266" s="910"/>
      <c r="E266" s="114" t="s">
        <v>43</v>
      </c>
      <c r="F266" s="52"/>
      <c r="G266" s="88">
        <v>38730</v>
      </c>
      <c r="H266" s="89"/>
      <c r="I266" s="55" t="s">
        <v>240</v>
      </c>
      <c r="J266" s="90">
        <v>360</v>
      </c>
      <c r="K266" s="91"/>
      <c r="L266" s="92" t="s">
        <v>241</v>
      </c>
      <c r="M266" s="93" t="s">
        <v>242</v>
      </c>
      <c r="N266" s="94" t="s">
        <v>240</v>
      </c>
      <c r="O266" s="95" t="s">
        <v>246</v>
      </c>
      <c r="P266" s="94" t="s">
        <v>240</v>
      </c>
      <c r="Q266" s="96">
        <v>2.2999999999999998</v>
      </c>
      <c r="R266" s="97"/>
      <c r="S266" s="887"/>
      <c r="T266" s="889"/>
      <c r="U266" s="887"/>
      <c r="V266" s="891"/>
      <c r="W266" s="893"/>
      <c r="X266" s="873"/>
      <c r="Y266" s="893"/>
      <c r="Z266" s="895"/>
      <c r="AA266" s="55" t="s">
        <v>240</v>
      </c>
      <c r="AB266" s="90">
        <v>8910</v>
      </c>
      <c r="AC266" s="887"/>
      <c r="AD266" s="98">
        <v>80</v>
      </c>
      <c r="AE266" s="99" t="s">
        <v>241</v>
      </c>
      <c r="AF266" s="93" t="s">
        <v>242</v>
      </c>
      <c r="AG266" s="100" t="s">
        <v>240</v>
      </c>
      <c r="AH266" s="101" t="s">
        <v>246</v>
      </c>
      <c r="AI266" s="100" t="s">
        <v>240</v>
      </c>
      <c r="AJ266" s="102">
        <v>2.9</v>
      </c>
      <c r="AK266" s="103"/>
      <c r="AL266" s="70"/>
      <c r="AM266" s="104"/>
      <c r="AN266" s="77"/>
      <c r="AO266" s="105"/>
      <c r="AP266" s="106"/>
      <c r="AQ266" s="86"/>
      <c r="AR266" s="106"/>
      <c r="AS266" s="86"/>
      <c r="AT266" s="106"/>
      <c r="AU266" s="86"/>
      <c r="AV266" s="107" t="s">
        <v>240</v>
      </c>
      <c r="AW266" s="71">
        <v>62360</v>
      </c>
      <c r="AX266" s="77" t="s">
        <v>240</v>
      </c>
      <c r="AY266" s="72">
        <v>620</v>
      </c>
      <c r="AZ266" s="108" t="s">
        <v>241</v>
      </c>
      <c r="BA266" s="74" t="s">
        <v>242</v>
      </c>
      <c r="BB266" s="73" t="s">
        <v>240</v>
      </c>
      <c r="BC266" s="75" t="s">
        <v>246</v>
      </c>
      <c r="BD266" s="73" t="s">
        <v>240</v>
      </c>
      <c r="BE266" s="76">
        <v>2.4</v>
      </c>
      <c r="BF266" s="107" t="s">
        <v>240</v>
      </c>
      <c r="BG266" s="156">
        <v>53450</v>
      </c>
      <c r="BH266" s="107" t="s">
        <v>250</v>
      </c>
      <c r="BI266" s="72">
        <v>530</v>
      </c>
      <c r="BJ266" s="108" t="s">
        <v>241</v>
      </c>
      <c r="BK266" s="74" t="s">
        <v>242</v>
      </c>
      <c r="BL266" s="108" t="s">
        <v>240</v>
      </c>
      <c r="BM266" s="75" t="s">
        <v>246</v>
      </c>
      <c r="BN266" s="108" t="s">
        <v>240</v>
      </c>
      <c r="BO266" s="76">
        <v>2.4</v>
      </c>
      <c r="BP266" s="896"/>
      <c r="BQ266" s="898"/>
      <c r="BR266" s="887"/>
      <c r="BS266" s="900"/>
      <c r="BT266" s="873"/>
      <c r="BU266" s="873"/>
      <c r="BV266" s="871"/>
      <c r="BW266" s="875"/>
      <c r="BX266" s="871"/>
      <c r="BY266" s="902"/>
      <c r="BZ266" s="887"/>
      <c r="CA266" s="904"/>
      <c r="CB266" s="887"/>
      <c r="CC266" s="900"/>
      <c r="CD266" s="871"/>
      <c r="CE266" s="873"/>
      <c r="CF266" s="871"/>
      <c r="CG266" s="875"/>
      <c r="CH266" s="871"/>
      <c r="CI266" s="877"/>
      <c r="CJ266" s="881"/>
      <c r="CK266" s="887"/>
      <c r="CL266" s="889"/>
      <c r="CM266" s="887"/>
      <c r="CN266" s="900"/>
      <c r="CO266" s="873"/>
      <c r="CP266" s="873"/>
      <c r="CQ266" s="871"/>
      <c r="CR266" s="875"/>
      <c r="CS266" s="871"/>
      <c r="CT266" s="902"/>
      <c r="CU266" s="887"/>
      <c r="CV266" s="109" t="s">
        <v>280</v>
      </c>
      <c r="CW266" s="887"/>
      <c r="CX266" s="109" t="s">
        <v>255</v>
      </c>
      <c r="CY266" s="887"/>
      <c r="CZ266" s="110">
        <v>65.5</v>
      </c>
      <c r="DA266" s="887"/>
      <c r="DB266" s="109" t="s">
        <v>280</v>
      </c>
      <c r="DC266" s="887"/>
      <c r="DD266" s="109" t="s">
        <v>255</v>
      </c>
      <c r="DE266" s="887"/>
      <c r="DF266" s="110">
        <v>24.3</v>
      </c>
      <c r="DG266" s="905"/>
      <c r="DH266" s="907"/>
      <c r="DI266" s="905"/>
      <c r="DJ266" s="111" t="s">
        <v>256</v>
      </c>
      <c r="DK266" s="882"/>
      <c r="DL266" s="909"/>
      <c r="DM266" s="871"/>
      <c r="DN266" s="869"/>
      <c r="DO266" s="871"/>
      <c r="DP266" s="873"/>
      <c r="DQ266" s="871"/>
      <c r="DR266" s="875"/>
      <c r="DS266" s="871"/>
      <c r="DT266" s="877"/>
      <c r="DU266" s="879"/>
      <c r="DV266" s="881"/>
      <c r="DW266" s="882"/>
      <c r="DX266" s="922"/>
      <c r="DY266" s="887"/>
      <c r="DZ266" s="922"/>
      <c r="EA266" s="115"/>
      <c r="EB266" s="918"/>
    </row>
    <row r="267" spans="1:132" s="116" customFormat="1" ht="34.15" customHeight="1">
      <c r="A267" s="138" t="s">
        <v>545</v>
      </c>
      <c r="B267" s="920"/>
      <c r="C267" s="883" t="s">
        <v>276</v>
      </c>
      <c r="D267" s="885" t="s">
        <v>239</v>
      </c>
      <c r="E267" s="113" t="s">
        <v>42</v>
      </c>
      <c r="F267" s="52"/>
      <c r="G267" s="53">
        <v>29010</v>
      </c>
      <c r="H267" s="54">
        <v>37920</v>
      </c>
      <c r="I267" s="55" t="s">
        <v>240</v>
      </c>
      <c r="J267" s="56">
        <v>260</v>
      </c>
      <c r="K267" s="57">
        <v>350</v>
      </c>
      <c r="L267" s="58" t="s">
        <v>241</v>
      </c>
      <c r="M267" s="59" t="s">
        <v>242</v>
      </c>
      <c r="N267" s="60" t="s">
        <v>240</v>
      </c>
      <c r="O267" s="61" t="s">
        <v>243</v>
      </c>
      <c r="P267" s="60" t="s">
        <v>240</v>
      </c>
      <c r="Q267" s="62">
        <v>2.2000000000000002</v>
      </c>
      <c r="R267" s="63">
        <v>2.2999999999999998</v>
      </c>
      <c r="S267" s="887" t="s">
        <v>240</v>
      </c>
      <c r="T267" s="888">
        <v>290</v>
      </c>
      <c r="U267" s="887" t="s">
        <v>240</v>
      </c>
      <c r="V267" s="890">
        <v>2</v>
      </c>
      <c r="W267" s="892" t="s">
        <v>244</v>
      </c>
      <c r="X267" s="872" t="s">
        <v>242</v>
      </c>
      <c r="Y267" s="892" t="s">
        <v>240</v>
      </c>
      <c r="Z267" s="894" t="s">
        <v>245</v>
      </c>
      <c r="AA267" s="55" t="s">
        <v>240</v>
      </c>
      <c r="AB267" s="64">
        <v>8910</v>
      </c>
      <c r="AC267" s="887" t="s">
        <v>240</v>
      </c>
      <c r="AD267" s="65">
        <v>80</v>
      </c>
      <c r="AE267" s="66" t="s">
        <v>244</v>
      </c>
      <c r="AF267" s="59" t="s">
        <v>242</v>
      </c>
      <c r="AG267" s="67" t="s">
        <v>240</v>
      </c>
      <c r="AH267" s="61" t="s">
        <v>246</v>
      </c>
      <c r="AI267" s="67" t="s">
        <v>240</v>
      </c>
      <c r="AJ267" s="68">
        <v>2.9</v>
      </c>
      <c r="AK267" s="69" t="s">
        <v>247</v>
      </c>
      <c r="AL267" s="70" t="s">
        <v>248</v>
      </c>
      <c r="AM267" s="71">
        <v>3560</v>
      </c>
      <c r="AN267" s="70" t="s">
        <v>248</v>
      </c>
      <c r="AO267" s="72">
        <v>30</v>
      </c>
      <c r="AP267" s="73" t="s">
        <v>241</v>
      </c>
      <c r="AQ267" s="74" t="s">
        <v>242</v>
      </c>
      <c r="AR267" s="73" t="s">
        <v>240</v>
      </c>
      <c r="AS267" s="75" t="s">
        <v>246</v>
      </c>
      <c r="AT267" s="73" t="s">
        <v>240</v>
      </c>
      <c r="AU267" s="76">
        <v>3.9</v>
      </c>
      <c r="AV267" s="77"/>
      <c r="AW267" s="78"/>
      <c r="AX267" s="77"/>
      <c r="AY267" s="79"/>
      <c r="AZ267" s="80"/>
      <c r="BA267" s="80"/>
      <c r="BB267" s="81"/>
      <c r="BC267" s="80"/>
      <c r="BD267" s="81"/>
      <c r="BE267" s="80"/>
      <c r="BF267" s="77"/>
      <c r="BG267" s="78" t="s">
        <v>249</v>
      </c>
      <c r="BH267" s="77"/>
      <c r="BI267" s="82"/>
      <c r="BJ267" s="80"/>
      <c r="BK267" s="80"/>
      <c r="BL267" s="80"/>
      <c r="BM267" s="80"/>
      <c r="BN267" s="80"/>
      <c r="BO267" s="80"/>
      <c r="BP267" s="896" t="s">
        <v>240</v>
      </c>
      <c r="BQ267" s="897">
        <v>360</v>
      </c>
      <c r="BR267" s="887" t="s">
        <v>240</v>
      </c>
      <c r="BS267" s="899">
        <v>3</v>
      </c>
      <c r="BT267" s="872" t="s">
        <v>241</v>
      </c>
      <c r="BU267" s="872" t="s">
        <v>242</v>
      </c>
      <c r="BV267" s="870" t="s">
        <v>240</v>
      </c>
      <c r="BW267" s="874" t="s">
        <v>246</v>
      </c>
      <c r="BX267" s="870" t="s">
        <v>240</v>
      </c>
      <c r="BY267" s="901">
        <v>10.1</v>
      </c>
      <c r="BZ267" s="887" t="s">
        <v>250</v>
      </c>
      <c r="CA267" s="903">
        <v>1970</v>
      </c>
      <c r="CB267" s="887" t="s">
        <v>240</v>
      </c>
      <c r="CC267" s="899">
        <v>10</v>
      </c>
      <c r="CD267" s="870" t="s">
        <v>241</v>
      </c>
      <c r="CE267" s="872" t="s">
        <v>242</v>
      </c>
      <c r="CF267" s="870" t="s">
        <v>240</v>
      </c>
      <c r="CG267" s="874" t="s">
        <v>246</v>
      </c>
      <c r="CH267" s="870" t="s">
        <v>240</v>
      </c>
      <c r="CI267" s="876">
        <v>4.7</v>
      </c>
      <c r="CJ267" s="880" t="s">
        <v>251</v>
      </c>
      <c r="CK267" s="887" t="s">
        <v>250</v>
      </c>
      <c r="CL267" s="888">
        <v>540</v>
      </c>
      <c r="CM267" s="887" t="s">
        <v>240</v>
      </c>
      <c r="CN267" s="899">
        <v>5</v>
      </c>
      <c r="CO267" s="872" t="s">
        <v>241</v>
      </c>
      <c r="CP267" s="872" t="s">
        <v>242</v>
      </c>
      <c r="CQ267" s="870" t="s">
        <v>240</v>
      </c>
      <c r="CR267" s="874" t="s">
        <v>246</v>
      </c>
      <c r="CS267" s="870" t="s">
        <v>240</v>
      </c>
      <c r="CT267" s="901">
        <v>11.2</v>
      </c>
      <c r="CU267" s="887" t="s">
        <v>250</v>
      </c>
      <c r="CV267" s="83">
        <v>240</v>
      </c>
      <c r="CW267" s="887" t="s">
        <v>250</v>
      </c>
      <c r="CX267" s="84">
        <v>2</v>
      </c>
      <c r="CY267" s="887" t="s">
        <v>250</v>
      </c>
      <c r="CZ267" s="84">
        <v>2</v>
      </c>
      <c r="DA267" s="887" t="s">
        <v>250</v>
      </c>
      <c r="DB267" s="83">
        <v>40</v>
      </c>
      <c r="DC267" s="887" t="s">
        <v>250</v>
      </c>
      <c r="DD267" s="84">
        <v>1</v>
      </c>
      <c r="DE267" s="887" t="s">
        <v>250</v>
      </c>
      <c r="DF267" s="84">
        <v>1</v>
      </c>
      <c r="DG267" s="905" t="s">
        <v>248</v>
      </c>
      <c r="DH267" s="906">
        <v>2440</v>
      </c>
      <c r="DI267" s="905" t="s">
        <v>248</v>
      </c>
      <c r="DJ267" s="85">
        <v>255</v>
      </c>
      <c r="DK267" s="882" t="s">
        <v>252</v>
      </c>
      <c r="DL267" s="908">
        <v>1980</v>
      </c>
      <c r="DM267" s="870" t="s">
        <v>240</v>
      </c>
      <c r="DN267" s="868">
        <v>20</v>
      </c>
      <c r="DO267" s="870" t="s">
        <v>241</v>
      </c>
      <c r="DP267" s="872" t="s">
        <v>242</v>
      </c>
      <c r="DQ267" s="870" t="s">
        <v>240</v>
      </c>
      <c r="DR267" s="874" t="s">
        <v>246</v>
      </c>
      <c r="DS267" s="870" t="s">
        <v>240</v>
      </c>
      <c r="DT267" s="876">
        <v>2.4</v>
      </c>
      <c r="DU267" s="878" t="s">
        <v>247</v>
      </c>
      <c r="DV267" s="880" t="s">
        <v>253</v>
      </c>
      <c r="DW267" s="882" t="s">
        <v>252</v>
      </c>
      <c r="DX267" s="922"/>
      <c r="DY267" s="887"/>
      <c r="DZ267" s="922"/>
      <c r="EA267" s="115"/>
      <c r="EB267" s="918"/>
    </row>
    <row r="268" spans="1:132" s="116" customFormat="1" ht="34.15" customHeight="1">
      <c r="A268" s="138" t="s">
        <v>546</v>
      </c>
      <c r="B268" s="920"/>
      <c r="C268" s="884"/>
      <c r="D268" s="910"/>
      <c r="E268" s="114" t="s">
        <v>43</v>
      </c>
      <c r="F268" s="52"/>
      <c r="G268" s="88">
        <v>37920</v>
      </c>
      <c r="H268" s="89"/>
      <c r="I268" s="55" t="s">
        <v>240</v>
      </c>
      <c r="J268" s="90">
        <v>350</v>
      </c>
      <c r="K268" s="91"/>
      <c r="L268" s="92" t="s">
        <v>241</v>
      </c>
      <c r="M268" s="93" t="s">
        <v>242</v>
      </c>
      <c r="N268" s="94" t="s">
        <v>240</v>
      </c>
      <c r="O268" s="95" t="s">
        <v>246</v>
      </c>
      <c r="P268" s="94" t="s">
        <v>240</v>
      </c>
      <c r="Q268" s="96">
        <v>2.2999999999999998</v>
      </c>
      <c r="R268" s="97"/>
      <c r="S268" s="887"/>
      <c r="T268" s="889"/>
      <c r="U268" s="887"/>
      <c r="V268" s="891"/>
      <c r="W268" s="893"/>
      <c r="X268" s="873"/>
      <c r="Y268" s="893"/>
      <c r="Z268" s="895"/>
      <c r="AA268" s="55" t="s">
        <v>240</v>
      </c>
      <c r="AB268" s="90">
        <v>8910</v>
      </c>
      <c r="AC268" s="887"/>
      <c r="AD268" s="98">
        <v>80</v>
      </c>
      <c r="AE268" s="99" t="s">
        <v>241</v>
      </c>
      <c r="AF268" s="93" t="s">
        <v>242</v>
      </c>
      <c r="AG268" s="100" t="s">
        <v>240</v>
      </c>
      <c r="AH268" s="101" t="s">
        <v>246</v>
      </c>
      <c r="AI268" s="100" t="s">
        <v>240</v>
      </c>
      <c r="AJ268" s="102">
        <v>2.9</v>
      </c>
      <c r="AK268" s="103"/>
      <c r="AL268" s="70"/>
      <c r="AM268" s="104"/>
      <c r="AN268" s="77"/>
      <c r="AO268" s="105"/>
      <c r="AP268" s="106"/>
      <c r="AQ268" s="86"/>
      <c r="AR268" s="106"/>
      <c r="AS268" s="86"/>
      <c r="AT268" s="106"/>
      <c r="AU268" s="86"/>
      <c r="AV268" s="107" t="s">
        <v>240</v>
      </c>
      <c r="AW268" s="71">
        <v>62360</v>
      </c>
      <c r="AX268" s="77" t="s">
        <v>240</v>
      </c>
      <c r="AY268" s="72">
        <v>620</v>
      </c>
      <c r="AZ268" s="108" t="s">
        <v>241</v>
      </c>
      <c r="BA268" s="74" t="s">
        <v>242</v>
      </c>
      <c r="BB268" s="73" t="s">
        <v>240</v>
      </c>
      <c r="BC268" s="75" t="s">
        <v>246</v>
      </c>
      <c r="BD268" s="73" t="s">
        <v>240</v>
      </c>
      <c r="BE268" s="76">
        <v>2.4</v>
      </c>
      <c r="BF268" s="107" t="s">
        <v>240</v>
      </c>
      <c r="BG268" s="156">
        <v>53450</v>
      </c>
      <c r="BH268" s="107" t="s">
        <v>250</v>
      </c>
      <c r="BI268" s="72">
        <v>530</v>
      </c>
      <c r="BJ268" s="108" t="s">
        <v>241</v>
      </c>
      <c r="BK268" s="74" t="s">
        <v>242</v>
      </c>
      <c r="BL268" s="108" t="s">
        <v>240</v>
      </c>
      <c r="BM268" s="75" t="s">
        <v>246</v>
      </c>
      <c r="BN268" s="108" t="s">
        <v>240</v>
      </c>
      <c r="BO268" s="76">
        <v>2.4</v>
      </c>
      <c r="BP268" s="896"/>
      <c r="BQ268" s="898"/>
      <c r="BR268" s="887"/>
      <c r="BS268" s="900"/>
      <c r="BT268" s="873"/>
      <c r="BU268" s="873"/>
      <c r="BV268" s="871"/>
      <c r="BW268" s="875"/>
      <c r="BX268" s="871"/>
      <c r="BY268" s="902"/>
      <c r="BZ268" s="887"/>
      <c r="CA268" s="904"/>
      <c r="CB268" s="887"/>
      <c r="CC268" s="900"/>
      <c r="CD268" s="871"/>
      <c r="CE268" s="873"/>
      <c r="CF268" s="871"/>
      <c r="CG268" s="875"/>
      <c r="CH268" s="871"/>
      <c r="CI268" s="877"/>
      <c r="CJ268" s="881"/>
      <c r="CK268" s="887"/>
      <c r="CL268" s="889"/>
      <c r="CM268" s="887"/>
      <c r="CN268" s="900"/>
      <c r="CO268" s="873"/>
      <c r="CP268" s="873"/>
      <c r="CQ268" s="871"/>
      <c r="CR268" s="875"/>
      <c r="CS268" s="871"/>
      <c r="CT268" s="902"/>
      <c r="CU268" s="887"/>
      <c r="CV268" s="109" t="s">
        <v>280</v>
      </c>
      <c r="CW268" s="887"/>
      <c r="CX268" s="109" t="s">
        <v>255</v>
      </c>
      <c r="CY268" s="887"/>
      <c r="CZ268" s="110">
        <v>58.3</v>
      </c>
      <c r="DA268" s="887"/>
      <c r="DB268" s="109" t="s">
        <v>280</v>
      </c>
      <c r="DC268" s="887"/>
      <c r="DD268" s="109" t="s">
        <v>255</v>
      </c>
      <c r="DE268" s="887"/>
      <c r="DF268" s="110">
        <v>21.6</v>
      </c>
      <c r="DG268" s="905"/>
      <c r="DH268" s="907"/>
      <c r="DI268" s="905"/>
      <c r="DJ268" s="111" t="s">
        <v>256</v>
      </c>
      <c r="DK268" s="882"/>
      <c r="DL268" s="909"/>
      <c r="DM268" s="871"/>
      <c r="DN268" s="869"/>
      <c r="DO268" s="871"/>
      <c r="DP268" s="873"/>
      <c r="DQ268" s="871"/>
      <c r="DR268" s="875"/>
      <c r="DS268" s="871"/>
      <c r="DT268" s="877"/>
      <c r="DU268" s="879"/>
      <c r="DV268" s="881"/>
      <c r="DW268" s="882"/>
      <c r="DX268" s="922"/>
      <c r="DY268" s="887"/>
      <c r="DZ268" s="922"/>
      <c r="EA268" s="115"/>
      <c r="EB268" s="918"/>
    </row>
    <row r="269" spans="1:132" s="116" customFormat="1" ht="34.15" customHeight="1">
      <c r="A269" s="138" t="s">
        <v>547</v>
      </c>
      <c r="B269" s="920"/>
      <c r="C269" s="883" t="s">
        <v>277</v>
      </c>
      <c r="D269" s="885" t="s">
        <v>239</v>
      </c>
      <c r="E269" s="113" t="s">
        <v>42</v>
      </c>
      <c r="F269" s="52"/>
      <c r="G269" s="53">
        <v>28360</v>
      </c>
      <c r="H269" s="54">
        <v>37270</v>
      </c>
      <c r="I269" s="55" t="s">
        <v>240</v>
      </c>
      <c r="J269" s="56">
        <v>260</v>
      </c>
      <c r="K269" s="57">
        <v>350</v>
      </c>
      <c r="L269" s="58" t="s">
        <v>241</v>
      </c>
      <c r="M269" s="59" t="s">
        <v>242</v>
      </c>
      <c r="N269" s="60" t="s">
        <v>240</v>
      </c>
      <c r="O269" s="61" t="s">
        <v>243</v>
      </c>
      <c r="P269" s="60" t="s">
        <v>240</v>
      </c>
      <c r="Q269" s="62">
        <v>2.2000000000000002</v>
      </c>
      <c r="R269" s="63">
        <v>2.2999999999999998</v>
      </c>
      <c r="S269" s="887" t="s">
        <v>240</v>
      </c>
      <c r="T269" s="888">
        <v>260</v>
      </c>
      <c r="U269" s="887" t="s">
        <v>240</v>
      </c>
      <c r="V269" s="890">
        <v>2</v>
      </c>
      <c r="W269" s="892" t="s">
        <v>244</v>
      </c>
      <c r="X269" s="872" t="s">
        <v>242</v>
      </c>
      <c r="Y269" s="892" t="s">
        <v>240</v>
      </c>
      <c r="Z269" s="894" t="s">
        <v>245</v>
      </c>
      <c r="AA269" s="55" t="s">
        <v>240</v>
      </c>
      <c r="AB269" s="64">
        <v>8910</v>
      </c>
      <c r="AC269" s="887" t="s">
        <v>240</v>
      </c>
      <c r="AD269" s="65">
        <v>80</v>
      </c>
      <c r="AE269" s="66" t="s">
        <v>244</v>
      </c>
      <c r="AF269" s="59" t="s">
        <v>242</v>
      </c>
      <c r="AG269" s="67" t="s">
        <v>240</v>
      </c>
      <c r="AH269" s="61" t="s">
        <v>246</v>
      </c>
      <c r="AI269" s="67" t="s">
        <v>240</v>
      </c>
      <c r="AJ269" s="68">
        <v>2.9</v>
      </c>
      <c r="AK269" s="69" t="s">
        <v>247</v>
      </c>
      <c r="AL269" s="70" t="s">
        <v>248</v>
      </c>
      <c r="AM269" s="71">
        <v>3560</v>
      </c>
      <c r="AN269" s="70" t="s">
        <v>248</v>
      </c>
      <c r="AO269" s="72">
        <v>30</v>
      </c>
      <c r="AP269" s="73" t="s">
        <v>241</v>
      </c>
      <c r="AQ269" s="74" t="s">
        <v>242</v>
      </c>
      <c r="AR269" s="73" t="s">
        <v>240</v>
      </c>
      <c r="AS269" s="75" t="s">
        <v>246</v>
      </c>
      <c r="AT269" s="73" t="s">
        <v>240</v>
      </c>
      <c r="AU269" s="76">
        <v>3.9</v>
      </c>
      <c r="AV269" s="77"/>
      <c r="AW269" s="78"/>
      <c r="AX269" s="77"/>
      <c r="AY269" s="79"/>
      <c r="AZ269" s="80"/>
      <c r="BA269" s="80"/>
      <c r="BB269" s="81"/>
      <c r="BC269" s="80"/>
      <c r="BD269" s="81"/>
      <c r="BE269" s="80"/>
      <c r="BF269" s="77"/>
      <c r="BG269" s="78" t="s">
        <v>249</v>
      </c>
      <c r="BH269" s="77"/>
      <c r="BI269" s="82"/>
      <c r="BJ269" s="80"/>
      <c r="BK269" s="80"/>
      <c r="BL269" s="80"/>
      <c r="BM269" s="80"/>
      <c r="BN269" s="80"/>
      <c r="BO269" s="80"/>
      <c r="BP269" s="896" t="s">
        <v>240</v>
      </c>
      <c r="BQ269" s="897">
        <v>330</v>
      </c>
      <c r="BR269" s="887" t="s">
        <v>240</v>
      </c>
      <c r="BS269" s="899">
        <v>3</v>
      </c>
      <c r="BT269" s="872" t="s">
        <v>241</v>
      </c>
      <c r="BU269" s="872" t="s">
        <v>242</v>
      </c>
      <c r="BV269" s="870" t="s">
        <v>240</v>
      </c>
      <c r="BW269" s="874" t="s">
        <v>246</v>
      </c>
      <c r="BX269" s="870" t="s">
        <v>240</v>
      </c>
      <c r="BY269" s="901">
        <v>9.1</v>
      </c>
      <c r="BZ269" s="887" t="s">
        <v>250</v>
      </c>
      <c r="CA269" s="903">
        <v>1780</v>
      </c>
      <c r="CB269" s="887" t="s">
        <v>240</v>
      </c>
      <c r="CC269" s="899">
        <v>10</v>
      </c>
      <c r="CD269" s="870" t="s">
        <v>241</v>
      </c>
      <c r="CE269" s="872" t="s">
        <v>242</v>
      </c>
      <c r="CF269" s="870" t="s">
        <v>240</v>
      </c>
      <c r="CG269" s="874" t="s">
        <v>246</v>
      </c>
      <c r="CH269" s="870" t="s">
        <v>240</v>
      </c>
      <c r="CI269" s="876">
        <v>4.3</v>
      </c>
      <c r="CJ269" s="880" t="s">
        <v>251</v>
      </c>
      <c r="CK269" s="887" t="s">
        <v>250</v>
      </c>
      <c r="CL269" s="888">
        <v>540</v>
      </c>
      <c r="CM269" s="887" t="s">
        <v>240</v>
      </c>
      <c r="CN269" s="899">
        <v>5</v>
      </c>
      <c r="CO269" s="872" t="s">
        <v>241</v>
      </c>
      <c r="CP269" s="872" t="s">
        <v>242</v>
      </c>
      <c r="CQ269" s="870" t="s">
        <v>240</v>
      </c>
      <c r="CR269" s="874" t="s">
        <v>246</v>
      </c>
      <c r="CS269" s="870" t="s">
        <v>240</v>
      </c>
      <c r="CT269" s="901">
        <v>10.1</v>
      </c>
      <c r="CU269" s="887" t="s">
        <v>250</v>
      </c>
      <c r="CV269" s="83">
        <v>220</v>
      </c>
      <c r="CW269" s="887" t="s">
        <v>250</v>
      </c>
      <c r="CX269" s="84">
        <v>2</v>
      </c>
      <c r="CY269" s="887" t="s">
        <v>250</v>
      </c>
      <c r="CZ269" s="84">
        <v>2</v>
      </c>
      <c r="DA269" s="887" t="s">
        <v>250</v>
      </c>
      <c r="DB269" s="83">
        <v>40</v>
      </c>
      <c r="DC269" s="887" t="s">
        <v>250</v>
      </c>
      <c r="DD269" s="84">
        <v>1</v>
      </c>
      <c r="DE269" s="887" t="s">
        <v>250</v>
      </c>
      <c r="DF269" s="84">
        <v>1</v>
      </c>
      <c r="DG269" s="905" t="s">
        <v>248</v>
      </c>
      <c r="DH269" s="906">
        <v>2360</v>
      </c>
      <c r="DI269" s="905" t="s">
        <v>248</v>
      </c>
      <c r="DJ269" s="85">
        <v>255</v>
      </c>
      <c r="DK269" s="882" t="s">
        <v>252</v>
      </c>
      <c r="DL269" s="908">
        <v>1780</v>
      </c>
      <c r="DM269" s="870" t="s">
        <v>240</v>
      </c>
      <c r="DN269" s="868">
        <v>10</v>
      </c>
      <c r="DO269" s="870" t="s">
        <v>241</v>
      </c>
      <c r="DP269" s="872" t="s">
        <v>242</v>
      </c>
      <c r="DQ269" s="870" t="s">
        <v>240</v>
      </c>
      <c r="DR269" s="874" t="s">
        <v>246</v>
      </c>
      <c r="DS269" s="870" t="s">
        <v>240</v>
      </c>
      <c r="DT269" s="876">
        <v>4.3</v>
      </c>
      <c r="DU269" s="878" t="s">
        <v>247</v>
      </c>
      <c r="DV269" s="880" t="s">
        <v>253</v>
      </c>
      <c r="DW269" s="882" t="s">
        <v>252</v>
      </c>
      <c r="DX269" s="922"/>
      <c r="DY269" s="887"/>
      <c r="DZ269" s="922"/>
      <c r="EA269" s="115"/>
      <c r="EB269" s="918"/>
    </row>
    <row r="270" spans="1:132" s="116" customFormat="1" ht="34.15" customHeight="1">
      <c r="A270" s="138" t="s">
        <v>548</v>
      </c>
      <c r="B270" s="920"/>
      <c r="C270" s="884"/>
      <c r="D270" s="910"/>
      <c r="E270" s="114" t="s">
        <v>43</v>
      </c>
      <c r="F270" s="52"/>
      <c r="G270" s="88">
        <v>37270</v>
      </c>
      <c r="H270" s="89"/>
      <c r="I270" s="55" t="s">
        <v>240</v>
      </c>
      <c r="J270" s="90">
        <v>350</v>
      </c>
      <c r="K270" s="91"/>
      <c r="L270" s="92" t="s">
        <v>241</v>
      </c>
      <c r="M270" s="93" t="s">
        <v>242</v>
      </c>
      <c r="N270" s="94" t="s">
        <v>240</v>
      </c>
      <c r="O270" s="95" t="s">
        <v>246</v>
      </c>
      <c r="P270" s="94" t="s">
        <v>240</v>
      </c>
      <c r="Q270" s="96">
        <v>2.2999999999999998</v>
      </c>
      <c r="R270" s="97"/>
      <c r="S270" s="887"/>
      <c r="T270" s="889"/>
      <c r="U270" s="887"/>
      <c r="V270" s="891"/>
      <c r="W270" s="893"/>
      <c r="X270" s="873"/>
      <c r="Y270" s="893"/>
      <c r="Z270" s="895"/>
      <c r="AA270" s="55" t="s">
        <v>240</v>
      </c>
      <c r="AB270" s="90">
        <v>8910</v>
      </c>
      <c r="AC270" s="887"/>
      <c r="AD270" s="98">
        <v>80</v>
      </c>
      <c r="AE270" s="99" t="s">
        <v>241</v>
      </c>
      <c r="AF270" s="93" t="s">
        <v>242</v>
      </c>
      <c r="AG270" s="100" t="s">
        <v>240</v>
      </c>
      <c r="AH270" s="101" t="s">
        <v>246</v>
      </c>
      <c r="AI270" s="100" t="s">
        <v>240</v>
      </c>
      <c r="AJ270" s="102">
        <v>2.9</v>
      </c>
      <c r="AK270" s="103"/>
      <c r="AL270" s="70"/>
      <c r="AM270" s="104"/>
      <c r="AN270" s="77"/>
      <c r="AO270" s="105"/>
      <c r="AP270" s="106"/>
      <c r="AQ270" s="86"/>
      <c r="AR270" s="106"/>
      <c r="AS270" s="86"/>
      <c r="AT270" s="106"/>
      <c r="AU270" s="86"/>
      <c r="AV270" s="107" t="s">
        <v>240</v>
      </c>
      <c r="AW270" s="71">
        <v>62360</v>
      </c>
      <c r="AX270" s="77" t="s">
        <v>240</v>
      </c>
      <c r="AY270" s="72">
        <v>620</v>
      </c>
      <c r="AZ270" s="108" t="s">
        <v>241</v>
      </c>
      <c r="BA270" s="74" t="s">
        <v>242</v>
      </c>
      <c r="BB270" s="73" t="s">
        <v>240</v>
      </c>
      <c r="BC270" s="75" t="s">
        <v>246</v>
      </c>
      <c r="BD270" s="73" t="s">
        <v>240</v>
      </c>
      <c r="BE270" s="76">
        <v>2.4</v>
      </c>
      <c r="BF270" s="107" t="s">
        <v>240</v>
      </c>
      <c r="BG270" s="156">
        <v>53450</v>
      </c>
      <c r="BH270" s="107" t="s">
        <v>250</v>
      </c>
      <c r="BI270" s="72">
        <v>530</v>
      </c>
      <c r="BJ270" s="108" t="s">
        <v>241</v>
      </c>
      <c r="BK270" s="74" t="s">
        <v>242</v>
      </c>
      <c r="BL270" s="108" t="s">
        <v>240</v>
      </c>
      <c r="BM270" s="75" t="s">
        <v>246</v>
      </c>
      <c r="BN270" s="108" t="s">
        <v>240</v>
      </c>
      <c r="BO270" s="76">
        <v>2.4</v>
      </c>
      <c r="BP270" s="896"/>
      <c r="BQ270" s="898"/>
      <c r="BR270" s="887"/>
      <c r="BS270" s="900"/>
      <c r="BT270" s="873"/>
      <c r="BU270" s="873"/>
      <c r="BV270" s="871"/>
      <c r="BW270" s="875"/>
      <c r="BX270" s="871"/>
      <c r="BY270" s="902"/>
      <c r="BZ270" s="887"/>
      <c r="CA270" s="904"/>
      <c r="CB270" s="887"/>
      <c r="CC270" s="900"/>
      <c r="CD270" s="871"/>
      <c r="CE270" s="873"/>
      <c r="CF270" s="871"/>
      <c r="CG270" s="875"/>
      <c r="CH270" s="871"/>
      <c r="CI270" s="877"/>
      <c r="CJ270" s="881"/>
      <c r="CK270" s="887"/>
      <c r="CL270" s="889"/>
      <c r="CM270" s="887"/>
      <c r="CN270" s="900"/>
      <c r="CO270" s="873"/>
      <c r="CP270" s="873"/>
      <c r="CQ270" s="871"/>
      <c r="CR270" s="875"/>
      <c r="CS270" s="871"/>
      <c r="CT270" s="902"/>
      <c r="CU270" s="887"/>
      <c r="CV270" s="109" t="s">
        <v>280</v>
      </c>
      <c r="CW270" s="887"/>
      <c r="CX270" s="109" t="s">
        <v>255</v>
      </c>
      <c r="CY270" s="887"/>
      <c r="CZ270" s="110">
        <v>52.4</v>
      </c>
      <c r="DA270" s="887"/>
      <c r="DB270" s="109" t="s">
        <v>280</v>
      </c>
      <c r="DC270" s="887"/>
      <c r="DD270" s="109" t="s">
        <v>255</v>
      </c>
      <c r="DE270" s="887"/>
      <c r="DF270" s="110">
        <v>19.399999999999999</v>
      </c>
      <c r="DG270" s="905"/>
      <c r="DH270" s="907"/>
      <c r="DI270" s="905"/>
      <c r="DJ270" s="111" t="s">
        <v>256</v>
      </c>
      <c r="DK270" s="882"/>
      <c r="DL270" s="909"/>
      <c r="DM270" s="871"/>
      <c r="DN270" s="869"/>
      <c r="DO270" s="871"/>
      <c r="DP270" s="873"/>
      <c r="DQ270" s="871"/>
      <c r="DR270" s="875"/>
      <c r="DS270" s="871"/>
      <c r="DT270" s="877"/>
      <c r="DU270" s="879"/>
      <c r="DV270" s="881"/>
      <c r="DW270" s="882"/>
      <c r="DX270" s="922"/>
      <c r="DY270" s="887"/>
      <c r="DZ270" s="922"/>
      <c r="EA270" s="115"/>
      <c r="EB270" s="918"/>
    </row>
    <row r="271" spans="1:132" s="116" customFormat="1" ht="34.15" customHeight="1">
      <c r="A271" s="138" t="s">
        <v>549</v>
      </c>
      <c r="B271" s="920"/>
      <c r="C271" s="883" t="s">
        <v>278</v>
      </c>
      <c r="D271" s="885" t="s">
        <v>239</v>
      </c>
      <c r="E271" s="113" t="s">
        <v>42</v>
      </c>
      <c r="F271" s="52"/>
      <c r="G271" s="53">
        <v>26220</v>
      </c>
      <c r="H271" s="54">
        <v>35130</v>
      </c>
      <c r="I271" s="55" t="s">
        <v>240</v>
      </c>
      <c r="J271" s="56">
        <v>240</v>
      </c>
      <c r="K271" s="57">
        <v>330</v>
      </c>
      <c r="L271" s="58" t="s">
        <v>241</v>
      </c>
      <c r="M271" s="59" t="s">
        <v>242</v>
      </c>
      <c r="N271" s="60" t="s">
        <v>240</v>
      </c>
      <c r="O271" s="61" t="s">
        <v>243</v>
      </c>
      <c r="P271" s="60" t="s">
        <v>240</v>
      </c>
      <c r="Q271" s="62">
        <v>2.1</v>
      </c>
      <c r="R271" s="63">
        <v>2.2999999999999998</v>
      </c>
      <c r="S271" s="887" t="s">
        <v>240</v>
      </c>
      <c r="T271" s="888">
        <v>240</v>
      </c>
      <c r="U271" s="887" t="s">
        <v>240</v>
      </c>
      <c r="V271" s="890">
        <v>2</v>
      </c>
      <c r="W271" s="892" t="s">
        <v>244</v>
      </c>
      <c r="X271" s="872" t="s">
        <v>242</v>
      </c>
      <c r="Y271" s="892" t="s">
        <v>240</v>
      </c>
      <c r="Z271" s="894" t="s">
        <v>245</v>
      </c>
      <c r="AA271" s="55" t="s">
        <v>240</v>
      </c>
      <c r="AB271" s="64">
        <v>8910</v>
      </c>
      <c r="AC271" s="887" t="s">
        <v>240</v>
      </c>
      <c r="AD271" s="65">
        <v>80</v>
      </c>
      <c r="AE271" s="66" t="s">
        <v>244</v>
      </c>
      <c r="AF271" s="59" t="s">
        <v>242</v>
      </c>
      <c r="AG271" s="67" t="s">
        <v>240</v>
      </c>
      <c r="AH271" s="61" t="s">
        <v>246</v>
      </c>
      <c r="AI271" s="67" t="s">
        <v>240</v>
      </c>
      <c r="AJ271" s="68">
        <v>2.9</v>
      </c>
      <c r="AK271" s="69" t="s">
        <v>247</v>
      </c>
      <c r="AL271" s="70" t="s">
        <v>248</v>
      </c>
      <c r="AM271" s="71">
        <v>3560</v>
      </c>
      <c r="AN271" s="70" t="s">
        <v>248</v>
      </c>
      <c r="AO271" s="72">
        <v>30</v>
      </c>
      <c r="AP271" s="73" t="s">
        <v>241</v>
      </c>
      <c r="AQ271" s="74" t="s">
        <v>242</v>
      </c>
      <c r="AR271" s="73" t="s">
        <v>240</v>
      </c>
      <c r="AS271" s="75" t="s">
        <v>246</v>
      </c>
      <c r="AT271" s="73" t="s">
        <v>240</v>
      </c>
      <c r="AU271" s="76">
        <v>3.9</v>
      </c>
      <c r="AV271" s="77"/>
      <c r="AW271" s="78"/>
      <c r="AX271" s="77"/>
      <c r="AY271" s="79"/>
      <c r="AZ271" s="80"/>
      <c r="BA271" s="80"/>
      <c r="BB271" s="81"/>
      <c r="BC271" s="80"/>
      <c r="BD271" s="81"/>
      <c r="BE271" s="80"/>
      <c r="BF271" s="77"/>
      <c r="BG271" s="78" t="s">
        <v>249</v>
      </c>
      <c r="BH271" s="77"/>
      <c r="BI271" s="82"/>
      <c r="BJ271" s="80"/>
      <c r="BK271" s="80"/>
      <c r="BL271" s="80"/>
      <c r="BM271" s="80"/>
      <c r="BN271" s="80"/>
      <c r="BO271" s="80"/>
      <c r="BP271" s="896" t="s">
        <v>240</v>
      </c>
      <c r="BQ271" s="897">
        <v>300</v>
      </c>
      <c r="BR271" s="887" t="s">
        <v>240</v>
      </c>
      <c r="BS271" s="899">
        <v>3</v>
      </c>
      <c r="BT271" s="872" t="s">
        <v>241</v>
      </c>
      <c r="BU271" s="872" t="s">
        <v>242</v>
      </c>
      <c r="BV271" s="870" t="s">
        <v>240</v>
      </c>
      <c r="BW271" s="874" t="s">
        <v>246</v>
      </c>
      <c r="BX271" s="870" t="s">
        <v>240</v>
      </c>
      <c r="BY271" s="901">
        <v>8.1999999999999993</v>
      </c>
      <c r="BZ271" s="887" t="s">
        <v>250</v>
      </c>
      <c r="CA271" s="903">
        <v>1610</v>
      </c>
      <c r="CB271" s="887" t="s">
        <v>240</v>
      </c>
      <c r="CC271" s="899">
        <v>10</v>
      </c>
      <c r="CD271" s="870" t="s">
        <v>241</v>
      </c>
      <c r="CE271" s="872" t="s">
        <v>242</v>
      </c>
      <c r="CF271" s="870" t="s">
        <v>240</v>
      </c>
      <c r="CG271" s="874" t="s">
        <v>246</v>
      </c>
      <c r="CH271" s="870" t="s">
        <v>240</v>
      </c>
      <c r="CI271" s="876">
        <v>3.9</v>
      </c>
      <c r="CJ271" s="880" t="s">
        <v>251</v>
      </c>
      <c r="CK271" s="887" t="s">
        <v>250</v>
      </c>
      <c r="CL271" s="888">
        <v>540</v>
      </c>
      <c r="CM271" s="887" t="s">
        <v>240</v>
      </c>
      <c r="CN271" s="899">
        <v>5</v>
      </c>
      <c r="CO271" s="872" t="s">
        <v>241</v>
      </c>
      <c r="CP271" s="872" t="s">
        <v>242</v>
      </c>
      <c r="CQ271" s="870" t="s">
        <v>240</v>
      </c>
      <c r="CR271" s="874" t="s">
        <v>246</v>
      </c>
      <c r="CS271" s="870" t="s">
        <v>240</v>
      </c>
      <c r="CT271" s="901">
        <v>9.1999999999999993</v>
      </c>
      <c r="CU271" s="887" t="s">
        <v>250</v>
      </c>
      <c r="CV271" s="83">
        <v>200</v>
      </c>
      <c r="CW271" s="887" t="s">
        <v>250</v>
      </c>
      <c r="CX271" s="84">
        <v>2</v>
      </c>
      <c r="CY271" s="887" t="s">
        <v>250</v>
      </c>
      <c r="CZ271" s="84">
        <v>2</v>
      </c>
      <c r="DA271" s="887" t="s">
        <v>250</v>
      </c>
      <c r="DB271" s="83">
        <v>30</v>
      </c>
      <c r="DC271" s="887" t="s">
        <v>250</v>
      </c>
      <c r="DD271" s="84">
        <v>1</v>
      </c>
      <c r="DE271" s="887" t="s">
        <v>250</v>
      </c>
      <c r="DF271" s="84">
        <v>1</v>
      </c>
      <c r="DG271" s="905" t="s">
        <v>248</v>
      </c>
      <c r="DH271" s="906">
        <v>2150</v>
      </c>
      <c r="DI271" s="905" t="s">
        <v>248</v>
      </c>
      <c r="DJ271" s="85">
        <v>255</v>
      </c>
      <c r="DK271" s="882" t="s">
        <v>252</v>
      </c>
      <c r="DL271" s="908">
        <v>1620</v>
      </c>
      <c r="DM271" s="870" t="s">
        <v>240</v>
      </c>
      <c r="DN271" s="868">
        <v>10</v>
      </c>
      <c r="DO271" s="870" t="s">
        <v>241</v>
      </c>
      <c r="DP271" s="872" t="s">
        <v>242</v>
      </c>
      <c r="DQ271" s="870" t="s">
        <v>240</v>
      </c>
      <c r="DR271" s="874" t="s">
        <v>246</v>
      </c>
      <c r="DS271" s="870" t="s">
        <v>240</v>
      </c>
      <c r="DT271" s="876">
        <v>3.9</v>
      </c>
      <c r="DU271" s="878" t="s">
        <v>247</v>
      </c>
      <c r="DV271" s="880" t="s">
        <v>253</v>
      </c>
      <c r="DW271" s="882" t="s">
        <v>252</v>
      </c>
      <c r="DX271" s="922"/>
      <c r="DY271" s="887"/>
      <c r="DZ271" s="922"/>
      <c r="EA271" s="115"/>
      <c r="EB271" s="918"/>
    </row>
    <row r="272" spans="1:132" s="116" customFormat="1" ht="34.15" customHeight="1">
      <c r="A272" s="138" t="s">
        <v>550</v>
      </c>
      <c r="B272" s="920"/>
      <c r="C272" s="884"/>
      <c r="D272" s="886"/>
      <c r="E272" s="114" t="s">
        <v>43</v>
      </c>
      <c r="F272" s="52"/>
      <c r="G272" s="88">
        <v>35130</v>
      </c>
      <c r="H272" s="89"/>
      <c r="I272" s="55" t="s">
        <v>240</v>
      </c>
      <c r="J272" s="90">
        <v>330</v>
      </c>
      <c r="K272" s="91"/>
      <c r="L272" s="92" t="s">
        <v>241</v>
      </c>
      <c r="M272" s="93" t="s">
        <v>242</v>
      </c>
      <c r="N272" s="94" t="s">
        <v>240</v>
      </c>
      <c r="O272" s="95" t="s">
        <v>246</v>
      </c>
      <c r="P272" s="94" t="s">
        <v>240</v>
      </c>
      <c r="Q272" s="96">
        <v>2.2999999999999998</v>
      </c>
      <c r="R272" s="97"/>
      <c r="S272" s="887"/>
      <c r="T272" s="889"/>
      <c r="U272" s="887"/>
      <c r="V272" s="891"/>
      <c r="W272" s="893"/>
      <c r="X272" s="873"/>
      <c r="Y272" s="893"/>
      <c r="Z272" s="895"/>
      <c r="AA272" s="55" t="s">
        <v>240</v>
      </c>
      <c r="AB272" s="90">
        <v>8910</v>
      </c>
      <c r="AC272" s="887"/>
      <c r="AD272" s="98">
        <v>80</v>
      </c>
      <c r="AE272" s="99" t="s">
        <v>241</v>
      </c>
      <c r="AF272" s="93" t="s">
        <v>242</v>
      </c>
      <c r="AG272" s="100" t="s">
        <v>240</v>
      </c>
      <c r="AH272" s="101" t="s">
        <v>246</v>
      </c>
      <c r="AI272" s="100" t="s">
        <v>240</v>
      </c>
      <c r="AJ272" s="102">
        <v>2.9</v>
      </c>
      <c r="AK272" s="103"/>
      <c r="AL272" s="117"/>
      <c r="AM272" s="117"/>
      <c r="AN272" s="117"/>
      <c r="AO272" s="117"/>
      <c r="AP272" s="118"/>
      <c r="AQ272" s="117"/>
      <c r="AR272" s="118"/>
      <c r="AS272" s="117"/>
      <c r="AT272" s="118"/>
      <c r="AU272" s="117"/>
      <c r="AV272" s="107" t="s">
        <v>240</v>
      </c>
      <c r="AW272" s="71">
        <v>62360</v>
      </c>
      <c r="AX272" s="77" t="s">
        <v>240</v>
      </c>
      <c r="AY272" s="72">
        <v>620</v>
      </c>
      <c r="AZ272" s="108" t="s">
        <v>241</v>
      </c>
      <c r="BA272" s="74" t="s">
        <v>242</v>
      </c>
      <c r="BB272" s="73" t="s">
        <v>240</v>
      </c>
      <c r="BC272" s="75" t="s">
        <v>246</v>
      </c>
      <c r="BD272" s="73" t="s">
        <v>240</v>
      </c>
      <c r="BE272" s="76">
        <v>2.4</v>
      </c>
      <c r="BF272" s="107" t="s">
        <v>240</v>
      </c>
      <c r="BG272" s="156">
        <v>53450</v>
      </c>
      <c r="BH272" s="107" t="s">
        <v>250</v>
      </c>
      <c r="BI272" s="72">
        <v>530</v>
      </c>
      <c r="BJ272" s="108" t="s">
        <v>241</v>
      </c>
      <c r="BK272" s="74" t="s">
        <v>242</v>
      </c>
      <c r="BL272" s="108" t="s">
        <v>240</v>
      </c>
      <c r="BM272" s="75" t="s">
        <v>246</v>
      </c>
      <c r="BN272" s="108" t="s">
        <v>240</v>
      </c>
      <c r="BO272" s="76">
        <v>2.4</v>
      </c>
      <c r="BP272" s="896"/>
      <c r="BQ272" s="898"/>
      <c r="BR272" s="887"/>
      <c r="BS272" s="900"/>
      <c r="BT272" s="873"/>
      <c r="BU272" s="873"/>
      <c r="BV272" s="871"/>
      <c r="BW272" s="875"/>
      <c r="BX272" s="871"/>
      <c r="BY272" s="902"/>
      <c r="BZ272" s="887"/>
      <c r="CA272" s="904"/>
      <c r="CB272" s="887"/>
      <c r="CC272" s="900"/>
      <c r="CD272" s="871"/>
      <c r="CE272" s="873"/>
      <c r="CF272" s="871"/>
      <c r="CG272" s="875"/>
      <c r="CH272" s="871"/>
      <c r="CI272" s="877"/>
      <c r="CJ272" s="881"/>
      <c r="CK272" s="887"/>
      <c r="CL272" s="889"/>
      <c r="CM272" s="887"/>
      <c r="CN272" s="900"/>
      <c r="CO272" s="873"/>
      <c r="CP272" s="873"/>
      <c r="CQ272" s="871"/>
      <c r="CR272" s="875"/>
      <c r="CS272" s="871"/>
      <c r="CT272" s="902"/>
      <c r="CU272" s="887"/>
      <c r="CV272" s="109" t="s">
        <v>280</v>
      </c>
      <c r="CW272" s="887"/>
      <c r="CX272" s="109" t="s">
        <v>255</v>
      </c>
      <c r="CY272" s="887"/>
      <c r="CZ272" s="110">
        <v>47.7</v>
      </c>
      <c r="DA272" s="887"/>
      <c r="DB272" s="109" t="s">
        <v>280</v>
      </c>
      <c r="DC272" s="887"/>
      <c r="DD272" s="109" t="s">
        <v>255</v>
      </c>
      <c r="DE272" s="887"/>
      <c r="DF272" s="110">
        <v>17.7</v>
      </c>
      <c r="DG272" s="905"/>
      <c r="DH272" s="907"/>
      <c r="DI272" s="905"/>
      <c r="DJ272" s="111" t="s">
        <v>256</v>
      </c>
      <c r="DK272" s="882"/>
      <c r="DL272" s="909"/>
      <c r="DM272" s="871"/>
      <c r="DN272" s="869"/>
      <c r="DO272" s="871"/>
      <c r="DP272" s="873"/>
      <c r="DQ272" s="871"/>
      <c r="DR272" s="875"/>
      <c r="DS272" s="871"/>
      <c r="DT272" s="877"/>
      <c r="DU272" s="879"/>
      <c r="DV272" s="881"/>
      <c r="DW272" s="882"/>
      <c r="DX272" s="923"/>
      <c r="DY272" s="887"/>
      <c r="DZ272" s="923"/>
      <c r="EA272" s="115"/>
      <c r="EB272" s="919"/>
    </row>
    <row r="273" spans="1:132" s="86" customFormat="1" ht="34.15" customHeight="1">
      <c r="A273" s="137" t="s">
        <v>551</v>
      </c>
      <c r="B273" s="920" t="s">
        <v>285</v>
      </c>
      <c r="C273" s="913" t="s">
        <v>238</v>
      </c>
      <c r="D273" s="915" t="s">
        <v>239</v>
      </c>
      <c r="E273" s="51" t="s">
        <v>42</v>
      </c>
      <c r="F273" s="52"/>
      <c r="G273" s="53">
        <v>118670</v>
      </c>
      <c r="H273" s="54">
        <v>127340</v>
      </c>
      <c r="I273" s="55" t="s">
        <v>240</v>
      </c>
      <c r="J273" s="56">
        <v>1160</v>
      </c>
      <c r="K273" s="57">
        <v>1250</v>
      </c>
      <c r="L273" s="58" t="s">
        <v>241</v>
      </c>
      <c r="M273" s="59" t="s">
        <v>242</v>
      </c>
      <c r="N273" s="60" t="s">
        <v>240</v>
      </c>
      <c r="O273" s="61" t="s">
        <v>243</v>
      </c>
      <c r="P273" s="60" t="s">
        <v>240</v>
      </c>
      <c r="Q273" s="62">
        <v>2.2999999999999998</v>
      </c>
      <c r="R273" s="63">
        <v>2.4</v>
      </c>
      <c r="S273" s="887" t="s">
        <v>240</v>
      </c>
      <c r="T273" s="888">
        <v>5160</v>
      </c>
      <c r="U273" s="887" t="s">
        <v>240</v>
      </c>
      <c r="V273" s="890">
        <v>50</v>
      </c>
      <c r="W273" s="892" t="s">
        <v>244</v>
      </c>
      <c r="X273" s="872" t="s">
        <v>242</v>
      </c>
      <c r="Y273" s="892" t="s">
        <v>240</v>
      </c>
      <c r="Z273" s="894" t="s">
        <v>245</v>
      </c>
      <c r="AA273" s="55" t="s">
        <v>240</v>
      </c>
      <c r="AB273" s="64">
        <v>8670</v>
      </c>
      <c r="AC273" s="887" t="s">
        <v>240</v>
      </c>
      <c r="AD273" s="65">
        <v>80</v>
      </c>
      <c r="AE273" s="66" t="s">
        <v>244</v>
      </c>
      <c r="AF273" s="59" t="s">
        <v>242</v>
      </c>
      <c r="AG273" s="67" t="s">
        <v>240</v>
      </c>
      <c r="AH273" s="61" t="s">
        <v>246</v>
      </c>
      <c r="AI273" s="67" t="s">
        <v>240</v>
      </c>
      <c r="AJ273" s="68">
        <v>2.9</v>
      </c>
      <c r="AK273" s="69" t="s">
        <v>247</v>
      </c>
      <c r="AL273" s="70" t="s">
        <v>248</v>
      </c>
      <c r="AM273" s="71">
        <v>3470</v>
      </c>
      <c r="AN273" s="70" t="s">
        <v>248</v>
      </c>
      <c r="AO273" s="72">
        <v>30</v>
      </c>
      <c r="AP273" s="73" t="s">
        <v>241</v>
      </c>
      <c r="AQ273" s="74" t="s">
        <v>242</v>
      </c>
      <c r="AR273" s="73" t="s">
        <v>240</v>
      </c>
      <c r="AS273" s="75" t="s">
        <v>246</v>
      </c>
      <c r="AT273" s="73" t="s">
        <v>240</v>
      </c>
      <c r="AU273" s="76">
        <v>3.9</v>
      </c>
      <c r="AV273" s="77"/>
      <c r="AW273" s="78"/>
      <c r="AX273" s="77"/>
      <c r="AY273" s="79"/>
      <c r="AZ273" s="80"/>
      <c r="BA273" s="80"/>
      <c r="BB273" s="81"/>
      <c r="BC273" s="80"/>
      <c r="BD273" s="81"/>
      <c r="BE273" s="80"/>
      <c r="BF273" s="77"/>
      <c r="BG273" s="78" t="s">
        <v>249</v>
      </c>
      <c r="BH273" s="77"/>
      <c r="BI273" s="82"/>
      <c r="BJ273" s="80"/>
      <c r="BK273" s="80"/>
      <c r="BL273" s="80"/>
      <c r="BM273" s="80"/>
      <c r="BN273" s="80"/>
      <c r="BO273" s="80"/>
      <c r="BP273" s="896" t="s">
        <v>240</v>
      </c>
      <c r="BQ273" s="897">
        <v>6640</v>
      </c>
      <c r="BR273" s="887" t="s">
        <v>250</v>
      </c>
      <c r="BS273" s="899">
        <v>60</v>
      </c>
      <c r="BT273" s="872" t="s">
        <v>241</v>
      </c>
      <c r="BU273" s="872" t="s">
        <v>242</v>
      </c>
      <c r="BV273" s="870" t="s">
        <v>240</v>
      </c>
      <c r="BW273" s="874" t="s">
        <v>246</v>
      </c>
      <c r="BX273" s="870" t="s">
        <v>240</v>
      </c>
      <c r="BY273" s="901">
        <v>9.1</v>
      </c>
      <c r="BZ273" s="887" t="s">
        <v>250</v>
      </c>
      <c r="CA273" s="903">
        <v>34710</v>
      </c>
      <c r="CB273" s="887" t="s">
        <v>250</v>
      </c>
      <c r="CC273" s="899">
        <v>340</v>
      </c>
      <c r="CD273" s="870" t="s">
        <v>241</v>
      </c>
      <c r="CE273" s="872" t="s">
        <v>242</v>
      </c>
      <c r="CF273" s="870" t="s">
        <v>240</v>
      </c>
      <c r="CG273" s="874" t="s">
        <v>246</v>
      </c>
      <c r="CH273" s="870" t="s">
        <v>240</v>
      </c>
      <c r="CI273" s="876">
        <v>2.5</v>
      </c>
      <c r="CJ273" s="880" t="s">
        <v>251</v>
      </c>
      <c r="CK273" s="887" t="s">
        <v>250</v>
      </c>
      <c r="CL273" s="888">
        <v>3930</v>
      </c>
      <c r="CM273" s="887" t="s">
        <v>240</v>
      </c>
      <c r="CN273" s="899">
        <v>30</v>
      </c>
      <c r="CO273" s="872" t="s">
        <v>241</v>
      </c>
      <c r="CP273" s="872" t="s">
        <v>242</v>
      </c>
      <c r="CQ273" s="870" t="s">
        <v>240</v>
      </c>
      <c r="CR273" s="874" t="s">
        <v>246</v>
      </c>
      <c r="CS273" s="870" t="s">
        <v>240</v>
      </c>
      <c r="CT273" s="901">
        <v>18.100000000000001</v>
      </c>
      <c r="CU273" s="887" t="s">
        <v>250</v>
      </c>
      <c r="CV273" s="83">
        <v>2950</v>
      </c>
      <c r="CW273" s="887" t="s">
        <v>250</v>
      </c>
      <c r="CX273" s="84">
        <v>20</v>
      </c>
      <c r="CY273" s="887" t="s">
        <v>250</v>
      </c>
      <c r="CZ273" s="84">
        <v>20</v>
      </c>
      <c r="DA273" s="887" t="s">
        <v>250</v>
      </c>
      <c r="DB273" s="83">
        <v>520</v>
      </c>
      <c r="DC273" s="887" t="s">
        <v>250</v>
      </c>
      <c r="DD273" s="84">
        <v>5</v>
      </c>
      <c r="DE273" s="887" t="s">
        <v>250</v>
      </c>
      <c r="DF273" s="84">
        <v>5</v>
      </c>
      <c r="DG273" s="905" t="s">
        <v>248</v>
      </c>
      <c r="DH273" s="906">
        <v>27330</v>
      </c>
      <c r="DI273" s="905" t="s">
        <v>248</v>
      </c>
      <c r="DJ273" s="85">
        <v>255</v>
      </c>
      <c r="DK273" s="882" t="s">
        <v>252</v>
      </c>
      <c r="DL273" s="908">
        <v>34710</v>
      </c>
      <c r="DM273" s="870" t="s">
        <v>240</v>
      </c>
      <c r="DN273" s="868">
        <v>340</v>
      </c>
      <c r="DO273" s="870" t="s">
        <v>241</v>
      </c>
      <c r="DP273" s="872" t="s">
        <v>242</v>
      </c>
      <c r="DQ273" s="870" t="s">
        <v>240</v>
      </c>
      <c r="DR273" s="874" t="s">
        <v>246</v>
      </c>
      <c r="DS273" s="870" t="s">
        <v>240</v>
      </c>
      <c r="DT273" s="876">
        <v>2.5</v>
      </c>
      <c r="DU273" s="878" t="s">
        <v>247</v>
      </c>
      <c r="DV273" s="880" t="s">
        <v>253</v>
      </c>
      <c r="DW273" s="882" t="s">
        <v>252</v>
      </c>
      <c r="DX273" s="921">
        <v>1350</v>
      </c>
      <c r="DY273" s="887" t="s">
        <v>252</v>
      </c>
      <c r="DZ273" s="921" t="s">
        <v>711</v>
      </c>
      <c r="EA273" s="112"/>
      <c r="EB273" s="917" t="s">
        <v>712</v>
      </c>
    </row>
    <row r="274" spans="1:132" s="86" customFormat="1" ht="34.15" customHeight="1">
      <c r="A274" s="137" t="s">
        <v>552</v>
      </c>
      <c r="B274" s="920"/>
      <c r="C274" s="914"/>
      <c r="D274" s="916"/>
      <c r="E274" s="87" t="s">
        <v>43</v>
      </c>
      <c r="F274" s="52"/>
      <c r="G274" s="88">
        <v>127340</v>
      </c>
      <c r="H274" s="89"/>
      <c r="I274" s="55" t="s">
        <v>240</v>
      </c>
      <c r="J274" s="90">
        <v>1250</v>
      </c>
      <c r="K274" s="91"/>
      <c r="L274" s="92" t="s">
        <v>241</v>
      </c>
      <c r="M274" s="93" t="s">
        <v>242</v>
      </c>
      <c r="N274" s="94" t="s">
        <v>240</v>
      </c>
      <c r="O274" s="95" t="s">
        <v>246</v>
      </c>
      <c r="P274" s="94" t="s">
        <v>240</v>
      </c>
      <c r="Q274" s="96">
        <v>2.4</v>
      </c>
      <c r="R274" s="97"/>
      <c r="S274" s="887"/>
      <c r="T274" s="889"/>
      <c r="U274" s="887"/>
      <c r="V274" s="891"/>
      <c r="W274" s="893"/>
      <c r="X274" s="873"/>
      <c r="Y274" s="893"/>
      <c r="Z274" s="895"/>
      <c r="AA274" s="55" t="s">
        <v>240</v>
      </c>
      <c r="AB274" s="90">
        <v>8670</v>
      </c>
      <c r="AC274" s="887"/>
      <c r="AD274" s="98">
        <v>80</v>
      </c>
      <c r="AE274" s="99" t="s">
        <v>241</v>
      </c>
      <c r="AF274" s="93" t="s">
        <v>242</v>
      </c>
      <c r="AG274" s="100" t="s">
        <v>240</v>
      </c>
      <c r="AH274" s="101" t="s">
        <v>246</v>
      </c>
      <c r="AI274" s="100" t="s">
        <v>240</v>
      </c>
      <c r="AJ274" s="102">
        <v>2.9</v>
      </c>
      <c r="AK274" s="103"/>
      <c r="AL274" s="70"/>
      <c r="AM274" s="104"/>
      <c r="AN274" s="77"/>
      <c r="AO274" s="105"/>
      <c r="AP274" s="106"/>
      <c r="AR274" s="106"/>
      <c r="AT274" s="106"/>
      <c r="AV274" s="107" t="s">
        <v>240</v>
      </c>
      <c r="AW274" s="71">
        <v>60750</v>
      </c>
      <c r="AX274" s="77" t="s">
        <v>240</v>
      </c>
      <c r="AY274" s="72">
        <v>600</v>
      </c>
      <c r="AZ274" s="108" t="s">
        <v>241</v>
      </c>
      <c r="BA274" s="74" t="s">
        <v>242</v>
      </c>
      <c r="BB274" s="73" t="s">
        <v>240</v>
      </c>
      <c r="BC274" s="75" t="s">
        <v>246</v>
      </c>
      <c r="BD274" s="73" t="s">
        <v>240</v>
      </c>
      <c r="BE274" s="76">
        <v>2.5</v>
      </c>
      <c r="BF274" s="107" t="s">
        <v>240</v>
      </c>
      <c r="BG274" s="156">
        <v>52080</v>
      </c>
      <c r="BH274" s="107" t="s">
        <v>250</v>
      </c>
      <c r="BI274" s="72">
        <v>520</v>
      </c>
      <c r="BJ274" s="108" t="s">
        <v>241</v>
      </c>
      <c r="BK274" s="74" t="s">
        <v>242</v>
      </c>
      <c r="BL274" s="108" t="s">
        <v>240</v>
      </c>
      <c r="BM274" s="75" t="s">
        <v>246</v>
      </c>
      <c r="BN274" s="108" t="s">
        <v>240</v>
      </c>
      <c r="BO274" s="76">
        <v>2.5</v>
      </c>
      <c r="BP274" s="896"/>
      <c r="BQ274" s="898"/>
      <c r="BR274" s="887"/>
      <c r="BS274" s="900"/>
      <c r="BT274" s="873"/>
      <c r="BU274" s="873"/>
      <c r="BV274" s="871"/>
      <c r="BW274" s="875"/>
      <c r="BX274" s="871"/>
      <c r="BY274" s="902"/>
      <c r="BZ274" s="887"/>
      <c r="CA274" s="904"/>
      <c r="CB274" s="887"/>
      <c r="CC274" s="900"/>
      <c r="CD274" s="871"/>
      <c r="CE274" s="873"/>
      <c r="CF274" s="871"/>
      <c r="CG274" s="875"/>
      <c r="CH274" s="871"/>
      <c r="CI274" s="877"/>
      <c r="CJ274" s="881"/>
      <c r="CK274" s="887"/>
      <c r="CL274" s="889"/>
      <c r="CM274" s="887"/>
      <c r="CN274" s="900"/>
      <c r="CO274" s="873"/>
      <c r="CP274" s="873"/>
      <c r="CQ274" s="871"/>
      <c r="CR274" s="875"/>
      <c r="CS274" s="871"/>
      <c r="CT274" s="902"/>
      <c r="CU274" s="887"/>
      <c r="CV274" s="109" t="s">
        <v>254</v>
      </c>
      <c r="CW274" s="887"/>
      <c r="CX274" s="109" t="s">
        <v>255</v>
      </c>
      <c r="CY274" s="887"/>
      <c r="CZ274" s="110">
        <v>69.900000000000006</v>
      </c>
      <c r="DA274" s="887"/>
      <c r="DB274" s="109" t="s">
        <v>254</v>
      </c>
      <c r="DC274" s="887"/>
      <c r="DD274" s="109" t="s">
        <v>255</v>
      </c>
      <c r="DE274" s="887"/>
      <c r="DF274" s="110">
        <v>46.6</v>
      </c>
      <c r="DG274" s="905"/>
      <c r="DH274" s="907"/>
      <c r="DI274" s="905"/>
      <c r="DJ274" s="111" t="s">
        <v>256</v>
      </c>
      <c r="DK274" s="882"/>
      <c r="DL274" s="909"/>
      <c r="DM274" s="871"/>
      <c r="DN274" s="869"/>
      <c r="DO274" s="871"/>
      <c r="DP274" s="873"/>
      <c r="DQ274" s="871"/>
      <c r="DR274" s="875"/>
      <c r="DS274" s="871"/>
      <c r="DT274" s="877"/>
      <c r="DU274" s="879"/>
      <c r="DV274" s="881"/>
      <c r="DW274" s="882"/>
      <c r="DX274" s="922"/>
      <c r="DY274" s="887"/>
      <c r="DZ274" s="922"/>
      <c r="EA274" s="112"/>
      <c r="EB274" s="918"/>
    </row>
    <row r="275" spans="1:132" s="86" customFormat="1" ht="34.15" customHeight="1">
      <c r="A275" s="137" t="s">
        <v>553</v>
      </c>
      <c r="B275" s="920"/>
      <c r="C275" s="913" t="s">
        <v>257</v>
      </c>
      <c r="D275" s="915" t="s">
        <v>239</v>
      </c>
      <c r="E275" s="51" t="s">
        <v>42</v>
      </c>
      <c r="F275" s="52"/>
      <c r="G275" s="53">
        <v>90160</v>
      </c>
      <c r="H275" s="54">
        <v>98830</v>
      </c>
      <c r="I275" s="55" t="s">
        <v>240</v>
      </c>
      <c r="J275" s="56">
        <v>880</v>
      </c>
      <c r="K275" s="57">
        <v>960</v>
      </c>
      <c r="L275" s="58" t="s">
        <v>241</v>
      </c>
      <c r="M275" s="59" t="s">
        <v>242</v>
      </c>
      <c r="N275" s="60" t="s">
        <v>240</v>
      </c>
      <c r="O275" s="61" t="s">
        <v>243</v>
      </c>
      <c r="P275" s="60" t="s">
        <v>240</v>
      </c>
      <c r="Q275" s="62">
        <v>2.2999999999999998</v>
      </c>
      <c r="R275" s="63">
        <v>2.4</v>
      </c>
      <c r="S275" s="887" t="s">
        <v>240</v>
      </c>
      <c r="T275" s="888">
        <v>3870</v>
      </c>
      <c r="U275" s="887" t="s">
        <v>240</v>
      </c>
      <c r="V275" s="890">
        <v>30</v>
      </c>
      <c r="W275" s="892" t="s">
        <v>244</v>
      </c>
      <c r="X275" s="872" t="s">
        <v>242</v>
      </c>
      <c r="Y275" s="892" t="s">
        <v>240</v>
      </c>
      <c r="Z275" s="894" t="s">
        <v>245</v>
      </c>
      <c r="AA275" s="55" t="s">
        <v>240</v>
      </c>
      <c r="AB275" s="64">
        <v>8670</v>
      </c>
      <c r="AC275" s="887" t="s">
        <v>240</v>
      </c>
      <c r="AD275" s="65">
        <v>80</v>
      </c>
      <c r="AE275" s="66" t="s">
        <v>244</v>
      </c>
      <c r="AF275" s="59" t="s">
        <v>242</v>
      </c>
      <c r="AG275" s="67" t="s">
        <v>240</v>
      </c>
      <c r="AH275" s="61" t="s">
        <v>246</v>
      </c>
      <c r="AI275" s="67" t="s">
        <v>240</v>
      </c>
      <c r="AJ275" s="68">
        <v>2.9</v>
      </c>
      <c r="AK275" s="69" t="s">
        <v>247</v>
      </c>
      <c r="AL275" s="70" t="s">
        <v>248</v>
      </c>
      <c r="AM275" s="71">
        <v>3470</v>
      </c>
      <c r="AN275" s="70" t="s">
        <v>248</v>
      </c>
      <c r="AO275" s="72">
        <v>30</v>
      </c>
      <c r="AP275" s="73" t="s">
        <v>241</v>
      </c>
      <c r="AQ275" s="74" t="s">
        <v>242</v>
      </c>
      <c r="AR275" s="73" t="s">
        <v>240</v>
      </c>
      <c r="AS275" s="75" t="s">
        <v>246</v>
      </c>
      <c r="AT275" s="73" t="s">
        <v>240</v>
      </c>
      <c r="AU275" s="76">
        <v>3.9</v>
      </c>
      <c r="AV275" s="77"/>
      <c r="AW275" s="78"/>
      <c r="AX275" s="77"/>
      <c r="AY275" s="79"/>
      <c r="AZ275" s="80"/>
      <c r="BA275" s="80"/>
      <c r="BB275" s="81"/>
      <c r="BC275" s="80"/>
      <c r="BD275" s="81"/>
      <c r="BE275" s="80"/>
      <c r="BF275" s="77"/>
      <c r="BG275" s="78" t="s">
        <v>249</v>
      </c>
      <c r="BH275" s="77"/>
      <c r="BI275" s="82"/>
      <c r="BJ275" s="80"/>
      <c r="BK275" s="80"/>
      <c r="BL275" s="80"/>
      <c r="BM275" s="80"/>
      <c r="BN275" s="80"/>
      <c r="BO275" s="80"/>
      <c r="BP275" s="896" t="s">
        <v>240</v>
      </c>
      <c r="BQ275" s="897">
        <v>4980</v>
      </c>
      <c r="BR275" s="887" t="s">
        <v>250</v>
      </c>
      <c r="BS275" s="899">
        <v>40</v>
      </c>
      <c r="BT275" s="872" t="s">
        <v>241</v>
      </c>
      <c r="BU275" s="872" t="s">
        <v>242</v>
      </c>
      <c r="BV275" s="870" t="s">
        <v>240</v>
      </c>
      <c r="BW275" s="874" t="s">
        <v>246</v>
      </c>
      <c r="BX275" s="870" t="s">
        <v>240</v>
      </c>
      <c r="BY275" s="901">
        <v>10.199999999999999</v>
      </c>
      <c r="BZ275" s="887" t="s">
        <v>250</v>
      </c>
      <c r="CA275" s="903">
        <v>26030</v>
      </c>
      <c r="CB275" s="887" t="s">
        <v>250</v>
      </c>
      <c r="CC275" s="899">
        <v>260</v>
      </c>
      <c r="CD275" s="870" t="s">
        <v>241</v>
      </c>
      <c r="CE275" s="872" t="s">
        <v>242</v>
      </c>
      <c r="CF275" s="870" t="s">
        <v>240</v>
      </c>
      <c r="CG275" s="874" t="s">
        <v>246</v>
      </c>
      <c r="CH275" s="870" t="s">
        <v>240</v>
      </c>
      <c r="CI275" s="876">
        <v>2.5</v>
      </c>
      <c r="CJ275" s="880" t="s">
        <v>251</v>
      </c>
      <c r="CK275" s="887" t="s">
        <v>250</v>
      </c>
      <c r="CL275" s="888">
        <v>3160</v>
      </c>
      <c r="CM275" s="887" t="s">
        <v>240</v>
      </c>
      <c r="CN275" s="899">
        <v>30</v>
      </c>
      <c r="CO275" s="872" t="s">
        <v>241</v>
      </c>
      <c r="CP275" s="872" t="s">
        <v>242</v>
      </c>
      <c r="CQ275" s="870" t="s">
        <v>240</v>
      </c>
      <c r="CR275" s="874" t="s">
        <v>246</v>
      </c>
      <c r="CS275" s="870" t="s">
        <v>240</v>
      </c>
      <c r="CT275" s="901">
        <v>13.6</v>
      </c>
      <c r="CU275" s="887" t="s">
        <v>250</v>
      </c>
      <c r="CV275" s="83">
        <v>2210</v>
      </c>
      <c r="CW275" s="887" t="s">
        <v>250</v>
      </c>
      <c r="CX275" s="84">
        <v>20</v>
      </c>
      <c r="CY275" s="887" t="s">
        <v>250</v>
      </c>
      <c r="CZ275" s="84">
        <v>20</v>
      </c>
      <c r="DA275" s="887" t="s">
        <v>250</v>
      </c>
      <c r="DB275" s="83">
        <v>390</v>
      </c>
      <c r="DC275" s="887" t="s">
        <v>250</v>
      </c>
      <c r="DD275" s="84">
        <v>3</v>
      </c>
      <c r="DE275" s="887" t="s">
        <v>250</v>
      </c>
      <c r="DF275" s="84">
        <v>3</v>
      </c>
      <c r="DG275" s="905" t="s">
        <v>248</v>
      </c>
      <c r="DH275" s="906">
        <v>20750</v>
      </c>
      <c r="DI275" s="905" t="s">
        <v>248</v>
      </c>
      <c r="DJ275" s="85">
        <v>255</v>
      </c>
      <c r="DK275" s="882" t="s">
        <v>252</v>
      </c>
      <c r="DL275" s="908">
        <v>26030</v>
      </c>
      <c r="DM275" s="870" t="s">
        <v>240</v>
      </c>
      <c r="DN275" s="868">
        <v>260</v>
      </c>
      <c r="DO275" s="870" t="s">
        <v>241</v>
      </c>
      <c r="DP275" s="872" t="s">
        <v>242</v>
      </c>
      <c r="DQ275" s="870" t="s">
        <v>240</v>
      </c>
      <c r="DR275" s="874" t="s">
        <v>246</v>
      </c>
      <c r="DS275" s="870" t="s">
        <v>240</v>
      </c>
      <c r="DT275" s="876">
        <v>2.5</v>
      </c>
      <c r="DU275" s="878" t="s">
        <v>247</v>
      </c>
      <c r="DV275" s="880" t="s">
        <v>253</v>
      </c>
      <c r="DW275" s="882" t="s">
        <v>252</v>
      </c>
      <c r="DX275" s="922"/>
      <c r="DY275" s="887"/>
      <c r="DZ275" s="922"/>
      <c r="EA275" s="112"/>
      <c r="EB275" s="918"/>
    </row>
    <row r="276" spans="1:132" s="86" customFormat="1" ht="34.15" customHeight="1">
      <c r="A276" s="137" t="s">
        <v>554</v>
      </c>
      <c r="B276" s="920"/>
      <c r="C276" s="914"/>
      <c r="D276" s="916"/>
      <c r="E276" s="87" t="s">
        <v>43</v>
      </c>
      <c r="F276" s="52"/>
      <c r="G276" s="88">
        <v>98830</v>
      </c>
      <c r="H276" s="89"/>
      <c r="I276" s="55" t="s">
        <v>240</v>
      </c>
      <c r="J276" s="90">
        <v>960</v>
      </c>
      <c r="K276" s="91"/>
      <c r="L276" s="92" t="s">
        <v>241</v>
      </c>
      <c r="M276" s="93" t="s">
        <v>242</v>
      </c>
      <c r="N276" s="94" t="s">
        <v>240</v>
      </c>
      <c r="O276" s="95" t="s">
        <v>246</v>
      </c>
      <c r="P276" s="94" t="s">
        <v>240</v>
      </c>
      <c r="Q276" s="96">
        <v>2.4</v>
      </c>
      <c r="R276" s="97"/>
      <c r="S276" s="887"/>
      <c r="T276" s="889"/>
      <c r="U276" s="887"/>
      <c r="V276" s="891"/>
      <c r="W276" s="893"/>
      <c r="X276" s="873"/>
      <c r="Y276" s="893"/>
      <c r="Z276" s="895"/>
      <c r="AA276" s="55" t="s">
        <v>240</v>
      </c>
      <c r="AB276" s="90">
        <v>8670</v>
      </c>
      <c r="AC276" s="887"/>
      <c r="AD276" s="98">
        <v>80</v>
      </c>
      <c r="AE276" s="99" t="s">
        <v>241</v>
      </c>
      <c r="AF276" s="93" t="s">
        <v>242</v>
      </c>
      <c r="AG276" s="100" t="s">
        <v>240</v>
      </c>
      <c r="AH276" s="101" t="s">
        <v>246</v>
      </c>
      <c r="AI276" s="100" t="s">
        <v>240</v>
      </c>
      <c r="AJ276" s="102">
        <v>2.9</v>
      </c>
      <c r="AK276" s="103"/>
      <c r="AL276" s="70"/>
      <c r="AM276" s="104"/>
      <c r="AN276" s="77"/>
      <c r="AO276" s="105"/>
      <c r="AP276" s="106"/>
      <c r="AR276" s="106"/>
      <c r="AT276" s="106"/>
      <c r="AV276" s="107" t="s">
        <v>240</v>
      </c>
      <c r="AW276" s="71">
        <v>60750</v>
      </c>
      <c r="AX276" s="77" t="s">
        <v>240</v>
      </c>
      <c r="AY276" s="72">
        <v>600</v>
      </c>
      <c r="AZ276" s="108" t="s">
        <v>241</v>
      </c>
      <c r="BA276" s="74" t="s">
        <v>242</v>
      </c>
      <c r="BB276" s="73" t="s">
        <v>240</v>
      </c>
      <c r="BC276" s="75" t="s">
        <v>246</v>
      </c>
      <c r="BD276" s="73" t="s">
        <v>240</v>
      </c>
      <c r="BE276" s="76">
        <v>2.5</v>
      </c>
      <c r="BF276" s="107" t="s">
        <v>240</v>
      </c>
      <c r="BG276" s="156">
        <v>52080</v>
      </c>
      <c r="BH276" s="107" t="s">
        <v>250</v>
      </c>
      <c r="BI276" s="72">
        <v>520</v>
      </c>
      <c r="BJ276" s="108" t="s">
        <v>241</v>
      </c>
      <c r="BK276" s="74" t="s">
        <v>242</v>
      </c>
      <c r="BL276" s="108" t="s">
        <v>240</v>
      </c>
      <c r="BM276" s="75" t="s">
        <v>246</v>
      </c>
      <c r="BN276" s="108" t="s">
        <v>240</v>
      </c>
      <c r="BO276" s="76">
        <v>2.5</v>
      </c>
      <c r="BP276" s="896"/>
      <c r="BQ276" s="898"/>
      <c r="BR276" s="887"/>
      <c r="BS276" s="900"/>
      <c r="BT276" s="873"/>
      <c r="BU276" s="873"/>
      <c r="BV276" s="871"/>
      <c r="BW276" s="875"/>
      <c r="BX276" s="871"/>
      <c r="BY276" s="902"/>
      <c r="BZ276" s="887"/>
      <c r="CA276" s="904"/>
      <c r="CB276" s="887"/>
      <c r="CC276" s="900"/>
      <c r="CD276" s="871"/>
      <c r="CE276" s="873"/>
      <c r="CF276" s="871"/>
      <c r="CG276" s="875"/>
      <c r="CH276" s="871"/>
      <c r="CI276" s="877"/>
      <c r="CJ276" s="881"/>
      <c r="CK276" s="887"/>
      <c r="CL276" s="889"/>
      <c r="CM276" s="887"/>
      <c r="CN276" s="900"/>
      <c r="CO276" s="873"/>
      <c r="CP276" s="873"/>
      <c r="CQ276" s="871"/>
      <c r="CR276" s="875"/>
      <c r="CS276" s="871"/>
      <c r="CT276" s="902"/>
      <c r="CU276" s="887"/>
      <c r="CV276" s="109" t="s">
        <v>254</v>
      </c>
      <c r="CW276" s="887"/>
      <c r="CX276" s="109" t="s">
        <v>255</v>
      </c>
      <c r="CY276" s="887"/>
      <c r="CZ276" s="110">
        <v>52.4</v>
      </c>
      <c r="DA276" s="887"/>
      <c r="DB276" s="109" t="s">
        <v>254</v>
      </c>
      <c r="DC276" s="887"/>
      <c r="DD276" s="109" t="s">
        <v>255</v>
      </c>
      <c r="DE276" s="887"/>
      <c r="DF276" s="110">
        <v>58.3</v>
      </c>
      <c r="DG276" s="905"/>
      <c r="DH276" s="907"/>
      <c r="DI276" s="905"/>
      <c r="DJ276" s="111" t="s">
        <v>256</v>
      </c>
      <c r="DK276" s="882"/>
      <c r="DL276" s="909"/>
      <c r="DM276" s="871"/>
      <c r="DN276" s="869"/>
      <c r="DO276" s="871"/>
      <c r="DP276" s="873"/>
      <c r="DQ276" s="871"/>
      <c r="DR276" s="875"/>
      <c r="DS276" s="871"/>
      <c r="DT276" s="877"/>
      <c r="DU276" s="879"/>
      <c r="DV276" s="881"/>
      <c r="DW276" s="882"/>
      <c r="DX276" s="922"/>
      <c r="DY276" s="887"/>
      <c r="DZ276" s="922"/>
      <c r="EA276" s="112"/>
      <c r="EB276" s="918"/>
    </row>
    <row r="277" spans="1:132" s="86" customFormat="1" ht="34.15" customHeight="1">
      <c r="A277" s="137" t="s">
        <v>555</v>
      </c>
      <c r="B277" s="920"/>
      <c r="C277" s="913" t="s">
        <v>258</v>
      </c>
      <c r="D277" s="915" t="s">
        <v>239</v>
      </c>
      <c r="E277" s="51" t="s">
        <v>42</v>
      </c>
      <c r="F277" s="52"/>
      <c r="G277" s="53">
        <v>73060</v>
      </c>
      <c r="H277" s="54">
        <v>81730</v>
      </c>
      <c r="I277" s="55" t="s">
        <v>240</v>
      </c>
      <c r="J277" s="56">
        <v>710</v>
      </c>
      <c r="K277" s="57">
        <v>790</v>
      </c>
      <c r="L277" s="58" t="s">
        <v>241</v>
      </c>
      <c r="M277" s="59" t="s">
        <v>242</v>
      </c>
      <c r="N277" s="60" t="s">
        <v>240</v>
      </c>
      <c r="O277" s="61" t="s">
        <v>243</v>
      </c>
      <c r="P277" s="60" t="s">
        <v>240</v>
      </c>
      <c r="Q277" s="62">
        <v>2.2999999999999998</v>
      </c>
      <c r="R277" s="63">
        <v>2.4</v>
      </c>
      <c r="S277" s="887" t="s">
        <v>240</v>
      </c>
      <c r="T277" s="888">
        <v>3090</v>
      </c>
      <c r="U277" s="887" t="s">
        <v>240</v>
      </c>
      <c r="V277" s="890">
        <v>30</v>
      </c>
      <c r="W277" s="892" t="s">
        <v>244</v>
      </c>
      <c r="X277" s="872" t="s">
        <v>242</v>
      </c>
      <c r="Y277" s="892" t="s">
        <v>240</v>
      </c>
      <c r="Z277" s="894" t="s">
        <v>245</v>
      </c>
      <c r="AA277" s="55" t="s">
        <v>240</v>
      </c>
      <c r="AB277" s="64">
        <v>8670</v>
      </c>
      <c r="AC277" s="887" t="s">
        <v>240</v>
      </c>
      <c r="AD277" s="65">
        <v>80</v>
      </c>
      <c r="AE277" s="66" t="s">
        <v>244</v>
      </c>
      <c r="AF277" s="59" t="s">
        <v>242</v>
      </c>
      <c r="AG277" s="67" t="s">
        <v>240</v>
      </c>
      <c r="AH277" s="61" t="s">
        <v>246</v>
      </c>
      <c r="AI277" s="67" t="s">
        <v>240</v>
      </c>
      <c r="AJ277" s="68">
        <v>2.9</v>
      </c>
      <c r="AK277" s="69" t="s">
        <v>247</v>
      </c>
      <c r="AL277" s="70" t="s">
        <v>248</v>
      </c>
      <c r="AM277" s="71">
        <v>3470</v>
      </c>
      <c r="AN277" s="70" t="s">
        <v>248</v>
      </c>
      <c r="AO277" s="72">
        <v>30</v>
      </c>
      <c r="AP277" s="73" t="s">
        <v>241</v>
      </c>
      <c r="AQ277" s="74" t="s">
        <v>242</v>
      </c>
      <c r="AR277" s="73" t="s">
        <v>240</v>
      </c>
      <c r="AS277" s="75" t="s">
        <v>246</v>
      </c>
      <c r="AT277" s="73" t="s">
        <v>240</v>
      </c>
      <c r="AU277" s="76">
        <v>3.9</v>
      </c>
      <c r="AV277" s="77"/>
      <c r="AW277" s="78"/>
      <c r="AX277" s="77"/>
      <c r="AY277" s="79"/>
      <c r="AZ277" s="80"/>
      <c r="BA277" s="80"/>
      <c r="BB277" s="81"/>
      <c r="BC277" s="80"/>
      <c r="BD277" s="81"/>
      <c r="BE277" s="80"/>
      <c r="BF277" s="77"/>
      <c r="BG277" s="78" t="s">
        <v>249</v>
      </c>
      <c r="BH277" s="77"/>
      <c r="BI277" s="82"/>
      <c r="BJ277" s="80"/>
      <c r="BK277" s="80"/>
      <c r="BL277" s="80"/>
      <c r="BM277" s="80"/>
      <c r="BN277" s="80"/>
      <c r="BO277" s="80"/>
      <c r="BP277" s="896" t="s">
        <v>240</v>
      </c>
      <c r="BQ277" s="897">
        <v>3980</v>
      </c>
      <c r="BR277" s="887" t="s">
        <v>240</v>
      </c>
      <c r="BS277" s="899">
        <v>30</v>
      </c>
      <c r="BT277" s="872" t="s">
        <v>241</v>
      </c>
      <c r="BU277" s="872" t="s">
        <v>242</v>
      </c>
      <c r="BV277" s="870" t="s">
        <v>240</v>
      </c>
      <c r="BW277" s="874" t="s">
        <v>246</v>
      </c>
      <c r="BX277" s="870" t="s">
        <v>240</v>
      </c>
      <c r="BY277" s="901">
        <v>10.9</v>
      </c>
      <c r="BZ277" s="887" t="s">
        <v>250</v>
      </c>
      <c r="CA277" s="903">
        <v>20830</v>
      </c>
      <c r="CB277" s="887" t="s">
        <v>240</v>
      </c>
      <c r="CC277" s="899">
        <v>200</v>
      </c>
      <c r="CD277" s="870" t="s">
        <v>241</v>
      </c>
      <c r="CE277" s="872" t="s">
        <v>242</v>
      </c>
      <c r="CF277" s="870" t="s">
        <v>240</v>
      </c>
      <c r="CG277" s="874" t="s">
        <v>246</v>
      </c>
      <c r="CH277" s="870" t="s">
        <v>240</v>
      </c>
      <c r="CI277" s="876">
        <v>2.6</v>
      </c>
      <c r="CJ277" s="880" t="s">
        <v>251</v>
      </c>
      <c r="CK277" s="887" t="s">
        <v>250</v>
      </c>
      <c r="CL277" s="888">
        <v>2690</v>
      </c>
      <c r="CM277" s="887" t="s">
        <v>240</v>
      </c>
      <c r="CN277" s="899">
        <v>20</v>
      </c>
      <c r="CO277" s="872" t="s">
        <v>241</v>
      </c>
      <c r="CP277" s="872" t="s">
        <v>242</v>
      </c>
      <c r="CQ277" s="870" t="s">
        <v>240</v>
      </c>
      <c r="CR277" s="874" t="s">
        <v>246</v>
      </c>
      <c r="CS277" s="870" t="s">
        <v>240</v>
      </c>
      <c r="CT277" s="901">
        <v>16.3</v>
      </c>
      <c r="CU277" s="887" t="s">
        <v>250</v>
      </c>
      <c r="CV277" s="83">
        <v>1770</v>
      </c>
      <c r="CW277" s="887" t="s">
        <v>250</v>
      </c>
      <c r="CX277" s="84">
        <v>10</v>
      </c>
      <c r="CY277" s="887" t="s">
        <v>250</v>
      </c>
      <c r="CZ277" s="84">
        <v>10</v>
      </c>
      <c r="DA277" s="887" t="s">
        <v>250</v>
      </c>
      <c r="DB277" s="83">
        <v>310</v>
      </c>
      <c r="DC277" s="887" t="s">
        <v>250</v>
      </c>
      <c r="DD277" s="84">
        <v>3</v>
      </c>
      <c r="DE277" s="887" t="s">
        <v>250</v>
      </c>
      <c r="DF277" s="84">
        <v>3</v>
      </c>
      <c r="DG277" s="905" t="s">
        <v>248</v>
      </c>
      <c r="DH277" s="906">
        <v>16800</v>
      </c>
      <c r="DI277" s="905" t="s">
        <v>248</v>
      </c>
      <c r="DJ277" s="85">
        <v>255</v>
      </c>
      <c r="DK277" s="882" t="s">
        <v>252</v>
      </c>
      <c r="DL277" s="908">
        <v>20830</v>
      </c>
      <c r="DM277" s="870" t="s">
        <v>240</v>
      </c>
      <c r="DN277" s="868">
        <v>200</v>
      </c>
      <c r="DO277" s="870" t="s">
        <v>241</v>
      </c>
      <c r="DP277" s="872" t="s">
        <v>242</v>
      </c>
      <c r="DQ277" s="870" t="s">
        <v>240</v>
      </c>
      <c r="DR277" s="874" t="s">
        <v>246</v>
      </c>
      <c r="DS277" s="870" t="s">
        <v>240</v>
      </c>
      <c r="DT277" s="876">
        <v>2.6</v>
      </c>
      <c r="DU277" s="878" t="s">
        <v>247</v>
      </c>
      <c r="DV277" s="880" t="s">
        <v>253</v>
      </c>
      <c r="DW277" s="882" t="s">
        <v>252</v>
      </c>
      <c r="DX277" s="922"/>
      <c r="DY277" s="887"/>
      <c r="DZ277" s="922"/>
      <c r="EA277" s="112"/>
      <c r="EB277" s="918"/>
    </row>
    <row r="278" spans="1:132" s="86" customFormat="1" ht="34.15" customHeight="1">
      <c r="A278" s="137" t="s">
        <v>556</v>
      </c>
      <c r="B278" s="920"/>
      <c r="C278" s="914"/>
      <c r="D278" s="916"/>
      <c r="E278" s="87" t="s">
        <v>43</v>
      </c>
      <c r="F278" s="52"/>
      <c r="G278" s="88">
        <v>81730</v>
      </c>
      <c r="H278" s="89"/>
      <c r="I278" s="55" t="s">
        <v>240</v>
      </c>
      <c r="J278" s="90">
        <v>790</v>
      </c>
      <c r="K278" s="91"/>
      <c r="L278" s="92" t="s">
        <v>241</v>
      </c>
      <c r="M278" s="93" t="s">
        <v>242</v>
      </c>
      <c r="N278" s="94" t="s">
        <v>240</v>
      </c>
      <c r="O278" s="95" t="s">
        <v>246</v>
      </c>
      <c r="P278" s="94" t="s">
        <v>240</v>
      </c>
      <c r="Q278" s="96">
        <v>2.4</v>
      </c>
      <c r="R278" s="97"/>
      <c r="S278" s="887"/>
      <c r="T278" s="889"/>
      <c r="U278" s="887"/>
      <c r="V278" s="891"/>
      <c r="W278" s="893"/>
      <c r="X278" s="873"/>
      <c r="Y278" s="893"/>
      <c r="Z278" s="895"/>
      <c r="AA278" s="55" t="s">
        <v>240</v>
      </c>
      <c r="AB278" s="90">
        <v>8670</v>
      </c>
      <c r="AC278" s="887"/>
      <c r="AD278" s="98">
        <v>80</v>
      </c>
      <c r="AE278" s="99" t="s">
        <v>241</v>
      </c>
      <c r="AF278" s="93" t="s">
        <v>242</v>
      </c>
      <c r="AG278" s="100" t="s">
        <v>240</v>
      </c>
      <c r="AH278" s="101" t="s">
        <v>246</v>
      </c>
      <c r="AI278" s="100" t="s">
        <v>240</v>
      </c>
      <c r="AJ278" s="102">
        <v>2.9</v>
      </c>
      <c r="AK278" s="103"/>
      <c r="AL278" s="70"/>
      <c r="AM278" s="104"/>
      <c r="AN278" s="77"/>
      <c r="AO278" s="105"/>
      <c r="AP278" s="106"/>
      <c r="AR278" s="106"/>
      <c r="AT278" s="106"/>
      <c r="AV278" s="107" t="s">
        <v>240</v>
      </c>
      <c r="AW278" s="71">
        <v>60750</v>
      </c>
      <c r="AX278" s="77" t="s">
        <v>240</v>
      </c>
      <c r="AY278" s="72">
        <v>600</v>
      </c>
      <c r="AZ278" s="108" t="s">
        <v>241</v>
      </c>
      <c r="BA278" s="74" t="s">
        <v>242</v>
      </c>
      <c r="BB278" s="73" t="s">
        <v>240</v>
      </c>
      <c r="BC278" s="75" t="s">
        <v>246</v>
      </c>
      <c r="BD278" s="73" t="s">
        <v>240</v>
      </c>
      <c r="BE278" s="76">
        <v>2.5</v>
      </c>
      <c r="BF278" s="107" t="s">
        <v>240</v>
      </c>
      <c r="BG278" s="156">
        <v>52080</v>
      </c>
      <c r="BH278" s="107" t="s">
        <v>250</v>
      </c>
      <c r="BI278" s="72">
        <v>520</v>
      </c>
      <c r="BJ278" s="108" t="s">
        <v>241</v>
      </c>
      <c r="BK278" s="74" t="s">
        <v>242</v>
      </c>
      <c r="BL278" s="108" t="s">
        <v>240</v>
      </c>
      <c r="BM278" s="75" t="s">
        <v>246</v>
      </c>
      <c r="BN278" s="108" t="s">
        <v>240</v>
      </c>
      <c r="BO278" s="76">
        <v>2.5</v>
      </c>
      <c r="BP278" s="896"/>
      <c r="BQ278" s="898"/>
      <c r="BR278" s="887"/>
      <c r="BS278" s="900"/>
      <c r="BT278" s="873"/>
      <c r="BU278" s="873"/>
      <c r="BV278" s="871"/>
      <c r="BW278" s="875"/>
      <c r="BX278" s="871"/>
      <c r="BY278" s="902"/>
      <c r="BZ278" s="887"/>
      <c r="CA278" s="904"/>
      <c r="CB278" s="887"/>
      <c r="CC278" s="900"/>
      <c r="CD278" s="871"/>
      <c r="CE278" s="873"/>
      <c r="CF278" s="871"/>
      <c r="CG278" s="875"/>
      <c r="CH278" s="871"/>
      <c r="CI278" s="877"/>
      <c r="CJ278" s="881"/>
      <c r="CK278" s="887"/>
      <c r="CL278" s="889"/>
      <c r="CM278" s="887"/>
      <c r="CN278" s="900"/>
      <c r="CO278" s="873"/>
      <c r="CP278" s="873"/>
      <c r="CQ278" s="871"/>
      <c r="CR278" s="875"/>
      <c r="CS278" s="871"/>
      <c r="CT278" s="902"/>
      <c r="CU278" s="887"/>
      <c r="CV278" s="109" t="s">
        <v>280</v>
      </c>
      <c r="CW278" s="887"/>
      <c r="CX278" s="109" t="s">
        <v>255</v>
      </c>
      <c r="CY278" s="887"/>
      <c r="CZ278" s="110">
        <v>83.9</v>
      </c>
      <c r="DA278" s="887"/>
      <c r="DB278" s="109" t="s">
        <v>280</v>
      </c>
      <c r="DC278" s="887"/>
      <c r="DD278" s="109" t="s">
        <v>255</v>
      </c>
      <c r="DE278" s="887"/>
      <c r="DF278" s="110">
        <v>46.6</v>
      </c>
      <c r="DG278" s="905"/>
      <c r="DH278" s="907"/>
      <c r="DI278" s="905"/>
      <c r="DJ278" s="111" t="s">
        <v>256</v>
      </c>
      <c r="DK278" s="882"/>
      <c r="DL278" s="909"/>
      <c r="DM278" s="871"/>
      <c r="DN278" s="869"/>
      <c r="DO278" s="871"/>
      <c r="DP278" s="873"/>
      <c r="DQ278" s="871"/>
      <c r="DR278" s="875"/>
      <c r="DS278" s="871"/>
      <c r="DT278" s="877"/>
      <c r="DU278" s="879"/>
      <c r="DV278" s="881"/>
      <c r="DW278" s="882"/>
      <c r="DX278" s="922"/>
      <c r="DY278" s="887"/>
      <c r="DZ278" s="922"/>
      <c r="EA278" s="112"/>
      <c r="EB278" s="918"/>
    </row>
    <row r="279" spans="1:132" s="86" customFormat="1" ht="34.15" customHeight="1">
      <c r="A279" s="137" t="s">
        <v>557</v>
      </c>
      <c r="B279" s="920"/>
      <c r="C279" s="913" t="s">
        <v>259</v>
      </c>
      <c r="D279" s="915" t="s">
        <v>239</v>
      </c>
      <c r="E279" s="51" t="s">
        <v>42</v>
      </c>
      <c r="F279" s="52"/>
      <c r="G279" s="53">
        <v>61660</v>
      </c>
      <c r="H279" s="54">
        <v>70330</v>
      </c>
      <c r="I279" s="55" t="s">
        <v>240</v>
      </c>
      <c r="J279" s="56">
        <v>590</v>
      </c>
      <c r="K279" s="57">
        <v>680</v>
      </c>
      <c r="L279" s="58" t="s">
        <v>241</v>
      </c>
      <c r="M279" s="59" t="s">
        <v>242</v>
      </c>
      <c r="N279" s="60" t="s">
        <v>240</v>
      </c>
      <c r="O279" s="61" t="s">
        <v>243</v>
      </c>
      <c r="P279" s="60" t="s">
        <v>240</v>
      </c>
      <c r="Q279" s="62">
        <v>2.2999999999999998</v>
      </c>
      <c r="R279" s="63">
        <v>2.2999999999999998</v>
      </c>
      <c r="S279" s="887" t="s">
        <v>240</v>
      </c>
      <c r="T279" s="888">
        <v>2580</v>
      </c>
      <c r="U279" s="887" t="s">
        <v>240</v>
      </c>
      <c r="V279" s="890">
        <v>20</v>
      </c>
      <c r="W279" s="892" t="s">
        <v>244</v>
      </c>
      <c r="X279" s="872" t="s">
        <v>242</v>
      </c>
      <c r="Y279" s="892" t="s">
        <v>240</v>
      </c>
      <c r="Z279" s="894" t="s">
        <v>245</v>
      </c>
      <c r="AA279" s="55" t="s">
        <v>240</v>
      </c>
      <c r="AB279" s="64">
        <v>8670</v>
      </c>
      <c r="AC279" s="887" t="s">
        <v>240</v>
      </c>
      <c r="AD279" s="65">
        <v>80</v>
      </c>
      <c r="AE279" s="66" t="s">
        <v>244</v>
      </c>
      <c r="AF279" s="59" t="s">
        <v>242</v>
      </c>
      <c r="AG279" s="67" t="s">
        <v>240</v>
      </c>
      <c r="AH279" s="61" t="s">
        <v>246</v>
      </c>
      <c r="AI279" s="67" t="s">
        <v>240</v>
      </c>
      <c r="AJ279" s="68">
        <v>2.9</v>
      </c>
      <c r="AK279" s="69" t="s">
        <v>247</v>
      </c>
      <c r="AL279" s="70" t="s">
        <v>248</v>
      </c>
      <c r="AM279" s="71">
        <v>3470</v>
      </c>
      <c r="AN279" s="70" t="s">
        <v>248</v>
      </c>
      <c r="AO279" s="72">
        <v>30</v>
      </c>
      <c r="AP279" s="73" t="s">
        <v>241</v>
      </c>
      <c r="AQ279" s="74" t="s">
        <v>242</v>
      </c>
      <c r="AR279" s="73" t="s">
        <v>240</v>
      </c>
      <c r="AS279" s="75" t="s">
        <v>246</v>
      </c>
      <c r="AT279" s="73" t="s">
        <v>240</v>
      </c>
      <c r="AU279" s="76">
        <v>3.9</v>
      </c>
      <c r="AV279" s="77"/>
      <c r="AW279" s="78"/>
      <c r="AX279" s="77"/>
      <c r="AY279" s="79"/>
      <c r="AZ279" s="80"/>
      <c r="BA279" s="80"/>
      <c r="BB279" s="81"/>
      <c r="BC279" s="80"/>
      <c r="BD279" s="81"/>
      <c r="BE279" s="80"/>
      <c r="BF279" s="77"/>
      <c r="BG279" s="78" t="s">
        <v>249</v>
      </c>
      <c r="BH279" s="77"/>
      <c r="BI279" s="82"/>
      <c r="BJ279" s="80"/>
      <c r="BK279" s="80"/>
      <c r="BL279" s="80"/>
      <c r="BM279" s="80"/>
      <c r="BN279" s="80"/>
      <c r="BO279" s="80"/>
      <c r="BP279" s="896" t="s">
        <v>240</v>
      </c>
      <c r="BQ279" s="897">
        <v>3320</v>
      </c>
      <c r="BR279" s="887" t="s">
        <v>250</v>
      </c>
      <c r="BS279" s="899">
        <v>30</v>
      </c>
      <c r="BT279" s="872" t="s">
        <v>241</v>
      </c>
      <c r="BU279" s="872" t="s">
        <v>242</v>
      </c>
      <c r="BV279" s="870" t="s">
        <v>240</v>
      </c>
      <c r="BW279" s="874" t="s">
        <v>246</v>
      </c>
      <c r="BX279" s="870" t="s">
        <v>240</v>
      </c>
      <c r="BY279" s="901">
        <v>9.1</v>
      </c>
      <c r="BZ279" s="887" t="s">
        <v>250</v>
      </c>
      <c r="CA279" s="903">
        <v>17350</v>
      </c>
      <c r="CB279" s="887" t="s">
        <v>250</v>
      </c>
      <c r="CC279" s="899">
        <v>170</v>
      </c>
      <c r="CD279" s="870" t="s">
        <v>241</v>
      </c>
      <c r="CE279" s="872" t="s">
        <v>242</v>
      </c>
      <c r="CF279" s="870" t="s">
        <v>240</v>
      </c>
      <c r="CG279" s="874" t="s">
        <v>246</v>
      </c>
      <c r="CH279" s="870" t="s">
        <v>240</v>
      </c>
      <c r="CI279" s="876">
        <v>2.5</v>
      </c>
      <c r="CJ279" s="880" t="s">
        <v>251</v>
      </c>
      <c r="CK279" s="887" t="s">
        <v>250</v>
      </c>
      <c r="CL279" s="888">
        <v>2380</v>
      </c>
      <c r="CM279" s="887" t="s">
        <v>240</v>
      </c>
      <c r="CN279" s="899">
        <v>20</v>
      </c>
      <c r="CO279" s="872" t="s">
        <v>241</v>
      </c>
      <c r="CP279" s="872" t="s">
        <v>242</v>
      </c>
      <c r="CQ279" s="870" t="s">
        <v>240</v>
      </c>
      <c r="CR279" s="874" t="s">
        <v>246</v>
      </c>
      <c r="CS279" s="870" t="s">
        <v>240</v>
      </c>
      <c r="CT279" s="901">
        <v>13.6</v>
      </c>
      <c r="CU279" s="887" t="s">
        <v>250</v>
      </c>
      <c r="CV279" s="83">
        <v>1470</v>
      </c>
      <c r="CW279" s="887" t="s">
        <v>250</v>
      </c>
      <c r="CX279" s="84">
        <v>10</v>
      </c>
      <c r="CY279" s="887" t="s">
        <v>250</v>
      </c>
      <c r="CZ279" s="84">
        <v>10</v>
      </c>
      <c r="DA279" s="887" t="s">
        <v>250</v>
      </c>
      <c r="DB279" s="83">
        <v>260</v>
      </c>
      <c r="DC279" s="887" t="s">
        <v>250</v>
      </c>
      <c r="DD279" s="84">
        <v>2</v>
      </c>
      <c r="DE279" s="887" t="s">
        <v>250</v>
      </c>
      <c r="DF279" s="84">
        <v>2</v>
      </c>
      <c r="DG279" s="905" t="s">
        <v>248</v>
      </c>
      <c r="DH279" s="906">
        <v>14160</v>
      </c>
      <c r="DI279" s="905" t="s">
        <v>248</v>
      </c>
      <c r="DJ279" s="85">
        <v>255</v>
      </c>
      <c r="DK279" s="882" t="s">
        <v>252</v>
      </c>
      <c r="DL279" s="908">
        <v>17350</v>
      </c>
      <c r="DM279" s="870" t="s">
        <v>240</v>
      </c>
      <c r="DN279" s="868">
        <v>170</v>
      </c>
      <c r="DO279" s="870" t="s">
        <v>241</v>
      </c>
      <c r="DP279" s="872" t="s">
        <v>242</v>
      </c>
      <c r="DQ279" s="870" t="s">
        <v>240</v>
      </c>
      <c r="DR279" s="874" t="s">
        <v>246</v>
      </c>
      <c r="DS279" s="870" t="s">
        <v>240</v>
      </c>
      <c r="DT279" s="876">
        <v>2.5</v>
      </c>
      <c r="DU279" s="878" t="s">
        <v>247</v>
      </c>
      <c r="DV279" s="880" t="s">
        <v>253</v>
      </c>
      <c r="DW279" s="882" t="s">
        <v>252</v>
      </c>
      <c r="DX279" s="922"/>
      <c r="DY279" s="887"/>
      <c r="DZ279" s="922"/>
      <c r="EA279" s="112"/>
      <c r="EB279" s="918"/>
    </row>
    <row r="280" spans="1:132" s="86" customFormat="1" ht="34.15" customHeight="1">
      <c r="A280" s="137" t="s">
        <v>558</v>
      </c>
      <c r="B280" s="920"/>
      <c r="C280" s="914"/>
      <c r="D280" s="916"/>
      <c r="E280" s="87" t="s">
        <v>43</v>
      </c>
      <c r="F280" s="52"/>
      <c r="G280" s="88">
        <v>70330</v>
      </c>
      <c r="H280" s="89"/>
      <c r="I280" s="55" t="s">
        <v>240</v>
      </c>
      <c r="J280" s="90">
        <v>680</v>
      </c>
      <c r="K280" s="91"/>
      <c r="L280" s="92" t="s">
        <v>241</v>
      </c>
      <c r="M280" s="93" t="s">
        <v>242</v>
      </c>
      <c r="N280" s="94" t="s">
        <v>240</v>
      </c>
      <c r="O280" s="95" t="s">
        <v>246</v>
      </c>
      <c r="P280" s="94" t="s">
        <v>240</v>
      </c>
      <c r="Q280" s="96">
        <v>2.2999999999999998</v>
      </c>
      <c r="R280" s="97"/>
      <c r="S280" s="887"/>
      <c r="T280" s="889"/>
      <c r="U280" s="887"/>
      <c r="V280" s="891"/>
      <c r="W280" s="893"/>
      <c r="X280" s="873"/>
      <c r="Y280" s="893"/>
      <c r="Z280" s="895"/>
      <c r="AA280" s="55" t="s">
        <v>240</v>
      </c>
      <c r="AB280" s="90">
        <v>8670</v>
      </c>
      <c r="AC280" s="887"/>
      <c r="AD280" s="98">
        <v>80</v>
      </c>
      <c r="AE280" s="99" t="s">
        <v>241</v>
      </c>
      <c r="AF280" s="93" t="s">
        <v>242</v>
      </c>
      <c r="AG280" s="100" t="s">
        <v>240</v>
      </c>
      <c r="AH280" s="101" t="s">
        <v>246</v>
      </c>
      <c r="AI280" s="100" t="s">
        <v>240</v>
      </c>
      <c r="AJ280" s="102">
        <v>2.9</v>
      </c>
      <c r="AK280" s="103"/>
      <c r="AL280" s="70"/>
      <c r="AM280" s="104"/>
      <c r="AN280" s="77"/>
      <c r="AO280" s="105"/>
      <c r="AP280" s="106"/>
      <c r="AR280" s="106"/>
      <c r="AT280" s="106"/>
      <c r="AV280" s="107" t="s">
        <v>240</v>
      </c>
      <c r="AW280" s="71">
        <v>60750</v>
      </c>
      <c r="AX280" s="77" t="s">
        <v>240</v>
      </c>
      <c r="AY280" s="72">
        <v>600</v>
      </c>
      <c r="AZ280" s="108" t="s">
        <v>241</v>
      </c>
      <c r="BA280" s="74" t="s">
        <v>242</v>
      </c>
      <c r="BB280" s="73" t="s">
        <v>240</v>
      </c>
      <c r="BC280" s="75" t="s">
        <v>246</v>
      </c>
      <c r="BD280" s="73" t="s">
        <v>240</v>
      </c>
      <c r="BE280" s="76">
        <v>2.5</v>
      </c>
      <c r="BF280" s="107" t="s">
        <v>240</v>
      </c>
      <c r="BG280" s="156">
        <v>52080</v>
      </c>
      <c r="BH280" s="107" t="s">
        <v>250</v>
      </c>
      <c r="BI280" s="72">
        <v>520</v>
      </c>
      <c r="BJ280" s="108" t="s">
        <v>241</v>
      </c>
      <c r="BK280" s="74" t="s">
        <v>242</v>
      </c>
      <c r="BL280" s="108" t="s">
        <v>240</v>
      </c>
      <c r="BM280" s="75" t="s">
        <v>246</v>
      </c>
      <c r="BN280" s="108" t="s">
        <v>240</v>
      </c>
      <c r="BO280" s="76">
        <v>2.5</v>
      </c>
      <c r="BP280" s="896"/>
      <c r="BQ280" s="898"/>
      <c r="BR280" s="887"/>
      <c r="BS280" s="900"/>
      <c r="BT280" s="873"/>
      <c r="BU280" s="873"/>
      <c r="BV280" s="871"/>
      <c r="BW280" s="875"/>
      <c r="BX280" s="871"/>
      <c r="BY280" s="902"/>
      <c r="BZ280" s="887"/>
      <c r="CA280" s="904"/>
      <c r="CB280" s="887"/>
      <c r="CC280" s="900"/>
      <c r="CD280" s="871"/>
      <c r="CE280" s="873"/>
      <c r="CF280" s="871"/>
      <c r="CG280" s="875"/>
      <c r="CH280" s="871"/>
      <c r="CI280" s="877"/>
      <c r="CJ280" s="881"/>
      <c r="CK280" s="887"/>
      <c r="CL280" s="889"/>
      <c r="CM280" s="887"/>
      <c r="CN280" s="900"/>
      <c r="CO280" s="873"/>
      <c r="CP280" s="873"/>
      <c r="CQ280" s="871"/>
      <c r="CR280" s="875"/>
      <c r="CS280" s="871"/>
      <c r="CT280" s="902"/>
      <c r="CU280" s="887"/>
      <c r="CV280" s="109" t="s">
        <v>254</v>
      </c>
      <c r="CW280" s="887"/>
      <c r="CX280" s="109" t="s">
        <v>255</v>
      </c>
      <c r="CY280" s="887"/>
      <c r="CZ280" s="110">
        <v>69.900000000000006</v>
      </c>
      <c r="DA280" s="887"/>
      <c r="DB280" s="109" t="s">
        <v>254</v>
      </c>
      <c r="DC280" s="887"/>
      <c r="DD280" s="109" t="s">
        <v>255</v>
      </c>
      <c r="DE280" s="887"/>
      <c r="DF280" s="110">
        <v>58.3</v>
      </c>
      <c r="DG280" s="905"/>
      <c r="DH280" s="907"/>
      <c r="DI280" s="905"/>
      <c r="DJ280" s="111" t="s">
        <v>256</v>
      </c>
      <c r="DK280" s="882"/>
      <c r="DL280" s="909"/>
      <c r="DM280" s="871"/>
      <c r="DN280" s="869"/>
      <c r="DO280" s="871"/>
      <c r="DP280" s="873"/>
      <c r="DQ280" s="871"/>
      <c r="DR280" s="875"/>
      <c r="DS280" s="871"/>
      <c r="DT280" s="877"/>
      <c r="DU280" s="879"/>
      <c r="DV280" s="881"/>
      <c r="DW280" s="882"/>
      <c r="DX280" s="922"/>
      <c r="DY280" s="887"/>
      <c r="DZ280" s="922"/>
      <c r="EA280" s="112"/>
      <c r="EB280" s="918"/>
    </row>
    <row r="281" spans="1:132" s="86" customFormat="1" ht="34.15" customHeight="1">
      <c r="A281" s="137" t="s">
        <v>559</v>
      </c>
      <c r="B281" s="920"/>
      <c r="C281" s="913" t="s">
        <v>260</v>
      </c>
      <c r="D281" s="915" t="s">
        <v>239</v>
      </c>
      <c r="E281" s="51" t="s">
        <v>42</v>
      </c>
      <c r="F281" s="52"/>
      <c r="G281" s="53">
        <v>68350</v>
      </c>
      <c r="H281" s="54">
        <v>77020</v>
      </c>
      <c r="I281" s="55" t="s">
        <v>240</v>
      </c>
      <c r="J281" s="56">
        <v>660</v>
      </c>
      <c r="K281" s="57">
        <v>740</v>
      </c>
      <c r="L281" s="58" t="s">
        <v>241</v>
      </c>
      <c r="M281" s="59" t="s">
        <v>242</v>
      </c>
      <c r="N281" s="60" t="s">
        <v>240</v>
      </c>
      <c r="O281" s="61" t="s">
        <v>243</v>
      </c>
      <c r="P281" s="60" t="s">
        <v>240</v>
      </c>
      <c r="Q281" s="62">
        <v>1.8</v>
      </c>
      <c r="R281" s="63">
        <v>1.9</v>
      </c>
      <c r="S281" s="887" t="s">
        <v>240</v>
      </c>
      <c r="T281" s="888">
        <v>2210</v>
      </c>
      <c r="U281" s="887" t="s">
        <v>240</v>
      </c>
      <c r="V281" s="890">
        <v>20</v>
      </c>
      <c r="W281" s="892" t="s">
        <v>244</v>
      </c>
      <c r="X281" s="872" t="s">
        <v>242</v>
      </c>
      <c r="Y281" s="892" t="s">
        <v>240</v>
      </c>
      <c r="Z281" s="894" t="s">
        <v>245</v>
      </c>
      <c r="AA281" s="55" t="s">
        <v>240</v>
      </c>
      <c r="AB281" s="64">
        <v>8670</v>
      </c>
      <c r="AC281" s="887" t="s">
        <v>240</v>
      </c>
      <c r="AD281" s="65">
        <v>80</v>
      </c>
      <c r="AE281" s="66" t="s">
        <v>244</v>
      </c>
      <c r="AF281" s="59" t="s">
        <v>242</v>
      </c>
      <c r="AG281" s="67" t="s">
        <v>240</v>
      </c>
      <c r="AH281" s="61" t="s">
        <v>246</v>
      </c>
      <c r="AI281" s="67" t="s">
        <v>240</v>
      </c>
      <c r="AJ281" s="68">
        <v>2.9</v>
      </c>
      <c r="AK281" s="69" t="s">
        <v>247</v>
      </c>
      <c r="AL281" s="70" t="s">
        <v>248</v>
      </c>
      <c r="AM281" s="71">
        <v>3470</v>
      </c>
      <c r="AN281" s="70" t="s">
        <v>248</v>
      </c>
      <c r="AO281" s="72">
        <v>30</v>
      </c>
      <c r="AP281" s="73" t="s">
        <v>241</v>
      </c>
      <c r="AQ281" s="74" t="s">
        <v>242</v>
      </c>
      <c r="AR281" s="73" t="s">
        <v>240</v>
      </c>
      <c r="AS281" s="75" t="s">
        <v>246</v>
      </c>
      <c r="AT281" s="73" t="s">
        <v>240</v>
      </c>
      <c r="AU281" s="76">
        <v>3.9</v>
      </c>
      <c r="AV281" s="77"/>
      <c r="AW281" s="78"/>
      <c r="AX281" s="77"/>
      <c r="AY281" s="79"/>
      <c r="AZ281" s="80"/>
      <c r="BA281" s="80"/>
      <c r="BB281" s="81"/>
      <c r="BC281" s="80"/>
      <c r="BD281" s="81"/>
      <c r="BE281" s="80"/>
      <c r="BF281" s="77"/>
      <c r="BG281" s="78" t="s">
        <v>249</v>
      </c>
      <c r="BH281" s="77"/>
      <c r="BI281" s="82"/>
      <c r="BJ281" s="80"/>
      <c r="BK281" s="80"/>
      <c r="BL281" s="80"/>
      <c r="BM281" s="80"/>
      <c r="BN281" s="80"/>
      <c r="BO281" s="80"/>
      <c r="BP281" s="896" t="s">
        <v>240</v>
      </c>
      <c r="BQ281" s="897">
        <v>2850</v>
      </c>
      <c r="BR281" s="887" t="s">
        <v>240</v>
      </c>
      <c r="BS281" s="899">
        <v>20</v>
      </c>
      <c r="BT281" s="872" t="s">
        <v>241</v>
      </c>
      <c r="BU281" s="872" t="s">
        <v>242</v>
      </c>
      <c r="BV281" s="870" t="s">
        <v>240</v>
      </c>
      <c r="BW281" s="874" t="s">
        <v>246</v>
      </c>
      <c r="BX281" s="870" t="s">
        <v>240</v>
      </c>
      <c r="BY281" s="901">
        <v>11.7</v>
      </c>
      <c r="BZ281" s="887" t="s">
        <v>250</v>
      </c>
      <c r="CA281" s="903">
        <v>14870</v>
      </c>
      <c r="CB281" s="887" t="s">
        <v>240</v>
      </c>
      <c r="CC281" s="899">
        <v>140</v>
      </c>
      <c r="CD281" s="870" t="s">
        <v>241</v>
      </c>
      <c r="CE281" s="872" t="s">
        <v>242</v>
      </c>
      <c r="CF281" s="870" t="s">
        <v>240</v>
      </c>
      <c r="CG281" s="874" t="s">
        <v>246</v>
      </c>
      <c r="CH281" s="870" t="s">
        <v>240</v>
      </c>
      <c r="CI281" s="876">
        <v>2.6</v>
      </c>
      <c r="CJ281" s="880" t="s">
        <v>251</v>
      </c>
      <c r="CK281" s="887" t="s">
        <v>250</v>
      </c>
      <c r="CL281" s="888">
        <v>2160</v>
      </c>
      <c r="CM281" s="887" t="s">
        <v>240</v>
      </c>
      <c r="CN281" s="899">
        <v>20</v>
      </c>
      <c r="CO281" s="872" t="s">
        <v>241</v>
      </c>
      <c r="CP281" s="872" t="s">
        <v>242</v>
      </c>
      <c r="CQ281" s="870" t="s">
        <v>240</v>
      </c>
      <c r="CR281" s="874" t="s">
        <v>246</v>
      </c>
      <c r="CS281" s="870" t="s">
        <v>240</v>
      </c>
      <c r="CT281" s="901">
        <v>11.7</v>
      </c>
      <c r="CU281" s="887" t="s">
        <v>250</v>
      </c>
      <c r="CV281" s="83">
        <v>1260</v>
      </c>
      <c r="CW281" s="887" t="s">
        <v>250</v>
      </c>
      <c r="CX281" s="84">
        <v>10</v>
      </c>
      <c r="CY281" s="887" t="s">
        <v>250</v>
      </c>
      <c r="CZ281" s="84">
        <v>10</v>
      </c>
      <c r="DA281" s="887" t="s">
        <v>250</v>
      </c>
      <c r="DB281" s="83">
        <v>220</v>
      </c>
      <c r="DC281" s="887" t="s">
        <v>250</v>
      </c>
      <c r="DD281" s="84">
        <v>2</v>
      </c>
      <c r="DE281" s="887" t="s">
        <v>250</v>
      </c>
      <c r="DF281" s="84">
        <v>2</v>
      </c>
      <c r="DG281" s="905" t="s">
        <v>248</v>
      </c>
      <c r="DH281" s="906">
        <v>12280</v>
      </c>
      <c r="DI281" s="905" t="s">
        <v>248</v>
      </c>
      <c r="DJ281" s="85">
        <v>255</v>
      </c>
      <c r="DK281" s="882" t="s">
        <v>252</v>
      </c>
      <c r="DL281" s="908">
        <v>14870</v>
      </c>
      <c r="DM281" s="870" t="s">
        <v>240</v>
      </c>
      <c r="DN281" s="868">
        <v>140</v>
      </c>
      <c r="DO281" s="870" t="s">
        <v>241</v>
      </c>
      <c r="DP281" s="872" t="s">
        <v>242</v>
      </c>
      <c r="DQ281" s="870" t="s">
        <v>240</v>
      </c>
      <c r="DR281" s="874" t="s">
        <v>246</v>
      </c>
      <c r="DS281" s="870" t="s">
        <v>240</v>
      </c>
      <c r="DT281" s="876">
        <v>2.6</v>
      </c>
      <c r="DU281" s="878" t="s">
        <v>247</v>
      </c>
      <c r="DV281" s="880" t="s">
        <v>253</v>
      </c>
      <c r="DW281" s="882" t="s">
        <v>252</v>
      </c>
      <c r="DX281" s="922"/>
      <c r="DY281" s="887"/>
      <c r="DZ281" s="922"/>
      <c r="EA281" s="112"/>
      <c r="EB281" s="918"/>
    </row>
    <row r="282" spans="1:132" s="86" customFormat="1" ht="34.15" customHeight="1">
      <c r="A282" s="137" t="s">
        <v>560</v>
      </c>
      <c r="B282" s="920"/>
      <c r="C282" s="914"/>
      <c r="D282" s="916"/>
      <c r="E282" s="87" t="s">
        <v>43</v>
      </c>
      <c r="F282" s="52"/>
      <c r="G282" s="88">
        <v>77020</v>
      </c>
      <c r="H282" s="89"/>
      <c r="I282" s="55" t="s">
        <v>240</v>
      </c>
      <c r="J282" s="90">
        <v>740</v>
      </c>
      <c r="K282" s="91"/>
      <c r="L282" s="92" t="s">
        <v>241</v>
      </c>
      <c r="M282" s="93" t="s">
        <v>242</v>
      </c>
      <c r="N282" s="94" t="s">
        <v>240</v>
      </c>
      <c r="O282" s="95" t="s">
        <v>246</v>
      </c>
      <c r="P282" s="94" t="s">
        <v>240</v>
      </c>
      <c r="Q282" s="96">
        <v>1.9</v>
      </c>
      <c r="R282" s="97"/>
      <c r="S282" s="887"/>
      <c r="T282" s="889"/>
      <c r="U282" s="887"/>
      <c r="V282" s="891"/>
      <c r="W282" s="893"/>
      <c r="X282" s="873"/>
      <c r="Y282" s="893"/>
      <c r="Z282" s="895"/>
      <c r="AA282" s="55" t="s">
        <v>240</v>
      </c>
      <c r="AB282" s="90">
        <v>8670</v>
      </c>
      <c r="AC282" s="887"/>
      <c r="AD282" s="98">
        <v>80</v>
      </c>
      <c r="AE282" s="99" t="s">
        <v>241</v>
      </c>
      <c r="AF282" s="93" t="s">
        <v>242</v>
      </c>
      <c r="AG282" s="100" t="s">
        <v>240</v>
      </c>
      <c r="AH282" s="101" t="s">
        <v>246</v>
      </c>
      <c r="AI282" s="100" t="s">
        <v>240</v>
      </c>
      <c r="AJ282" s="102">
        <v>2.9</v>
      </c>
      <c r="AK282" s="103"/>
      <c r="AL282" s="70"/>
      <c r="AM282" s="104"/>
      <c r="AN282" s="77"/>
      <c r="AO282" s="105"/>
      <c r="AP282" s="106"/>
      <c r="AR282" s="106"/>
      <c r="AT282" s="106"/>
      <c r="AV282" s="107" t="s">
        <v>240</v>
      </c>
      <c r="AW282" s="71">
        <v>60750</v>
      </c>
      <c r="AX282" s="77" t="s">
        <v>240</v>
      </c>
      <c r="AY282" s="72">
        <v>600</v>
      </c>
      <c r="AZ282" s="108" t="s">
        <v>241</v>
      </c>
      <c r="BA282" s="74" t="s">
        <v>242</v>
      </c>
      <c r="BB282" s="73" t="s">
        <v>240</v>
      </c>
      <c r="BC282" s="75" t="s">
        <v>246</v>
      </c>
      <c r="BD282" s="73" t="s">
        <v>240</v>
      </c>
      <c r="BE282" s="76">
        <v>2.5</v>
      </c>
      <c r="BF282" s="107" t="s">
        <v>240</v>
      </c>
      <c r="BG282" s="156">
        <v>52080</v>
      </c>
      <c r="BH282" s="107" t="s">
        <v>250</v>
      </c>
      <c r="BI282" s="72">
        <v>520</v>
      </c>
      <c r="BJ282" s="108" t="s">
        <v>241</v>
      </c>
      <c r="BK282" s="74" t="s">
        <v>242</v>
      </c>
      <c r="BL282" s="108" t="s">
        <v>240</v>
      </c>
      <c r="BM282" s="75" t="s">
        <v>246</v>
      </c>
      <c r="BN282" s="108" t="s">
        <v>240</v>
      </c>
      <c r="BO282" s="76">
        <v>2.5</v>
      </c>
      <c r="BP282" s="896"/>
      <c r="BQ282" s="898"/>
      <c r="BR282" s="887"/>
      <c r="BS282" s="900"/>
      <c r="BT282" s="873"/>
      <c r="BU282" s="873"/>
      <c r="BV282" s="871"/>
      <c r="BW282" s="875"/>
      <c r="BX282" s="871"/>
      <c r="BY282" s="902"/>
      <c r="BZ282" s="887"/>
      <c r="CA282" s="904"/>
      <c r="CB282" s="887"/>
      <c r="CC282" s="900"/>
      <c r="CD282" s="871"/>
      <c r="CE282" s="873"/>
      <c r="CF282" s="871"/>
      <c r="CG282" s="875"/>
      <c r="CH282" s="871"/>
      <c r="CI282" s="877"/>
      <c r="CJ282" s="881"/>
      <c r="CK282" s="887"/>
      <c r="CL282" s="889"/>
      <c r="CM282" s="887"/>
      <c r="CN282" s="900"/>
      <c r="CO282" s="873"/>
      <c r="CP282" s="873"/>
      <c r="CQ282" s="871"/>
      <c r="CR282" s="875"/>
      <c r="CS282" s="871"/>
      <c r="CT282" s="902"/>
      <c r="CU282" s="887"/>
      <c r="CV282" s="109" t="s">
        <v>280</v>
      </c>
      <c r="CW282" s="887"/>
      <c r="CX282" s="109" t="s">
        <v>255</v>
      </c>
      <c r="CY282" s="887"/>
      <c r="CZ282" s="110">
        <v>59.9</v>
      </c>
      <c r="DA282" s="887"/>
      <c r="DB282" s="109" t="s">
        <v>280</v>
      </c>
      <c r="DC282" s="887"/>
      <c r="DD282" s="109" t="s">
        <v>255</v>
      </c>
      <c r="DE282" s="887"/>
      <c r="DF282" s="110">
        <v>49.9</v>
      </c>
      <c r="DG282" s="905"/>
      <c r="DH282" s="907"/>
      <c r="DI282" s="905"/>
      <c r="DJ282" s="111" t="s">
        <v>256</v>
      </c>
      <c r="DK282" s="882"/>
      <c r="DL282" s="909"/>
      <c r="DM282" s="871"/>
      <c r="DN282" s="869"/>
      <c r="DO282" s="871"/>
      <c r="DP282" s="873"/>
      <c r="DQ282" s="871"/>
      <c r="DR282" s="875"/>
      <c r="DS282" s="871"/>
      <c r="DT282" s="877"/>
      <c r="DU282" s="879"/>
      <c r="DV282" s="881"/>
      <c r="DW282" s="882"/>
      <c r="DX282" s="922"/>
      <c r="DY282" s="887"/>
      <c r="DZ282" s="922"/>
      <c r="EA282" s="112"/>
      <c r="EB282" s="918"/>
    </row>
    <row r="283" spans="1:132" s="86" customFormat="1" ht="34.15" customHeight="1">
      <c r="A283" s="137" t="s">
        <v>561</v>
      </c>
      <c r="B283" s="920"/>
      <c r="C283" s="913" t="s">
        <v>261</v>
      </c>
      <c r="D283" s="915" t="s">
        <v>239</v>
      </c>
      <c r="E283" s="51" t="s">
        <v>42</v>
      </c>
      <c r="F283" s="52"/>
      <c r="G283" s="53">
        <v>60500</v>
      </c>
      <c r="H283" s="54">
        <v>69170</v>
      </c>
      <c r="I283" s="55" t="s">
        <v>240</v>
      </c>
      <c r="J283" s="56">
        <v>580</v>
      </c>
      <c r="K283" s="57">
        <v>670</v>
      </c>
      <c r="L283" s="58" t="s">
        <v>241</v>
      </c>
      <c r="M283" s="59" t="s">
        <v>242</v>
      </c>
      <c r="N283" s="60" t="s">
        <v>240</v>
      </c>
      <c r="O283" s="61" t="s">
        <v>243</v>
      </c>
      <c r="P283" s="60" t="s">
        <v>240</v>
      </c>
      <c r="Q283" s="62">
        <v>2.2999999999999998</v>
      </c>
      <c r="R283" s="63">
        <v>2.2999999999999998</v>
      </c>
      <c r="S283" s="887" t="s">
        <v>240</v>
      </c>
      <c r="T283" s="888">
        <v>1930</v>
      </c>
      <c r="U283" s="887" t="s">
        <v>240</v>
      </c>
      <c r="V283" s="890">
        <v>10</v>
      </c>
      <c r="W283" s="892" t="s">
        <v>244</v>
      </c>
      <c r="X283" s="872" t="s">
        <v>242</v>
      </c>
      <c r="Y283" s="892" t="s">
        <v>240</v>
      </c>
      <c r="Z283" s="894" t="s">
        <v>245</v>
      </c>
      <c r="AA283" s="55" t="s">
        <v>240</v>
      </c>
      <c r="AB283" s="64">
        <v>8670</v>
      </c>
      <c r="AC283" s="887" t="s">
        <v>240</v>
      </c>
      <c r="AD283" s="65">
        <v>80</v>
      </c>
      <c r="AE283" s="66" t="s">
        <v>244</v>
      </c>
      <c r="AF283" s="59" t="s">
        <v>242</v>
      </c>
      <c r="AG283" s="67" t="s">
        <v>240</v>
      </c>
      <c r="AH283" s="61" t="s">
        <v>246</v>
      </c>
      <c r="AI283" s="67" t="s">
        <v>240</v>
      </c>
      <c r="AJ283" s="68">
        <v>2.9</v>
      </c>
      <c r="AK283" s="69" t="s">
        <v>247</v>
      </c>
      <c r="AL283" s="70" t="s">
        <v>248</v>
      </c>
      <c r="AM283" s="71">
        <v>3470</v>
      </c>
      <c r="AN283" s="70" t="s">
        <v>248</v>
      </c>
      <c r="AO283" s="72">
        <v>30</v>
      </c>
      <c r="AP283" s="73" t="s">
        <v>241</v>
      </c>
      <c r="AQ283" s="74" t="s">
        <v>242</v>
      </c>
      <c r="AR283" s="73" t="s">
        <v>240</v>
      </c>
      <c r="AS283" s="75" t="s">
        <v>246</v>
      </c>
      <c r="AT283" s="73" t="s">
        <v>240</v>
      </c>
      <c r="AU283" s="76">
        <v>3.9</v>
      </c>
      <c r="AV283" s="77"/>
      <c r="AW283" s="78"/>
      <c r="AX283" s="77"/>
      <c r="AY283" s="79"/>
      <c r="AZ283" s="80"/>
      <c r="BA283" s="80"/>
      <c r="BB283" s="81"/>
      <c r="BC283" s="80"/>
      <c r="BD283" s="81"/>
      <c r="BE283" s="80"/>
      <c r="BF283" s="77"/>
      <c r="BG283" s="78" t="s">
        <v>249</v>
      </c>
      <c r="BH283" s="77"/>
      <c r="BI283" s="82"/>
      <c r="BJ283" s="80"/>
      <c r="BK283" s="80"/>
      <c r="BL283" s="80"/>
      <c r="BM283" s="80"/>
      <c r="BN283" s="80"/>
      <c r="BO283" s="80"/>
      <c r="BP283" s="896" t="s">
        <v>240</v>
      </c>
      <c r="BQ283" s="897" t="s">
        <v>262</v>
      </c>
      <c r="BR283" s="887" t="s">
        <v>240</v>
      </c>
      <c r="BS283" s="899"/>
      <c r="BT283" s="872"/>
      <c r="BU283" s="872"/>
      <c r="BV283" s="870"/>
      <c r="BW283" s="874"/>
      <c r="BX283" s="870"/>
      <c r="BY283" s="911" t="s">
        <v>178</v>
      </c>
      <c r="BZ283" s="887" t="s">
        <v>250</v>
      </c>
      <c r="CA283" s="903">
        <v>13010</v>
      </c>
      <c r="CB283" s="887" t="s">
        <v>250</v>
      </c>
      <c r="CC283" s="899">
        <v>130</v>
      </c>
      <c r="CD283" s="870" t="s">
        <v>241</v>
      </c>
      <c r="CE283" s="872" t="s">
        <v>242</v>
      </c>
      <c r="CF283" s="870" t="s">
        <v>240</v>
      </c>
      <c r="CG283" s="874" t="s">
        <v>246</v>
      </c>
      <c r="CH283" s="870" t="s">
        <v>240</v>
      </c>
      <c r="CI283" s="876">
        <v>2.5</v>
      </c>
      <c r="CJ283" s="880" t="s">
        <v>251</v>
      </c>
      <c r="CK283" s="887" t="s">
        <v>250</v>
      </c>
      <c r="CL283" s="888">
        <v>2000</v>
      </c>
      <c r="CM283" s="887" t="s">
        <v>240</v>
      </c>
      <c r="CN283" s="899">
        <v>20</v>
      </c>
      <c r="CO283" s="872" t="s">
        <v>241</v>
      </c>
      <c r="CP283" s="872" t="s">
        <v>242</v>
      </c>
      <c r="CQ283" s="870" t="s">
        <v>240</v>
      </c>
      <c r="CR283" s="874" t="s">
        <v>246</v>
      </c>
      <c r="CS283" s="870" t="s">
        <v>240</v>
      </c>
      <c r="CT283" s="901">
        <v>10.199999999999999</v>
      </c>
      <c r="CU283" s="887" t="s">
        <v>250</v>
      </c>
      <c r="CV283" s="83">
        <v>1100</v>
      </c>
      <c r="CW283" s="887" t="s">
        <v>250</v>
      </c>
      <c r="CX283" s="84">
        <v>10</v>
      </c>
      <c r="CY283" s="887" t="s">
        <v>250</v>
      </c>
      <c r="CZ283" s="84">
        <v>10</v>
      </c>
      <c r="DA283" s="887" t="s">
        <v>250</v>
      </c>
      <c r="DB283" s="83">
        <v>190</v>
      </c>
      <c r="DC283" s="887" t="s">
        <v>250</v>
      </c>
      <c r="DD283" s="84">
        <v>1</v>
      </c>
      <c r="DE283" s="887" t="s">
        <v>250</v>
      </c>
      <c r="DF283" s="84">
        <v>1</v>
      </c>
      <c r="DG283" s="905" t="s">
        <v>248</v>
      </c>
      <c r="DH283" s="906">
        <v>10870</v>
      </c>
      <c r="DI283" s="905" t="s">
        <v>248</v>
      </c>
      <c r="DJ283" s="85">
        <v>255</v>
      </c>
      <c r="DK283" s="882" t="s">
        <v>252</v>
      </c>
      <c r="DL283" s="908">
        <v>13010</v>
      </c>
      <c r="DM283" s="870" t="s">
        <v>240</v>
      </c>
      <c r="DN283" s="868">
        <v>130</v>
      </c>
      <c r="DO283" s="870" t="s">
        <v>241</v>
      </c>
      <c r="DP283" s="872" t="s">
        <v>242</v>
      </c>
      <c r="DQ283" s="870" t="s">
        <v>240</v>
      </c>
      <c r="DR283" s="874" t="s">
        <v>246</v>
      </c>
      <c r="DS283" s="870" t="s">
        <v>240</v>
      </c>
      <c r="DT283" s="876">
        <v>2.5</v>
      </c>
      <c r="DU283" s="878" t="s">
        <v>247</v>
      </c>
      <c r="DV283" s="880" t="s">
        <v>253</v>
      </c>
      <c r="DW283" s="882" t="s">
        <v>252</v>
      </c>
      <c r="DX283" s="922"/>
      <c r="DY283" s="887"/>
      <c r="DZ283" s="922"/>
      <c r="EA283" s="112"/>
      <c r="EB283" s="918"/>
    </row>
    <row r="284" spans="1:132" s="86" customFormat="1" ht="34.15" customHeight="1">
      <c r="A284" s="137" t="s">
        <v>562</v>
      </c>
      <c r="B284" s="920"/>
      <c r="C284" s="914"/>
      <c r="D284" s="916"/>
      <c r="E284" s="87" t="s">
        <v>43</v>
      </c>
      <c r="F284" s="52"/>
      <c r="G284" s="88">
        <v>69170</v>
      </c>
      <c r="H284" s="89"/>
      <c r="I284" s="55" t="s">
        <v>240</v>
      </c>
      <c r="J284" s="90">
        <v>670</v>
      </c>
      <c r="K284" s="91"/>
      <c r="L284" s="92" t="s">
        <v>241</v>
      </c>
      <c r="M284" s="93" t="s">
        <v>242</v>
      </c>
      <c r="N284" s="94" t="s">
        <v>240</v>
      </c>
      <c r="O284" s="95" t="s">
        <v>246</v>
      </c>
      <c r="P284" s="94" t="s">
        <v>240</v>
      </c>
      <c r="Q284" s="96">
        <v>2.2999999999999998</v>
      </c>
      <c r="R284" s="97"/>
      <c r="S284" s="887"/>
      <c r="T284" s="889"/>
      <c r="U284" s="887"/>
      <c r="V284" s="891"/>
      <c r="W284" s="893"/>
      <c r="X284" s="873"/>
      <c r="Y284" s="893"/>
      <c r="Z284" s="895"/>
      <c r="AA284" s="55" t="s">
        <v>240</v>
      </c>
      <c r="AB284" s="90">
        <v>8670</v>
      </c>
      <c r="AC284" s="887"/>
      <c r="AD284" s="98">
        <v>80</v>
      </c>
      <c r="AE284" s="99" t="s">
        <v>241</v>
      </c>
      <c r="AF284" s="93" t="s">
        <v>242</v>
      </c>
      <c r="AG284" s="100" t="s">
        <v>240</v>
      </c>
      <c r="AH284" s="101" t="s">
        <v>246</v>
      </c>
      <c r="AI284" s="100" t="s">
        <v>240</v>
      </c>
      <c r="AJ284" s="102">
        <v>2.9</v>
      </c>
      <c r="AK284" s="103"/>
      <c r="AL284" s="70"/>
      <c r="AM284" s="104"/>
      <c r="AN284" s="77"/>
      <c r="AO284" s="105"/>
      <c r="AP284" s="106"/>
      <c r="AR284" s="106"/>
      <c r="AT284" s="106"/>
      <c r="AV284" s="107" t="s">
        <v>240</v>
      </c>
      <c r="AW284" s="71">
        <v>60750</v>
      </c>
      <c r="AX284" s="77" t="s">
        <v>240</v>
      </c>
      <c r="AY284" s="72">
        <v>600</v>
      </c>
      <c r="AZ284" s="108" t="s">
        <v>241</v>
      </c>
      <c r="BA284" s="74" t="s">
        <v>242</v>
      </c>
      <c r="BB284" s="73" t="s">
        <v>240</v>
      </c>
      <c r="BC284" s="75" t="s">
        <v>246</v>
      </c>
      <c r="BD284" s="73" t="s">
        <v>240</v>
      </c>
      <c r="BE284" s="76">
        <v>2.5</v>
      </c>
      <c r="BF284" s="107" t="s">
        <v>240</v>
      </c>
      <c r="BG284" s="156">
        <v>52080</v>
      </c>
      <c r="BH284" s="107" t="s">
        <v>250</v>
      </c>
      <c r="BI284" s="72">
        <v>520</v>
      </c>
      <c r="BJ284" s="108" t="s">
        <v>241</v>
      </c>
      <c r="BK284" s="74" t="s">
        <v>242</v>
      </c>
      <c r="BL284" s="108" t="s">
        <v>240</v>
      </c>
      <c r="BM284" s="75" t="s">
        <v>246</v>
      </c>
      <c r="BN284" s="108" t="s">
        <v>240</v>
      </c>
      <c r="BO284" s="76">
        <v>2.5</v>
      </c>
      <c r="BP284" s="896"/>
      <c r="BQ284" s="898"/>
      <c r="BR284" s="887"/>
      <c r="BS284" s="900"/>
      <c r="BT284" s="873"/>
      <c r="BU284" s="873"/>
      <c r="BV284" s="871"/>
      <c r="BW284" s="875"/>
      <c r="BX284" s="871"/>
      <c r="BY284" s="912"/>
      <c r="BZ284" s="887"/>
      <c r="CA284" s="904"/>
      <c r="CB284" s="887"/>
      <c r="CC284" s="900"/>
      <c r="CD284" s="871"/>
      <c r="CE284" s="873"/>
      <c r="CF284" s="871"/>
      <c r="CG284" s="875"/>
      <c r="CH284" s="871"/>
      <c r="CI284" s="877"/>
      <c r="CJ284" s="881"/>
      <c r="CK284" s="887"/>
      <c r="CL284" s="889"/>
      <c r="CM284" s="887"/>
      <c r="CN284" s="900"/>
      <c r="CO284" s="873"/>
      <c r="CP284" s="873"/>
      <c r="CQ284" s="871"/>
      <c r="CR284" s="875"/>
      <c r="CS284" s="871"/>
      <c r="CT284" s="902"/>
      <c r="CU284" s="887"/>
      <c r="CV284" s="109" t="s">
        <v>254</v>
      </c>
      <c r="CW284" s="887"/>
      <c r="CX284" s="109" t="s">
        <v>255</v>
      </c>
      <c r="CY284" s="887"/>
      <c r="CZ284" s="110">
        <v>52.4</v>
      </c>
      <c r="DA284" s="887"/>
      <c r="DB284" s="109" t="s">
        <v>254</v>
      </c>
      <c r="DC284" s="887"/>
      <c r="DD284" s="109" t="s">
        <v>255</v>
      </c>
      <c r="DE284" s="887"/>
      <c r="DF284" s="110">
        <v>87.4</v>
      </c>
      <c r="DG284" s="905"/>
      <c r="DH284" s="907"/>
      <c r="DI284" s="905"/>
      <c r="DJ284" s="111" t="s">
        <v>256</v>
      </c>
      <c r="DK284" s="882"/>
      <c r="DL284" s="909"/>
      <c r="DM284" s="871"/>
      <c r="DN284" s="869"/>
      <c r="DO284" s="871"/>
      <c r="DP284" s="873"/>
      <c r="DQ284" s="871"/>
      <c r="DR284" s="875"/>
      <c r="DS284" s="871"/>
      <c r="DT284" s="877"/>
      <c r="DU284" s="879"/>
      <c r="DV284" s="881"/>
      <c r="DW284" s="882"/>
      <c r="DX284" s="922"/>
      <c r="DY284" s="887"/>
      <c r="DZ284" s="922"/>
      <c r="EA284" s="112"/>
      <c r="EB284" s="918"/>
    </row>
    <row r="285" spans="1:132" s="86" customFormat="1" ht="34.15" customHeight="1">
      <c r="A285" s="137" t="s">
        <v>563</v>
      </c>
      <c r="B285" s="920"/>
      <c r="C285" s="913" t="s">
        <v>263</v>
      </c>
      <c r="D285" s="915" t="s">
        <v>239</v>
      </c>
      <c r="E285" s="51" t="s">
        <v>42</v>
      </c>
      <c r="F285" s="52"/>
      <c r="G285" s="53">
        <v>54300</v>
      </c>
      <c r="H285" s="54">
        <v>62970</v>
      </c>
      <c r="I285" s="55" t="s">
        <v>240</v>
      </c>
      <c r="J285" s="56">
        <v>520</v>
      </c>
      <c r="K285" s="57">
        <v>600</v>
      </c>
      <c r="L285" s="58" t="s">
        <v>241</v>
      </c>
      <c r="M285" s="59" t="s">
        <v>242</v>
      </c>
      <c r="N285" s="60" t="s">
        <v>240</v>
      </c>
      <c r="O285" s="61" t="s">
        <v>243</v>
      </c>
      <c r="P285" s="60" t="s">
        <v>240</v>
      </c>
      <c r="Q285" s="62">
        <v>2.2999999999999998</v>
      </c>
      <c r="R285" s="63">
        <v>2.4</v>
      </c>
      <c r="S285" s="887" t="s">
        <v>240</v>
      </c>
      <c r="T285" s="888">
        <v>1720</v>
      </c>
      <c r="U285" s="887" t="s">
        <v>240</v>
      </c>
      <c r="V285" s="890">
        <v>10</v>
      </c>
      <c r="W285" s="892" t="s">
        <v>244</v>
      </c>
      <c r="X285" s="872" t="s">
        <v>242</v>
      </c>
      <c r="Y285" s="892" t="s">
        <v>240</v>
      </c>
      <c r="Z285" s="894" t="s">
        <v>245</v>
      </c>
      <c r="AA285" s="55" t="s">
        <v>240</v>
      </c>
      <c r="AB285" s="64">
        <v>8670</v>
      </c>
      <c r="AC285" s="887" t="s">
        <v>240</v>
      </c>
      <c r="AD285" s="65">
        <v>80</v>
      </c>
      <c r="AE285" s="66" t="s">
        <v>244</v>
      </c>
      <c r="AF285" s="59" t="s">
        <v>242</v>
      </c>
      <c r="AG285" s="67" t="s">
        <v>240</v>
      </c>
      <c r="AH285" s="61" t="s">
        <v>246</v>
      </c>
      <c r="AI285" s="67" t="s">
        <v>240</v>
      </c>
      <c r="AJ285" s="68">
        <v>2.9</v>
      </c>
      <c r="AK285" s="69" t="s">
        <v>247</v>
      </c>
      <c r="AL285" s="70" t="s">
        <v>248</v>
      </c>
      <c r="AM285" s="71">
        <v>3470</v>
      </c>
      <c r="AN285" s="70" t="s">
        <v>248</v>
      </c>
      <c r="AO285" s="72">
        <v>30</v>
      </c>
      <c r="AP285" s="73" t="s">
        <v>241</v>
      </c>
      <c r="AQ285" s="74" t="s">
        <v>242</v>
      </c>
      <c r="AR285" s="73" t="s">
        <v>240</v>
      </c>
      <c r="AS285" s="75" t="s">
        <v>246</v>
      </c>
      <c r="AT285" s="73" t="s">
        <v>240</v>
      </c>
      <c r="AU285" s="76">
        <v>3.9</v>
      </c>
      <c r="AV285" s="77"/>
      <c r="AW285" s="78"/>
      <c r="AX285" s="77"/>
      <c r="AY285" s="79"/>
      <c r="AZ285" s="80"/>
      <c r="BA285" s="80"/>
      <c r="BB285" s="81"/>
      <c r="BC285" s="80"/>
      <c r="BD285" s="81"/>
      <c r="BE285" s="80"/>
      <c r="BF285" s="77"/>
      <c r="BG285" s="78" t="s">
        <v>249</v>
      </c>
      <c r="BH285" s="77"/>
      <c r="BI285" s="82"/>
      <c r="BJ285" s="80"/>
      <c r="BK285" s="80"/>
      <c r="BL285" s="80"/>
      <c r="BM285" s="80"/>
      <c r="BN285" s="80"/>
      <c r="BO285" s="80"/>
      <c r="BP285" s="896" t="s">
        <v>240</v>
      </c>
      <c r="BQ285" s="897" t="s">
        <v>262</v>
      </c>
      <c r="BR285" s="887" t="s">
        <v>240</v>
      </c>
      <c r="BS285" s="899"/>
      <c r="BT285" s="872"/>
      <c r="BU285" s="872"/>
      <c r="BV285" s="870"/>
      <c r="BW285" s="874"/>
      <c r="BX285" s="870"/>
      <c r="BY285" s="911" t="s">
        <v>178</v>
      </c>
      <c r="BZ285" s="887" t="s">
        <v>250</v>
      </c>
      <c r="CA285" s="903">
        <v>11570</v>
      </c>
      <c r="CB285" s="887" t="s">
        <v>240</v>
      </c>
      <c r="CC285" s="899">
        <v>110</v>
      </c>
      <c r="CD285" s="870" t="s">
        <v>241</v>
      </c>
      <c r="CE285" s="872" t="s">
        <v>242</v>
      </c>
      <c r="CF285" s="870" t="s">
        <v>240</v>
      </c>
      <c r="CG285" s="874" t="s">
        <v>246</v>
      </c>
      <c r="CH285" s="870" t="s">
        <v>240</v>
      </c>
      <c r="CI285" s="876">
        <v>2.6</v>
      </c>
      <c r="CJ285" s="880" t="s">
        <v>251</v>
      </c>
      <c r="CK285" s="887" t="s">
        <v>250</v>
      </c>
      <c r="CL285" s="888">
        <v>1870</v>
      </c>
      <c r="CM285" s="887" t="s">
        <v>240</v>
      </c>
      <c r="CN285" s="899">
        <v>10</v>
      </c>
      <c r="CO285" s="872" t="s">
        <v>241</v>
      </c>
      <c r="CP285" s="872" t="s">
        <v>242</v>
      </c>
      <c r="CQ285" s="870" t="s">
        <v>240</v>
      </c>
      <c r="CR285" s="874" t="s">
        <v>246</v>
      </c>
      <c r="CS285" s="870" t="s">
        <v>240</v>
      </c>
      <c r="CT285" s="901">
        <v>18.100000000000001</v>
      </c>
      <c r="CU285" s="887" t="s">
        <v>250</v>
      </c>
      <c r="CV285" s="83">
        <v>980</v>
      </c>
      <c r="CW285" s="887" t="s">
        <v>250</v>
      </c>
      <c r="CX285" s="84">
        <v>9</v>
      </c>
      <c r="CY285" s="887" t="s">
        <v>250</v>
      </c>
      <c r="CZ285" s="84">
        <v>9</v>
      </c>
      <c r="DA285" s="887" t="s">
        <v>250</v>
      </c>
      <c r="DB285" s="83">
        <v>170</v>
      </c>
      <c r="DC285" s="887" t="s">
        <v>250</v>
      </c>
      <c r="DD285" s="84">
        <v>1</v>
      </c>
      <c r="DE285" s="887" t="s">
        <v>250</v>
      </c>
      <c r="DF285" s="84">
        <v>1</v>
      </c>
      <c r="DG285" s="905" t="s">
        <v>248</v>
      </c>
      <c r="DH285" s="906">
        <v>9770</v>
      </c>
      <c r="DI285" s="905" t="s">
        <v>248</v>
      </c>
      <c r="DJ285" s="85">
        <v>255</v>
      </c>
      <c r="DK285" s="882" t="s">
        <v>252</v>
      </c>
      <c r="DL285" s="908">
        <v>11570</v>
      </c>
      <c r="DM285" s="870" t="s">
        <v>240</v>
      </c>
      <c r="DN285" s="868">
        <v>110</v>
      </c>
      <c r="DO285" s="870" t="s">
        <v>241</v>
      </c>
      <c r="DP285" s="872" t="s">
        <v>242</v>
      </c>
      <c r="DQ285" s="870" t="s">
        <v>240</v>
      </c>
      <c r="DR285" s="874" t="s">
        <v>246</v>
      </c>
      <c r="DS285" s="870" t="s">
        <v>240</v>
      </c>
      <c r="DT285" s="876">
        <v>2.6</v>
      </c>
      <c r="DU285" s="878" t="s">
        <v>247</v>
      </c>
      <c r="DV285" s="880" t="s">
        <v>253</v>
      </c>
      <c r="DW285" s="882" t="s">
        <v>252</v>
      </c>
      <c r="DX285" s="922"/>
      <c r="DY285" s="887"/>
      <c r="DZ285" s="922"/>
      <c r="EA285" s="112"/>
      <c r="EB285" s="918"/>
    </row>
    <row r="286" spans="1:132" s="86" customFormat="1" ht="34.15" customHeight="1">
      <c r="A286" s="137" t="s">
        <v>564</v>
      </c>
      <c r="B286" s="920"/>
      <c r="C286" s="914"/>
      <c r="D286" s="916"/>
      <c r="E286" s="87" t="s">
        <v>43</v>
      </c>
      <c r="F286" s="52"/>
      <c r="G286" s="88">
        <v>62970</v>
      </c>
      <c r="H286" s="89"/>
      <c r="I286" s="55" t="s">
        <v>240</v>
      </c>
      <c r="J286" s="90">
        <v>600</v>
      </c>
      <c r="K286" s="91"/>
      <c r="L286" s="92" t="s">
        <v>241</v>
      </c>
      <c r="M286" s="93" t="s">
        <v>242</v>
      </c>
      <c r="N286" s="94" t="s">
        <v>240</v>
      </c>
      <c r="O286" s="95" t="s">
        <v>246</v>
      </c>
      <c r="P286" s="94" t="s">
        <v>240</v>
      </c>
      <c r="Q286" s="96">
        <v>2.4</v>
      </c>
      <c r="R286" s="97"/>
      <c r="S286" s="887"/>
      <c r="T286" s="889"/>
      <c r="U286" s="887"/>
      <c r="V286" s="891"/>
      <c r="W286" s="893"/>
      <c r="X286" s="873"/>
      <c r="Y286" s="893"/>
      <c r="Z286" s="895"/>
      <c r="AA286" s="55" t="s">
        <v>240</v>
      </c>
      <c r="AB286" s="90">
        <v>8670</v>
      </c>
      <c r="AC286" s="887"/>
      <c r="AD286" s="98">
        <v>80</v>
      </c>
      <c r="AE286" s="99" t="s">
        <v>241</v>
      </c>
      <c r="AF286" s="93" t="s">
        <v>242</v>
      </c>
      <c r="AG286" s="100" t="s">
        <v>240</v>
      </c>
      <c r="AH286" s="101" t="s">
        <v>246</v>
      </c>
      <c r="AI286" s="100" t="s">
        <v>240</v>
      </c>
      <c r="AJ286" s="102">
        <v>2.9</v>
      </c>
      <c r="AK286" s="103"/>
      <c r="AL286" s="70"/>
      <c r="AM286" s="104"/>
      <c r="AN286" s="77"/>
      <c r="AO286" s="105"/>
      <c r="AP286" s="106"/>
      <c r="AR286" s="106"/>
      <c r="AT286" s="106"/>
      <c r="AV286" s="107" t="s">
        <v>240</v>
      </c>
      <c r="AW286" s="71">
        <v>60750</v>
      </c>
      <c r="AX286" s="77" t="s">
        <v>240</v>
      </c>
      <c r="AY286" s="72">
        <v>600</v>
      </c>
      <c r="AZ286" s="108" t="s">
        <v>241</v>
      </c>
      <c r="BA286" s="74" t="s">
        <v>242</v>
      </c>
      <c r="BB286" s="73" t="s">
        <v>240</v>
      </c>
      <c r="BC286" s="75" t="s">
        <v>246</v>
      </c>
      <c r="BD286" s="73" t="s">
        <v>240</v>
      </c>
      <c r="BE286" s="76">
        <v>2.5</v>
      </c>
      <c r="BF286" s="107" t="s">
        <v>240</v>
      </c>
      <c r="BG286" s="156">
        <v>52080</v>
      </c>
      <c r="BH286" s="107" t="s">
        <v>250</v>
      </c>
      <c r="BI286" s="72">
        <v>520</v>
      </c>
      <c r="BJ286" s="108" t="s">
        <v>241</v>
      </c>
      <c r="BK286" s="74" t="s">
        <v>242</v>
      </c>
      <c r="BL286" s="108" t="s">
        <v>240</v>
      </c>
      <c r="BM286" s="75" t="s">
        <v>246</v>
      </c>
      <c r="BN286" s="108" t="s">
        <v>240</v>
      </c>
      <c r="BO286" s="76">
        <v>2.5</v>
      </c>
      <c r="BP286" s="896"/>
      <c r="BQ286" s="898"/>
      <c r="BR286" s="887"/>
      <c r="BS286" s="900"/>
      <c r="BT286" s="873"/>
      <c r="BU286" s="873"/>
      <c r="BV286" s="871"/>
      <c r="BW286" s="875"/>
      <c r="BX286" s="871"/>
      <c r="BY286" s="912"/>
      <c r="BZ286" s="887"/>
      <c r="CA286" s="904"/>
      <c r="CB286" s="887"/>
      <c r="CC286" s="900"/>
      <c r="CD286" s="871"/>
      <c r="CE286" s="873"/>
      <c r="CF286" s="871"/>
      <c r="CG286" s="875"/>
      <c r="CH286" s="871"/>
      <c r="CI286" s="877"/>
      <c r="CJ286" s="881"/>
      <c r="CK286" s="887"/>
      <c r="CL286" s="889"/>
      <c r="CM286" s="887"/>
      <c r="CN286" s="900"/>
      <c r="CO286" s="873"/>
      <c r="CP286" s="873"/>
      <c r="CQ286" s="871"/>
      <c r="CR286" s="875"/>
      <c r="CS286" s="871"/>
      <c r="CT286" s="902"/>
      <c r="CU286" s="887"/>
      <c r="CV286" s="109" t="s">
        <v>280</v>
      </c>
      <c r="CW286" s="887"/>
      <c r="CX286" s="109" t="s">
        <v>255</v>
      </c>
      <c r="CY286" s="887"/>
      <c r="CZ286" s="110">
        <v>51.8</v>
      </c>
      <c r="DA286" s="887"/>
      <c r="DB286" s="109" t="s">
        <v>280</v>
      </c>
      <c r="DC286" s="887"/>
      <c r="DD286" s="109" t="s">
        <v>255</v>
      </c>
      <c r="DE286" s="887"/>
      <c r="DF286" s="110">
        <v>77.7</v>
      </c>
      <c r="DG286" s="905"/>
      <c r="DH286" s="907"/>
      <c r="DI286" s="905"/>
      <c r="DJ286" s="111" t="s">
        <v>256</v>
      </c>
      <c r="DK286" s="882"/>
      <c r="DL286" s="909"/>
      <c r="DM286" s="871"/>
      <c r="DN286" s="869"/>
      <c r="DO286" s="871"/>
      <c r="DP286" s="873"/>
      <c r="DQ286" s="871"/>
      <c r="DR286" s="875"/>
      <c r="DS286" s="871"/>
      <c r="DT286" s="877"/>
      <c r="DU286" s="879"/>
      <c r="DV286" s="881"/>
      <c r="DW286" s="882"/>
      <c r="DX286" s="922"/>
      <c r="DY286" s="887"/>
      <c r="DZ286" s="922"/>
      <c r="EA286" s="112"/>
      <c r="EB286" s="918"/>
    </row>
    <row r="287" spans="1:132" s="86" customFormat="1" ht="34.15" customHeight="1">
      <c r="A287" s="137" t="s">
        <v>565</v>
      </c>
      <c r="B287" s="920"/>
      <c r="C287" s="913" t="s">
        <v>264</v>
      </c>
      <c r="D287" s="915" t="s">
        <v>239</v>
      </c>
      <c r="E287" s="51" t="s">
        <v>42</v>
      </c>
      <c r="F287" s="52"/>
      <c r="G287" s="53">
        <v>52760</v>
      </c>
      <c r="H287" s="54">
        <v>61430</v>
      </c>
      <c r="I287" s="55" t="s">
        <v>240</v>
      </c>
      <c r="J287" s="56">
        <v>500</v>
      </c>
      <c r="K287" s="57">
        <v>590</v>
      </c>
      <c r="L287" s="58" t="s">
        <v>241</v>
      </c>
      <c r="M287" s="59" t="s">
        <v>242</v>
      </c>
      <c r="N287" s="60" t="s">
        <v>240</v>
      </c>
      <c r="O287" s="61" t="s">
        <v>243</v>
      </c>
      <c r="P287" s="60" t="s">
        <v>240</v>
      </c>
      <c r="Q287" s="62">
        <v>2.2999999999999998</v>
      </c>
      <c r="R287" s="63">
        <v>2.4</v>
      </c>
      <c r="S287" s="887" t="s">
        <v>240</v>
      </c>
      <c r="T287" s="888">
        <v>1540</v>
      </c>
      <c r="U287" s="887" t="s">
        <v>240</v>
      </c>
      <c r="V287" s="890">
        <v>10</v>
      </c>
      <c r="W287" s="892" t="s">
        <v>244</v>
      </c>
      <c r="X287" s="872" t="s">
        <v>242</v>
      </c>
      <c r="Y287" s="892" t="s">
        <v>240</v>
      </c>
      <c r="Z287" s="894" t="s">
        <v>245</v>
      </c>
      <c r="AA287" s="55" t="s">
        <v>240</v>
      </c>
      <c r="AB287" s="64">
        <v>8670</v>
      </c>
      <c r="AC287" s="887" t="s">
        <v>240</v>
      </c>
      <c r="AD287" s="65">
        <v>80</v>
      </c>
      <c r="AE287" s="66" t="s">
        <v>244</v>
      </c>
      <c r="AF287" s="59" t="s">
        <v>242</v>
      </c>
      <c r="AG287" s="67" t="s">
        <v>240</v>
      </c>
      <c r="AH287" s="61" t="s">
        <v>246</v>
      </c>
      <c r="AI287" s="67" t="s">
        <v>240</v>
      </c>
      <c r="AJ287" s="68">
        <v>2.9</v>
      </c>
      <c r="AK287" s="69" t="s">
        <v>247</v>
      </c>
      <c r="AL287" s="70" t="s">
        <v>248</v>
      </c>
      <c r="AM287" s="71">
        <v>3470</v>
      </c>
      <c r="AN287" s="70" t="s">
        <v>248</v>
      </c>
      <c r="AO287" s="72">
        <v>30</v>
      </c>
      <c r="AP287" s="73" t="s">
        <v>241</v>
      </c>
      <c r="AQ287" s="74" t="s">
        <v>242</v>
      </c>
      <c r="AR287" s="73" t="s">
        <v>240</v>
      </c>
      <c r="AS287" s="75" t="s">
        <v>246</v>
      </c>
      <c r="AT287" s="73" t="s">
        <v>240</v>
      </c>
      <c r="AU287" s="76">
        <v>3.9</v>
      </c>
      <c r="AV287" s="77"/>
      <c r="AW287" s="78"/>
      <c r="AX287" s="77"/>
      <c r="AY287" s="79"/>
      <c r="AZ287" s="80"/>
      <c r="BA287" s="80"/>
      <c r="BB287" s="81"/>
      <c r="BC287" s="80"/>
      <c r="BD287" s="81"/>
      <c r="BE287" s="80"/>
      <c r="BF287" s="77"/>
      <c r="BG287" s="78" t="s">
        <v>249</v>
      </c>
      <c r="BH287" s="77"/>
      <c r="BI287" s="82"/>
      <c r="BJ287" s="80"/>
      <c r="BK287" s="80"/>
      <c r="BL287" s="80"/>
      <c r="BM287" s="80"/>
      <c r="BN287" s="80"/>
      <c r="BO287" s="80"/>
      <c r="BP287" s="896" t="s">
        <v>240</v>
      </c>
      <c r="BQ287" s="897" t="s">
        <v>262</v>
      </c>
      <c r="BR287" s="887" t="s">
        <v>240</v>
      </c>
      <c r="BS287" s="899"/>
      <c r="BT287" s="872"/>
      <c r="BU287" s="872"/>
      <c r="BV287" s="870"/>
      <c r="BW287" s="874"/>
      <c r="BX287" s="870"/>
      <c r="BY287" s="911" t="s">
        <v>178</v>
      </c>
      <c r="BZ287" s="887" t="s">
        <v>250</v>
      </c>
      <c r="CA287" s="903">
        <v>10410</v>
      </c>
      <c r="CB287" s="887" t="s">
        <v>250</v>
      </c>
      <c r="CC287" s="899">
        <v>100</v>
      </c>
      <c r="CD287" s="870" t="s">
        <v>241</v>
      </c>
      <c r="CE287" s="872" t="s">
        <v>242</v>
      </c>
      <c r="CF287" s="870" t="s">
        <v>240</v>
      </c>
      <c r="CG287" s="874" t="s">
        <v>246</v>
      </c>
      <c r="CH287" s="870" t="s">
        <v>240</v>
      </c>
      <c r="CI287" s="876">
        <v>2.6</v>
      </c>
      <c r="CJ287" s="880" t="s">
        <v>251</v>
      </c>
      <c r="CK287" s="887" t="s">
        <v>250</v>
      </c>
      <c r="CL287" s="888">
        <v>1680</v>
      </c>
      <c r="CM287" s="887" t="s">
        <v>240</v>
      </c>
      <c r="CN287" s="899">
        <v>10</v>
      </c>
      <c r="CO287" s="872" t="s">
        <v>241</v>
      </c>
      <c r="CP287" s="872" t="s">
        <v>242</v>
      </c>
      <c r="CQ287" s="870" t="s">
        <v>240</v>
      </c>
      <c r="CR287" s="874" t="s">
        <v>246</v>
      </c>
      <c r="CS287" s="870" t="s">
        <v>240</v>
      </c>
      <c r="CT287" s="901">
        <v>16.3</v>
      </c>
      <c r="CU287" s="887" t="s">
        <v>250</v>
      </c>
      <c r="CV287" s="83">
        <v>880</v>
      </c>
      <c r="CW287" s="887" t="s">
        <v>250</v>
      </c>
      <c r="CX287" s="84">
        <v>8</v>
      </c>
      <c r="CY287" s="887" t="s">
        <v>250</v>
      </c>
      <c r="CZ287" s="84">
        <v>8</v>
      </c>
      <c r="DA287" s="887" t="s">
        <v>250</v>
      </c>
      <c r="DB287" s="83">
        <v>150</v>
      </c>
      <c r="DC287" s="887" t="s">
        <v>250</v>
      </c>
      <c r="DD287" s="84">
        <v>1</v>
      </c>
      <c r="DE287" s="887" t="s">
        <v>250</v>
      </c>
      <c r="DF287" s="84">
        <v>1</v>
      </c>
      <c r="DG287" s="905" t="s">
        <v>248</v>
      </c>
      <c r="DH287" s="906">
        <v>8860</v>
      </c>
      <c r="DI287" s="905" t="s">
        <v>248</v>
      </c>
      <c r="DJ287" s="85">
        <v>255</v>
      </c>
      <c r="DK287" s="882" t="s">
        <v>252</v>
      </c>
      <c r="DL287" s="908">
        <v>10410</v>
      </c>
      <c r="DM287" s="870" t="s">
        <v>240</v>
      </c>
      <c r="DN287" s="868">
        <v>100</v>
      </c>
      <c r="DO287" s="870" t="s">
        <v>241</v>
      </c>
      <c r="DP287" s="872" t="s">
        <v>242</v>
      </c>
      <c r="DQ287" s="870" t="s">
        <v>240</v>
      </c>
      <c r="DR287" s="874" t="s">
        <v>246</v>
      </c>
      <c r="DS287" s="870" t="s">
        <v>240</v>
      </c>
      <c r="DT287" s="876">
        <v>2.6</v>
      </c>
      <c r="DU287" s="878" t="s">
        <v>247</v>
      </c>
      <c r="DV287" s="880" t="s">
        <v>253</v>
      </c>
      <c r="DW287" s="882" t="s">
        <v>252</v>
      </c>
      <c r="DX287" s="922"/>
      <c r="DY287" s="887"/>
      <c r="DZ287" s="922"/>
      <c r="EA287" s="112"/>
      <c r="EB287" s="918"/>
    </row>
    <row r="288" spans="1:132" s="86" customFormat="1" ht="34.15" customHeight="1">
      <c r="A288" s="137" t="s">
        <v>566</v>
      </c>
      <c r="B288" s="920"/>
      <c r="C288" s="914"/>
      <c r="D288" s="916"/>
      <c r="E288" s="87" t="s">
        <v>43</v>
      </c>
      <c r="F288" s="52"/>
      <c r="G288" s="88">
        <v>61430</v>
      </c>
      <c r="H288" s="89"/>
      <c r="I288" s="55" t="s">
        <v>240</v>
      </c>
      <c r="J288" s="90">
        <v>590</v>
      </c>
      <c r="K288" s="91"/>
      <c r="L288" s="92" t="s">
        <v>241</v>
      </c>
      <c r="M288" s="93" t="s">
        <v>242</v>
      </c>
      <c r="N288" s="94" t="s">
        <v>240</v>
      </c>
      <c r="O288" s="95" t="s">
        <v>246</v>
      </c>
      <c r="P288" s="94" t="s">
        <v>240</v>
      </c>
      <c r="Q288" s="96">
        <v>2.4</v>
      </c>
      <c r="R288" s="97"/>
      <c r="S288" s="887"/>
      <c r="T288" s="889"/>
      <c r="U288" s="887"/>
      <c r="V288" s="891"/>
      <c r="W288" s="893"/>
      <c r="X288" s="873"/>
      <c r="Y288" s="893"/>
      <c r="Z288" s="895"/>
      <c r="AA288" s="55" t="s">
        <v>240</v>
      </c>
      <c r="AB288" s="90">
        <v>8670</v>
      </c>
      <c r="AC288" s="887"/>
      <c r="AD288" s="98">
        <v>80</v>
      </c>
      <c r="AE288" s="99" t="s">
        <v>241</v>
      </c>
      <c r="AF288" s="93" t="s">
        <v>242</v>
      </c>
      <c r="AG288" s="100" t="s">
        <v>240</v>
      </c>
      <c r="AH288" s="101" t="s">
        <v>246</v>
      </c>
      <c r="AI288" s="100" t="s">
        <v>240</v>
      </c>
      <c r="AJ288" s="102">
        <v>2.9</v>
      </c>
      <c r="AK288" s="103"/>
      <c r="AL288" s="70"/>
      <c r="AM288" s="104"/>
      <c r="AN288" s="77"/>
      <c r="AO288" s="105"/>
      <c r="AP288" s="106"/>
      <c r="AR288" s="106"/>
      <c r="AT288" s="106"/>
      <c r="AV288" s="107" t="s">
        <v>240</v>
      </c>
      <c r="AW288" s="71">
        <v>60750</v>
      </c>
      <c r="AX288" s="77" t="s">
        <v>240</v>
      </c>
      <c r="AY288" s="72">
        <v>600</v>
      </c>
      <c r="AZ288" s="108" t="s">
        <v>241</v>
      </c>
      <c r="BA288" s="74" t="s">
        <v>242</v>
      </c>
      <c r="BB288" s="73" t="s">
        <v>240</v>
      </c>
      <c r="BC288" s="75" t="s">
        <v>246</v>
      </c>
      <c r="BD288" s="73" t="s">
        <v>240</v>
      </c>
      <c r="BE288" s="76">
        <v>2.5</v>
      </c>
      <c r="BF288" s="107" t="s">
        <v>240</v>
      </c>
      <c r="BG288" s="156">
        <v>52080</v>
      </c>
      <c r="BH288" s="107" t="s">
        <v>250</v>
      </c>
      <c r="BI288" s="72">
        <v>520</v>
      </c>
      <c r="BJ288" s="108" t="s">
        <v>241</v>
      </c>
      <c r="BK288" s="74" t="s">
        <v>242</v>
      </c>
      <c r="BL288" s="108" t="s">
        <v>240</v>
      </c>
      <c r="BM288" s="75" t="s">
        <v>246</v>
      </c>
      <c r="BN288" s="108" t="s">
        <v>240</v>
      </c>
      <c r="BO288" s="76">
        <v>2.5</v>
      </c>
      <c r="BP288" s="896"/>
      <c r="BQ288" s="898"/>
      <c r="BR288" s="887"/>
      <c r="BS288" s="900"/>
      <c r="BT288" s="873"/>
      <c r="BU288" s="873"/>
      <c r="BV288" s="871"/>
      <c r="BW288" s="875"/>
      <c r="BX288" s="871"/>
      <c r="BY288" s="912"/>
      <c r="BZ288" s="887"/>
      <c r="CA288" s="904"/>
      <c r="CB288" s="887"/>
      <c r="CC288" s="900"/>
      <c r="CD288" s="871"/>
      <c r="CE288" s="873"/>
      <c r="CF288" s="871"/>
      <c r="CG288" s="875"/>
      <c r="CH288" s="871"/>
      <c r="CI288" s="877"/>
      <c r="CJ288" s="881"/>
      <c r="CK288" s="887"/>
      <c r="CL288" s="889"/>
      <c r="CM288" s="887"/>
      <c r="CN288" s="900"/>
      <c r="CO288" s="873"/>
      <c r="CP288" s="873"/>
      <c r="CQ288" s="871"/>
      <c r="CR288" s="875"/>
      <c r="CS288" s="871"/>
      <c r="CT288" s="902"/>
      <c r="CU288" s="887"/>
      <c r="CV288" s="109" t="s">
        <v>254</v>
      </c>
      <c r="CW288" s="887"/>
      <c r="CX288" s="109" t="s">
        <v>255</v>
      </c>
      <c r="CY288" s="887"/>
      <c r="CZ288" s="110">
        <v>52.4</v>
      </c>
      <c r="DA288" s="887"/>
      <c r="DB288" s="109" t="s">
        <v>254</v>
      </c>
      <c r="DC288" s="887"/>
      <c r="DD288" s="109" t="s">
        <v>255</v>
      </c>
      <c r="DE288" s="887"/>
      <c r="DF288" s="110">
        <v>69.900000000000006</v>
      </c>
      <c r="DG288" s="905"/>
      <c r="DH288" s="907"/>
      <c r="DI288" s="905"/>
      <c r="DJ288" s="111" t="s">
        <v>256</v>
      </c>
      <c r="DK288" s="882"/>
      <c r="DL288" s="909"/>
      <c r="DM288" s="871"/>
      <c r="DN288" s="869"/>
      <c r="DO288" s="871"/>
      <c r="DP288" s="873"/>
      <c r="DQ288" s="871"/>
      <c r="DR288" s="875"/>
      <c r="DS288" s="871"/>
      <c r="DT288" s="877"/>
      <c r="DU288" s="879"/>
      <c r="DV288" s="881"/>
      <c r="DW288" s="882"/>
      <c r="DX288" s="922"/>
      <c r="DY288" s="887"/>
      <c r="DZ288" s="922"/>
      <c r="EA288" s="112"/>
      <c r="EB288" s="918"/>
    </row>
    <row r="289" spans="1:132" s="86" customFormat="1" ht="34.15" customHeight="1">
      <c r="A289" s="137" t="s">
        <v>567</v>
      </c>
      <c r="B289" s="920"/>
      <c r="C289" s="913" t="s">
        <v>265</v>
      </c>
      <c r="D289" s="915" t="s">
        <v>239</v>
      </c>
      <c r="E289" s="51" t="s">
        <v>42</v>
      </c>
      <c r="F289" s="52"/>
      <c r="G289" s="53">
        <v>51590</v>
      </c>
      <c r="H289" s="54">
        <v>60260</v>
      </c>
      <c r="I289" s="55" t="s">
        <v>240</v>
      </c>
      <c r="J289" s="56">
        <v>490</v>
      </c>
      <c r="K289" s="57">
        <v>580</v>
      </c>
      <c r="L289" s="58" t="s">
        <v>241</v>
      </c>
      <c r="M289" s="59" t="s">
        <v>242</v>
      </c>
      <c r="N289" s="60" t="s">
        <v>240</v>
      </c>
      <c r="O289" s="61" t="s">
        <v>243</v>
      </c>
      <c r="P289" s="60" t="s">
        <v>240</v>
      </c>
      <c r="Q289" s="62">
        <v>2.2999999999999998</v>
      </c>
      <c r="R289" s="63">
        <v>2.4</v>
      </c>
      <c r="S289" s="887" t="s">
        <v>240</v>
      </c>
      <c r="T289" s="888">
        <v>1400</v>
      </c>
      <c r="U289" s="887" t="s">
        <v>240</v>
      </c>
      <c r="V289" s="890">
        <v>10</v>
      </c>
      <c r="W289" s="892" t="s">
        <v>244</v>
      </c>
      <c r="X289" s="872" t="s">
        <v>242</v>
      </c>
      <c r="Y289" s="892" t="s">
        <v>240</v>
      </c>
      <c r="Z289" s="894" t="s">
        <v>245</v>
      </c>
      <c r="AA289" s="55" t="s">
        <v>240</v>
      </c>
      <c r="AB289" s="64">
        <v>8670</v>
      </c>
      <c r="AC289" s="887" t="s">
        <v>240</v>
      </c>
      <c r="AD289" s="65">
        <v>80</v>
      </c>
      <c r="AE289" s="66" t="s">
        <v>244</v>
      </c>
      <c r="AF289" s="59" t="s">
        <v>242</v>
      </c>
      <c r="AG289" s="67" t="s">
        <v>240</v>
      </c>
      <c r="AH289" s="61" t="s">
        <v>246</v>
      </c>
      <c r="AI289" s="67" t="s">
        <v>240</v>
      </c>
      <c r="AJ289" s="68">
        <v>2.9</v>
      </c>
      <c r="AK289" s="69" t="s">
        <v>247</v>
      </c>
      <c r="AL289" s="70" t="s">
        <v>248</v>
      </c>
      <c r="AM289" s="71">
        <v>3470</v>
      </c>
      <c r="AN289" s="70" t="s">
        <v>248</v>
      </c>
      <c r="AO289" s="72">
        <v>30</v>
      </c>
      <c r="AP289" s="73" t="s">
        <v>241</v>
      </c>
      <c r="AQ289" s="74" t="s">
        <v>242</v>
      </c>
      <c r="AR289" s="73" t="s">
        <v>240</v>
      </c>
      <c r="AS289" s="75" t="s">
        <v>246</v>
      </c>
      <c r="AT289" s="73" t="s">
        <v>240</v>
      </c>
      <c r="AU289" s="76">
        <v>3.9</v>
      </c>
      <c r="AV289" s="77"/>
      <c r="AW289" s="78"/>
      <c r="AX289" s="77"/>
      <c r="AY289" s="79"/>
      <c r="AZ289" s="80"/>
      <c r="BA289" s="80"/>
      <c r="BB289" s="81"/>
      <c r="BC289" s="80"/>
      <c r="BD289" s="81"/>
      <c r="BE289" s="80"/>
      <c r="BF289" s="77"/>
      <c r="BG289" s="78" t="s">
        <v>249</v>
      </c>
      <c r="BH289" s="77"/>
      <c r="BI289" s="82"/>
      <c r="BJ289" s="80"/>
      <c r="BK289" s="80"/>
      <c r="BL289" s="80"/>
      <c r="BM289" s="80"/>
      <c r="BN289" s="80"/>
      <c r="BO289" s="80"/>
      <c r="BP289" s="896" t="s">
        <v>240</v>
      </c>
      <c r="BQ289" s="897" t="s">
        <v>262</v>
      </c>
      <c r="BR289" s="887" t="s">
        <v>240</v>
      </c>
      <c r="BS289" s="899"/>
      <c r="BT289" s="872"/>
      <c r="BU289" s="872"/>
      <c r="BV289" s="870"/>
      <c r="BW289" s="874"/>
      <c r="BX289" s="870"/>
      <c r="BY289" s="911" t="s">
        <v>178</v>
      </c>
      <c r="BZ289" s="887" t="s">
        <v>250</v>
      </c>
      <c r="CA289" s="903">
        <v>9460</v>
      </c>
      <c r="CB289" s="887" t="s">
        <v>250</v>
      </c>
      <c r="CC289" s="899">
        <v>90</v>
      </c>
      <c r="CD289" s="870" t="s">
        <v>241</v>
      </c>
      <c r="CE289" s="872" t="s">
        <v>242</v>
      </c>
      <c r="CF289" s="870" t="s">
        <v>240</v>
      </c>
      <c r="CG289" s="874" t="s">
        <v>246</v>
      </c>
      <c r="CH289" s="870" t="s">
        <v>240</v>
      </c>
      <c r="CI289" s="876">
        <v>2.6</v>
      </c>
      <c r="CJ289" s="880" t="s">
        <v>251</v>
      </c>
      <c r="CK289" s="887" t="s">
        <v>250</v>
      </c>
      <c r="CL289" s="888">
        <v>1530</v>
      </c>
      <c r="CM289" s="887" t="s">
        <v>240</v>
      </c>
      <c r="CN289" s="899">
        <v>10</v>
      </c>
      <c r="CO289" s="872" t="s">
        <v>241</v>
      </c>
      <c r="CP289" s="872" t="s">
        <v>242</v>
      </c>
      <c r="CQ289" s="870" t="s">
        <v>240</v>
      </c>
      <c r="CR289" s="874" t="s">
        <v>246</v>
      </c>
      <c r="CS289" s="870" t="s">
        <v>240</v>
      </c>
      <c r="CT289" s="901">
        <v>14.8</v>
      </c>
      <c r="CU289" s="887" t="s">
        <v>250</v>
      </c>
      <c r="CV289" s="83">
        <v>800</v>
      </c>
      <c r="CW289" s="887" t="s">
        <v>250</v>
      </c>
      <c r="CX289" s="84">
        <v>8</v>
      </c>
      <c r="CY289" s="887" t="s">
        <v>250</v>
      </c>
      <c r="CZ289" s="84">
        <v>8</v>
      </c>
      <c r="DA289" s="887" t="s">
        <v>250</v>
      </c>
      <c r="DB289" s="83">
        <v>140</v>
      </c>
      <c r="DC289" s="887" t="s">
        <v>250</v>
      </c>
      <c r="DD289" s="84">
        <v>1</v>
      </c>
      <c r="DE289" s="887" t="s">
        <v>250</v>
      </c>
      <c r="DF289" s="84">
        <v>1</v>
      </c>
      <c r="DG289" s="905" t="s">
        <v>248</v>
      </c>
      <c r="DH289" s="906">
        <v>8120</v>
      </c>
      <c r="DI289" s="905" t="s">
        <v>248</v>
      </c>
      <c r="DJ289" s="85">
        <v>255</v>
      </c>
      <c r="DK289" s="882" t="s">
        <v>252</v>
      </c>
      <c r="DL289" s="908">
        <v>9460</v>
      </c>
      <c r="DM289" s="870" t="s">
        <v>240</v>
      </c>
      <c r="DN289" s="868">
        <v>90</v>
      </c>
      <c r="DO289" s="870" t="s">
        <v>241</v>
      </c>
      <c r="DP289" s="872" t="s">
        <v>242</v>
      </c>
      <c r="DQ289" s="870" t="s">
        <v>240</v>
      </c>
      <c r="DR289" s="874" t="s">
        <v>246</v>
      </c>
      <c r="DS289" s="870" t="s">
        <v>240</v>
      </c>
      <c r="DT289" s="876">
        <v>2.6</v>
      </c>
      <c r="DU289" s="878" t="s">
        <v>247</v>
      </c>
      <c r="DV289" s="880" t="s">
        <v>253</v>
      </c>
      <c r="DW289" s="882" t="s">
        <v>252</v>
      </c>
      <c r="DX289" s="922"/>
      <c r="DY289" s="887"/>
      <c r="DZ289" s="922"/>
      <c r="EA289" s="112"/>
      <c r="EB289" s="918"/>
    </row>
    <row r="290" spans="1:132" s="86" customFormat="1" ht="34.15" customHeight="1">
      <c r="A290" s="137" t="s">
        <v>568</v>
      </c>
      <c r="B290" s="920"/>
      <c r="C290" s="914"/>
      <c r="D290" s="916"/>
      <c r="E290" s="87" t="s">
        <v>43</v>
      </c>
      <c r="F290" s="52"/>
      <c r="G290" s="88">
        <v>60260</v>
      </c>
      <c r="H290" s="89"/>
      <c r="I290" s="55" t="s">
        <v>240</v>
      </c>
      <c r="J290" s="90">
        <v>580</v>
      </c>
      <c r="K290" s="91"/>
      <c r="L290" s="92" t="s">
        <v>241</v>
      </c>
      <c r="M290" s="93" t="s">
        <v>242</v>
      </c>
      <c r="N290" s="94" t="s">
        <v>240</v>
      </c>
      <c r="O290" s="95" t="s">
        <v>246</v>
      </c>
      <c r="P290" s="94" t="s">
        <v>240</v>
      </c>
      <c r="Q290" s="96">
        <v>2.4</v>
      </c>
      <c r="R290" s="97"/>
      <c r="S290" s="887"/>
      <c r="T290" s="889"/>
      <c r="U290" s="887"/>
      <c r="V290" s="891"/>
      <c r="W290" s="893"/>
      <c r="X290" s="873"/>
      <c r="Y290" s="893"/>
      <c r="Z290" s="895"/>
      <c r="AA290" s="55" t="s">
        <v>240</v>
      </c>
      <c r="AB290" s="90">
        <v>8670</v>
      </c>
      <c r="AC290" s="887"/>
      <c r="AD290" s="98">
        <v>80</v>
      </c>
      <c r="AE290" s="99" t="s">
        <v>241</v>
      </c>
      <c r="AF290" s="93" t="s">
        <v>242</v>
      </c>
      <c r="AG290" s="100" t="s">
        <v>240</v>
      </c>
      <c r="AH290" s="101" t="s">
        <v>246</v>
      </c>
      <c r="AI290" s="100" t="s">
        <v>240</v>
      </c>
      <c r="AJ290" s="102">
        <v>2.9</v>
      </c>
      <c r="AK290" s="103"/>
      <c r="AL290" s="70"/>
      <c r="AM290" s="104"/>
      <c r="AN290" s="77"/>
      <c r="AO290" s="105"/>
      <c r="AP290" s="106"/>
      <c r="AR290" s="106"/>
      <c r="AT290" s="106"/>
      <c r="AV290" s="107" t="s">
        <v>240</v>
      </c>
      <c r="AW290" s="71">
        <v>60750</v>
      </c>
      <c r="AX290" s="77" t="s">
        <v>240</v>
      </c>
      <c r="AY290" s="72">
        <v>600</v>
      </c>
      <c r="AZ290" s="108" t="s">
        <v>241</v>
      </c>
      <c r="BA290" s="74" t="s">
        <v>242</v>
      </c>
      <c r="BB290" s="73" t="s">
        <v>240</v>
      </c>
      <c r="BC290" s="75" t="s">
        <v>246</v>
      </c>
      <c r="BD290" s="73" t="s">
        <v>240</v>
      </c>
      <c r="BE290" s="76">
        <v>2.5</v>
      </c>
      <c r="BF290" s="107" t="s">
        <v>240</v>
      </c>
      <c r="BG290" s="156">
        <v>52080</v>
      </c>
      <c r="BH290" s="107" t="s">
        <v>250</v>
      </c>
      <c r="BI290" s="72">
        <v>520</v>
      </c>
      <c r="BJ290" s="108" t="s">
        <v>241</v>
      </c>
      <c r="BK290" s="74" t="s">
        <v>242</v>
      </c>
      <c r="BL290" s="108" t="s">
        <v>240</v>
      </c>
      <c r="BM290" s="75" t="s">
        <v>246</v>
      </c>
      <c r="BN290" s="108" t="s">
        <v>240</v>
      </c>
      <c r="BO290" s="76">
        <v>2.5</v>
      </c>
      <c r="BP290" s="896"/>
      <c r="BQ290" s="898"/>
      <c r="BR290" s="887"/>
      <c r="BS290" s="900"/>
      <c r="BT290" s="873"/>
      <c r="BU290" s="873"/>
      <c r="BV290" s="871"/>
      <c r="BW290" s="875"/>
      <c r="BX290" s="871"/>
      <c r="BY290" s="912"/>
      <c r="BZ290" s="887"/>
      <c r="CA290" s="904"/>
      <c r="CB290" s="887"/>
      <c r="CC290" s="900"/>
      <c r="CD290" s="871"/>
      <c r="CE290" s="873"/>
      <c r="CF290" s="871"/>
      <c r="CG290" s="875"/>
      <c r="CH290" s="871"/>
      <c r="CI290" s="877"/>
      <c r="CJ290" s="881"/>
      <c r="CK290" s="887"/>
      <c r="CL290" s="889"/>
      <c r="CM290" s="887"/>
      <c r="CN290" s="900"/>
      <c r="CO290" s="873"/>
      <c r="CP290" s="873"/>
      <c r="CQ290" s="871"/>
      <c r="CR290" s="875"/>
      <c r="CS290" s="871"/>
      <c r="CT290" s="902"/>
      <c r="CU290" s="887"/>
      <c r="CV290" s="109" t="s">
        <v>254</v>
      </c>
      <c r="CW290" s="887"/>
      <c r="CX290" s="109" t="s">
        <v>255</v>
      </c>
      <c r="CY290" s="887"/>
      <c r="CZ290" s="110">
        <v>47.7</v>
      </c>
      <c r="DA290" s="887"/>
      <c r="DB290" s="109" t="s">
        <v>254</v>
      </c>
      <c r="DC290" s="887"/>
      <c r="DD290" s="109" t="s">
        <v>255</v>
      </c>
      <c r="DE290" s="887"/>
      <c r="DF290" s="110">
        <v>63.5</v>
      </c>
      <c r="DG290" s="905"/>
      <c r="DH290" s="907"/>
      <c r="DI290" s="905"/>
      <c r="DJ290" s="111" t="s">
        <v>256</v>
      </c>
      <c r="DK290" s="882"/>
      <c r="DL290" s="909"/>
      <c r="DM290" s="871"/>
      <c r="DN290" s="869"/>
      <c r="DO290" s="871"/>
      <c r="DP290" s="873"/>
      <c r="DQ290" s="871"/>
      <c r="DR290" s="875"/>
      <c r="DS290" s="871"/>
      <c r="DT290" s="877"/>
      <c r="DU290" s="879"/>
      <c r="DV290" s="881"/>
      <c r="DW290" s="882"/>
      <c r="DX290" s="922"/>
      <c r="DY290" s="887"/>
      <c r="DZ290" s="922"/>
      <c r="EA290" s="112"/>
      <c r="EB290" s="918"/>
    </row>
    <row r="291" spans="1:132" s="86" customFormat="1" ht="34.15" customHeight="1">
      <c r="A291" s="137" t="s">
        <v>569</v>
      </c>
      <c r="B291" s="920"/>
      <c r="C291" s="913" t="s">
        <v>266</v>
      </c>
      <c r="D291" s="915" t="s">
        <v>239</v>
      </c>
      <c r="E291" s="51" t="s">
        <v>42</v>
      </c>
      <c r="F291" s="52"/>
      <c r="G291" s="53">
        <v>50540</v>
      </c>
      <c r="H291" s="54">
        <v>59210</v>
      </c>
      <c r="I291" s="55" t="s">
        <v>240</v>
      </c>
      <c r="J291" s="56">
        <v>480</v>
      </c>
      <c r="K291" s="57">
        <v>570</v>
      </c>
      <c r="L291" s="58" t="s">
        <v>241</v>
      </c>
      <c r="M291" s="59" t="s">
        <v>242</v>
      </c>
      <c r="N291" s="60" t="s">
        <v>240</v>
      </c>
      <c r="O291" s="61" t="s">
        <v>243</v>
      </c>
      <c r="P291" s="60" t="s">
        <v>240</v>
      </c>
      <c r="Q291" s="62">
        <v>2.2999999999999998</v>
      </c>
      <c r="R291" s="63">
        <v>2.4</v>
      </c>
      <c r="S291" s="887" t="s">
        <v>240</v>
      </c>
      <c r="T291" s="888">
        <v>1290</v>
      </c>
      <c r="U291" s="887" t="s">
        <v>240</v>
      </c>
      <c r="V291" s="890">
        <v>10</v>
      </c>
      <c r="W291" s="892" t="s">
        <v>244</v>
      </c>
      <c r="X291" s="872" t="s">
        <v>242</v>
      </c>
      <c r="Y291" s="892" t="s">
        <v>240</v>
      </c>
      <c r="Z291" s="894" t="s">
        <v>245</v>
      </c>
      <c r="AA291" s="55" t="s">
        <v>240</v>
      </c>
      <c r="AB291" s="64">
        <v>8670</v>
      </c>
      <c r="AC291" s="887" t="s">
        <v>240</v>
      </c>
      <c r="AD291" s="65">
        <v>80</v>
      </c>
      <c r="AE291" s="66" t="s">
        <v>244</v>
      </c>
      <c r="AF291" s="59" t="s">
        <v>242</v>
      </c>
      <c r="AG291" s="67" t="s">
        <v>240</v>
      </c>
      <c r="AH291" s="61" t="s">
        <v>246</v>
      </c>
      <c r="AI291" s="67" t="s">
        <v>240</v>
      </c>
      <c r="AJ291" s="68">
        <v>2.9</v>
      </c>
      <c r="AK291" s="69" t="s">
        <v>247</v>
      </c>
      <c r="AL291" s="70" t="s">
        <v>248</v>
      </c>
      <c r="AM291" s="71">
        <v>3470</v>
      </c>
      <c r="AN291" s="70" t="s">
        <v>248</v>
      </c>
      <c r="AO291" s="72">
        <v>30</v>
      </c>
      <c r="AP291" s="73" t="s">
        <v>241</v>
      </c>
      <c r="AQ291" s="74" t="s">
        <v>242</v>
      </c>
      <c r="AR291" s="73" t="s">
        <v>240</v>
      </c>
      <c r="AS291" s="75" t="s">
        <v>246</v>
      </c>
      <c r="AT291" s="73" t="s">
        <v>240</v>
      </c>
      <c r="AU291" s="76">
        <v>3.9</v>
      </c>
      <c r="AV291" s="77"/>
      <c r="AW291" s="78"/>
      <c r="AX291" s="77"/>
      <c r="AY291" s="79"/>
      <c r="AZ291" s="80"/>
      <c r="BA291" s="80"/>
      <c r="BB291" s="81"/>
      <c r="BC291" s="80"/>
      <c r="BD291" s="81"/>
      <c r="BE291" s="80"/>
      <c r="BF291" s="77"/>
      <c r="BG291" s="78" t="s">
        <v>249</v>
      </c>
      <c r="BH291" s="77"/>
      <c r="BI291" s="82"/>
      <c r="BJ291" s="80"/>
      <c r="BK291" s="80"/>
      <c r="BL291" s="80"/>
      <c r="BM291" s="80"/>
      <c r="BN291" s="80"/>
      <c r="BO291" s="80"/>
      <c r="BP291" s="896" t="s">
        <v>240</v>
      </c>
      <c r="BQ291" s="897" t="s">
        <v>178</v>
      </c>
      <c r="BR291" s="887" t="s">
        <v>240</v>
      </c>
      <c r="BS291" s="899"/>
      <c r="BT291" s="872"/>
      <c r="BU291" s="872"/>
      <c r="BV291" s="870"/>
      <c r="BW291" s="874"/>
      <c r="BX291" s="870"/>
      <c r="BY291" s="911" t="s">
        <v>178</v>
      </c>
      <c r="BZ291" s="887" t="s">
        <v>250</v>
      </c>
      <c r="CA291" s="903">
        <v>8670</v>
      </c>
      <c r="CB291" s="887" t="s">
        <v>240</v>
      </c>
      <c r="CC291" s="899">
        <v>80</v>
      </c>
      <c r="CD291" s="870" t="s">
        <v>241</v>
      </c>
      <c r="CE291" s="872" t="s">
        <v>242</v>
      </c>
      <c r="CF291" s="870" t="s">
        <v>240</v>
      </c>
      <c r="CG291" s="874" t="s">
        <v>246</v>
      </c>
      <c r="CH291" s="870" t="s">
        <v>240</v>
      </c>
      <c r="CI291" s="876">
        <v>2.7</v>
      </c>
      <c r="CJ291" s="880" t="s">
        <v>251</v>
      </c>
      <c r="CK291" s="887" t="s">
        <v>250</v>
      </c>
      <c r="CL291" s="888">
        <v>1400</v>
      </c>
      <c r="CM291" s="887" t="s">
        <v>240</v>
      </c>
      <c r="CN291" s="899">
        <v>10</v>
      </c>
      <c r="CO291" s="872" t="s">
        <v>241</v>
      </c>
      <c r="CP291" s="872" t="s">
        <v>242</v>
      </c>
      <c r="CQ291" s="870" t="s">
        <v>240</v>
      </c>
      <c r="CR291" s="874" t="s">
        <v>246</v>
      </c>
      <c r="CS291" s="870" t="s">
        <v>240</v>
      </c>
      <c r="CT291" s="901">
        <v>13.6</v>
      </c>
      <c r="CU291" s="887" t="s">
        <v>250</v>
      </c>
      <c r="CV291" s="83">
        <v>730</v>
      </c>
      <c r="CW291" s="887" t="s">
        <v>250</v>
      </c>
      <c r="CX291" s="84">
        <v>7</v>
      </c>
      <c r="CY291" s="887" t="s">
        <v>250</v>
      </c>
      <c r="CZ291" s="84">
        <v>7</v>
      </c>
      <c r="DA291" s="887" t="s">
        <v>250</v>
      </c>
      <c r="DB291" s="83">
        <v>130</v>
      </c>
      <c r="DC291" s="887" t="s">
        <v>250</v>
      </c>
      <c r="DD291" s="84">
        <v>1</v>
      </c>
      <c r="DE291" s="887" t="s">
        <v>250</v>
      </c>
      <c r="DF291" s="84">
        <v>1</v>
      </c>
      <c r="DG291" s="905" t="s">
        <v>248</v>
      </c>
      <c r="DH291" s="906">
        <v>7500</v>
      </c>
      <c r="DI291" s="905" t="s">
        <v>248</v>
      </c>
      <c r="DJ291" s="85">
        <v>255</v>
      </c>
      <c r="DK291" s="882" t="s">
        <v>252</v>
      </c>
      <c r="DL291" s="908">
        <v>8670</v>
      </c>
      <c r="DM291" s="870" t="s">
        <v>240</v>
      </c>
      <c r="DN291" s="868">
        <v>80</v>
      </c>
      <c r="DO291" s="870" t="s">
        <v>241</v>
      </c>
      <c r="DP291" s="872" t="s">
        <v>242</v>
      </c>
      <c r="DQ291" s="870" t="s">
        <v>240</v>
      </c>
      <c r="DR291" s="874" t="s">
        <v>246</v>
      </c>
      <c r="DS291" s="870" t="s">
        <v>240</v>
      </c>
      <c r="DT291" s="876">
        <v>2.7</v>
      </c>
      <c r="DU291" s="878" t="s">
        <v>247</v>
      </c>
      <c r="DV291" s="880" t="s">
        <v>253</v>
      </c>
      <c r="DW291" s="882" t="s">
        <v>252</v>
      </c>
      <c r="DX291" s="922"/>
      <c r="DY291" s="887"/>
      <c r="DZ291" s="922"/>
      <c r="EA291" s="112"/>
      <c r="EB291" s="918"/>
    </row>
    <row r="292" spans="1:132" s="86" customFormat="1" ht="34.15" customHeight="1">
      <c r="A292" s="137" t="s">
        <v>570</v>
      </c>
      <c r="B292" s="920"/>
      <c r="C292" s="914"/>
      <c r="D292" s="916"/>
      <c r="E292" s="87" t="s">
        <v>43</v>
      </c>
      <c r="F292" s="52"/>
      <c r="G292" s="88">
        <v>59210</v>
      </c>
      <c r="H292" s="89"/>
      <c r="I292" s="55" t="s">
        <v>240</v>
      </c>
      <c r="J292" s="90">
        <v>570</v>
      </c>
      <c r="K292" s="91"/>
      <c r="L292" s="92" t="s">
        <v>241</v>
      </c>
      <c r="M292" s="93" t="s">
        <v>242</v>
      </c>
      <c r="N292" s="94" t="s">
        <v>240</v>
      </c>
      <c r="O292" s="95" t="s">
        <v>246</v>
      </c>
      <c r="P292" s="94" t="s">
        <v>240</v>
      </c>
      <c r="Q292" s="96">
        <v>2.4</v>
      </c>
      <c r="R292" s="97"/>
      <c r="S292" s="887"/>
      <c r="T292" s="889"/>
      <c r="U292" s="887"/>
      <c r="V292" s="891"/>
      <c r="W292" s="893"/>
      <c r="X292" s="873"/>
      <c r="Y292" s="893"/>
      <c r="Z292" s="895"/>
      <c r="AA292" s="55" t="s">
        <v>240</v>
      </c>
      <c r="AB292" s="90">
        <v>8670</v>
      </c>
      <c r="AC292" s="887"/>
      <c r="AD292" s="98">
        <v>80</v>
      </c>
      <c r="AE292" s="99" t="s">
        <v>241</v>
      </c>
      <c r="AF292" s="93" t="s">
        <v>242</v>
      </c>
      <c r="AG292" s="100" t="s">
        <v>240</v>
      </c>
      <c r="AH292" s="101" t="s">
        <v>246</v>
      </c>
      <c r="AI292" s="100" t="s">
        <v>240</v>
      </c>
      <c r="AJ292" s="102">
        <v>2.9</v>
      </c>
      <c r="AK292" s="103"/>
      <c r="AL292" s="70"/>
      <c r="AM292" s="104"/>
      <c r="AN292" s="77"/>
      <c r="AO292" s="105"/>
      <c r="AP292" s="106"/>
      <c r="AR292" s="106"/>
      <c r="AT292" s="106"/>
      <c r="AV292" s="107" t="s">
        <v>240</v>
      </c>
      <c r="AW292" s="71">
        <v>60750</v>
      </c>
      <c r="AX292" s="77" t="s">
        <v>240</v>
      </c>
      <c r="AY292" s="72">
        <v>600</v>
      </c>
      <c r="AZ292" s="108" t="s">
        <v>241</v>
      </c>
      <c r="BA292" s="74" t="s">
        <v>242</v>
      </c>
      <c r="BB292" s="73" t="s">
        <v>240</v>
      </c>
      <c r="BC292" s="75" t="s">
        <v>246</v>
      </c>
      <c r="BD292" s="73" t="s">
        <v>240</v>
      </c>
      <c r="BE292" s="76">
        <v>2.5</v>
      </c>
      <c r="BF292" s="107" t="s">
        <v>240</v>
      </c>
      <c r="BG292" s="156">
        <v>52080</v>
      </c>
      <c r="BH292" s="107" t="s">
        <v>250</v>
      </c>
      <c r="BI292" s="72">
        <v>520</v>
      </c>
      <c r="BJ292" s="108" t="s">
        <v>241</v>
      </c>
      <c r="BK292" s="74" t="s">
        <v>242</v>
      </c>
      <c r="BL292" s="108" t="s">
        <v>240</v>
      </c>
      <c r="BM292" s="75" t="s">
        <v>246</v>
      </c>
      <c r="BN292" s="108" t="s">
        <v>240</v>
      </c>
      <c r="BO292" s="76">
        <v>2.5</v>
      </c>
      <c r="BP292" s="896"/>
      <c r="BQ292" s="898"/>
      <c r="BR292" s="887"/>
      <c r="BS292" s="900"/>
      <c r="BT292" s="873"/>
      <c r="BU292" s="873"/>
      <c r="BV292" s="871"/>
      <c r="BW292" s="875"/>
      <c r="BX292" s="871"/>
      <c r="BY292" s="912"/>
      <c r="BZ292" s="887"/>
      <c r="CA292" s="904"/>
      <c r="CB292" s="887"/>
      <c r="CC292" s="900"/>
      <c r="CD292" s="871"/>
      <c r="CE292" s="873"/>
      <c r="CF292" s="871"/>
      <c r="CG292" s="875"/>
      <c r="CH292" s="871"/>
      <c r="CI292" s="877"/>
      <c r="CJ292" s="881"/>
      <c r="CK292" s="887"/>
      <c r="CL292" s="889"/>
      <c r="CM292" s="887"/>
      <c r="CN292" s="900"/>
      <c r="CO292" s="873"/>
      <c r="CP292" s="873"/>
      <c r="CQ292" s="871"/>
      <c r="CR292" s="875"/>
      <c r="CS292" s="871"/>
      <c r="CT292" s="902"/>
      <c r="CU292" s="887"/>
      <c r="CV292" s="109" t="s">
        <v>280</v>
      </c>
      <c r="CW292" s="887"/>
      <c r="CX292" s="109" t="s">
        <v>255</v>
      </c>
      <c r="CY292" s="887"/>
      <c r="CZ292" s="110">
        <v>49.9</v>
      </c>
      <c r="DA292" s="887"/>
      <c r="DB292" s="109" t="s">
        <v>280</v>
      </c>
      <c r="DC292" s="887"/>
      <c r="DD292" s="109" t="s">
        <v>255</v>
      </c>
      <c r="DE292" s="887"/>
      <c r="DF292" s="110">
        <v>58.3</v>
      </c>
      <c r="DG292" s="905"/>
      <c r="DH292" s="907"/>
      <c r="DI292" s="905"/>
      <c r="DJ292" s="111" t="s">
        <v>256</v>
      </c>
      <c r="DK292" s="882"/>
      <c r="DL292" s="909"/>
      <c r="DM292" s="871"/>
      <c r="DN292" s="869"/>
      <c r="DO292" s="871"/>
      <c r="DP292" s="873"/>
      <c r="DQ292" s="871"/>
      <c r="DR292" s="875"/>
      <c r="DS292" s="871"/>
      <c r="DT292" s="877"/>
      <c r="DU292" s="879"/>
      <c r="DV292" s="881"/>
      <c r="DW292" s="882"/>
      <c r="DX292" s="922"/>
      <c r="DY292" s="887"/>
      <c r="DZ292" s="922"/>
      <c r="EA292" s="112"/>
      <c r="EB292" s="918"/>
    </row>
    <row r="293" spans="1:132" s="86" customFormat="1" ht="34.15" customHeight="1">
      <c r="A293" s="137" t="s">
        <v>571</v>
      </c>
      <c r="B293" s="920"/>
      <c r="C293" s="883" t="s">
        <v>267</v>
      </c>
      <c r="D293" s="885" t="s">
        <v>239</v>
      </c>
      <c r="E293" s="113" t="s">
        <v>42</v>
      </c>
      <c r="F293" s="52"/>
      <c r="G293" s="53">
        <v>44860</v>
      </c>
      <c r="H293" s="54">
        <v>53530</v>
      </c>
      <c r="I293" s="55" t="s">
        <v>240</v>
      </c>
      <c r="J293" s="56">
        <v>420</v>
      </c>
      <c r="K293" s="57">
        <v>510</v>
      </c>
      <c r="L293" s="58" t="s">
        <v>241</v>
      </c>
      <c r="M293" s="59" t="s">
        <v>242</v>
      </c>
      <c r="N293" s="60" t="s">
        <v>240</v>
      </c>
      <c r="O293" s="61" t="s">
        <v>243</v>
      </c>
      <c r="P293" s="60" t="s">
        <v>240</v>
      </c>
      <c r="Q293" s="62">
        <v>2.2999999999999998</v>
      </c>
      <c r="R293" s="63">
        <v>2.4</v>
      </c>
      <c r="S293" s="887" t="s">
        <v>240</v>
      </c>
      <c r="T293" s="888">
        <v>1030</v>
      </c>
      <c r="U293" s="887" t="s">
        <v>240</v>
      </c>
      <c r="V293" s="890">
        <v>10</v>
      </c>
      <c r="W293" s="892" t="s">
        <v>244</v>
      </c>
      <c r="X293" s="872" t="s">
        <v>242</v>
      </c>
      <c r="Y293" s="892" t="s">
        <v>240</v>
      </c>
      <c r="Z293" s="894" t="s">
        <v>245</v>
      </c>
      <c r="AA293" s="55" t="s">
        <v>240</v>
      </c>
      <c r="AB293" s="64">
        <v>8670</v>
      </c>
      <c r="AC293" s="887" t="s">
        <v>240</v>
      </c>
      <c r="AD293" s="65">
        <v>80</v>
      </c>
      <c r="AE293" s="66" t="s">
        <v>244</v>
      </c>
      <c r="AF293" s="59" t="s">
        <v>242</v>
      </c>
      <c r="AG293" s="67" t="s">
        <v>240</v>
      </c>
      <c r="AH293" s="61" t="s">
        <v>246</v>
      </c>
      <c r="AI293" s="67" t="s">
        <v>240</v>
      </c>
      <c r="AJ293" s="68">
        <v>2.9</v>
      </c>
      <c r="AK293" s="69" t="s">
        <v>247</v>
      </c>
      <c r="AL293" s="70" t="s">
        <v>248</v>
      </c>
      <c r="AM293" s="71">
        <v>3470</v>
      </c>
      <c r="AN293" s="70" t="s">
        <v>248</v>
      </c>
      <c r="AO293" s="72">
        <v>30</v>
      </c>
      <c r="AP293" s="73" t="s">
        <v>241</v>
      </c>
      <c r="AQ293" s="74" t="s">
        <v>242</v>
      </c>
      <c r="AR293" s="73" t="s">
        <v>240</v>
      </c>
      <c r="AS293" s="75" t="s">
        <v>246</v>
      </c>
      <c r="AT293" s="73" t="s">
        <v>240</v>
      </c>
      <c r="AU293" s="76">
        <v>3.9</v>
      </c>
      <c r="AV293" s="77"/>
      <c r="AW293" s="78"/>
      <c r="AX293" s="77"/>
      <c r="AY293" s="79"/>
      <c r="AZ293" s="80"/>
      <c r="BA293" s="80"/>
      <c r="BB293" s="81"/>
      <c r="BC293" s="80"/>
      <c r="BD293" s="81"/>
      <c r="BE293" s="80"/>
      <c r="BF293" s="77"/>
      <c r="BG293" s="78" t="s">
        <v>249</v>
      </c>
      <c r="BH293" s="77"/>
      <c r="BI293" s="82"/>
      <c r="BJ293" s="80"/>
      <c r="BK293" s="80"/>
      <c r="BL293" s="80"/>
      <c r="BM293" s="80"/>
      <c r="BN293" s="80"/>
      <c r="BO293" s="80"/>
      <c r="BP293" s="896" t="s">
        <v>240</v>
      </c>
      <c r="BQ293" s="897" t="s">
        <v>178</v>
      </c>
      <c r="BR293" s="887" t="s">
        <v>240</v>
      </c>
      <c r="BS293" s="899"/>
      <c r="BT293" s="872"/>
      <c r="BU293" s="872"/>
      <c r="BV293" s="870"/>
      <c r="BW293" s="874"/>
      <c r="BX293" s="870"/>
      <c r="BY293" s="911" t="s">
        <v>178</v>
      </c>
      <c r="BZ293" s="887" t="s">
        <v>250</v>
      </c>
      <c r="CA293" s="903">
        <v>6940</v>
      </c>
      <c r="CB293" s="887" t="s">
        <v>240</v>
      </c>
      <c r="CC293" s="899">
        <v>60</v>
      </c>
      <c r="CD293" s="870" t="s">
        <v>241</v>
      </c>
      <c r="CE293" s="872" t="s">
        <v>242</v>
      </c>
      <c r="CF293" s="870" t="s">
        <v>240</v>
      </c>
      <c r="CG293" s="874" t="s">
        <v>246</v>
      </c>
      <c r="CH293" s="870" t="s">
        <v>240</v>
      </c>
      <c r="CI293" s="876">
        <v>2.8</v>
      </c>
      <c r="CJ293" s="880" t="s">
        <v>251</v>
      </c>
      <c r="CK293" s="887" t="s">
        <v>250</v>
      </c>
      <c r="CL293" s="888">
        <v>1120</v>
      </c>
      <c r="CM293" s="887" t="s">
        <v>240</v>
      </c>
      <c r="CN293" s="899">
        <v>10</v>
      </c>
      <c r="CO293" s="872" t="s">
        <v>241</v>
      </c>
      <c r="CP293" s="872" t="s">
        <v>242</v>
      </c>
      <c r="CQ293" s="870" t="s">
        <v>240</v>
      </c>
      <c r="CR293" s="874" t="s">
        <v>246</v>
      </c>
      <c r="CS293" s="870" t="s">
        <v>240</v>
      </c>
      <c r="CT293" s="901">
        <v>10.9</v>
      </c>
      <c r="CU293" s="887" t="s">
        <v>250</v>
      </c>
      <c r="CV293" s="83">
        <v>620</v>
      </c>
      <c r="CW293" s="887" t="s">
        <v>250</v>
      </c>
      <c r="CX293" s="84">
        <v>6</v>
      </c>
      <c r="CY293" s="887" t="s">
        <v>250</v>
      </c>
      <c r="CZ293" s="84">
        <v>6</v>
      </c>
      <c r="DA293" s="887" t="s">
        <v>250</v>
      </c>
      <c r="DB293" s="83">
        <v>110</v>
      </c>
      <c r="DC293" s="887" t="s">
        <v>250</v>
      </c>
      <c r="DD293" s="84">
        <v>1</v>
      </c>
      <c r="DE293" s="887" t="s">
        <v>250</v>
      </c>
      <c r="DF293" s="84">
        <v>1</v>
      </c>
      <c r="DG293" s="905" t="s">
        <v>248</v>
      </c>
      <c r="DH293" s="906">
        <v>6130</v>
      </c>
      <c r="DI293" s="905" t="s">
        <v>248</v>
      </c>
      <c r="DJ293" s="85">
        <v>255</v>
      </c>
      <c r="DK293" s="882" t="s">
        <v>252</v>
      </c>
      <c r="DL293" s="908">
        <v>6940</v>
      </c>
      <c r="DM293" s="870" t="s">
        <v>240</v>
      </c>
      <c r="DN293" s="868">
        <v>60</v>
      </c>
      <c r="DO293" s="870" t="s">
        <v>241</v>
      </c>
      <c r="DP293" s="872" t="s">
        <v>242</v>
      </c>
      <c r="DQ293" s="870" t="s">
        <v>240</v>
      </c>
      <c r="DR293" s="874" t="s">
        <v>246</v>
      </c>
      <c r="DS293" s="870" t="s">
        <v>240</v>
      </c>
      <c r="DT293" s="876">
        <v>2.8</v>
      </c>
      <c r="DU293" s="878" t="s">
        <v>247</v>
      </c>
      <c r="DV293" s="880" t="s">
        <v>253</v>
      </c>
      <c r="DW293" s="882" t="s">
        <v>252</v>
      </c>
      <c r="DX293" s="922"/>
      <c r="DY293" s="887"/>
      <c r="DZ293" s="922"/>
      <c r="EA293" s="112"/>
      <c r="EB293" s="918"/>
    </row>
    <row r="294" spans="1:132" s="86" customFormat="1" ht="34.15" customHeight="1">
      <c r="A294" s="137" t="s">
        <v>572</v>
      </c>
      <c r="B294" s="920"/>
      <c r="C294" s="884"/>
      <c r="D294" s="910"/>
      <c r="E294" s="114" t="s">
        <v>43</v>
      </c>
      <c r="F294" s="52"/>
      <c r="G294" s="88">
        <v>53530</v>
      </c>
      <c r="H294" s="89"/>
      <c r="I294" s="55" t="s">
        <v>240</v>
      </c>
      <c r="J294" s="90">
        <v>510</v>
      </c>
      <c r="K294" s="91"/>
      <c r="L294" s="92" t="s">
        <v>241</v>
      </c>
      <c r="M294" s="93" t="s">
        <v>242</v>
      </c>
      <c r="N294" s="94" t="s">
        <v>240</v>
      </c>
      <c r="O294" s="95" t="s">
        <v>246</v>
      </c>
      <c r="P294" s="94" t="s">
        <v>240</v>
      </c>
      <c r="Q294" s="96">
        <v>2.4</v>
      </c>
      <c r="R294" s="97"/>
      <c r="S294" s="887"/>
      <c r="T294" s="889"/>
      <c r="U294" s="887"/>
      <c r="V294" s="891"/>
      <c r="W294" s="893"/>
      <c r="X294" s="873"/>
      <c r="Y294" s="893"/>
      <c r="Z294" s="895"/>
      <c r="AA294" s="55" t="s">
        <v>240</v>
      </c>
      <c r="AB294" s="90">
        <v>8670</v>
      </c>
      <c r="AC294" s="887"/>
      <c r="AD294" s="98">
        <v>80</v>
      </c>
      <c r="AE294" s="99" t="s">
        <v>241</v>
      </c>
      <c r="AF294" s="93" t="s">
        <v>242</v>
      </c>
      <c r="AG294" s="100" t="s">
        <v>240</v>
      </c>
      <c r="AH294" s="101" t="s">
        <v>246</v>
      </c>
      <c r="AI294" s="100" t="s">
        <v>240</v>
      </c>
      <c r="AJ294" s="102">
        <v>2.9</v>
      </c>
      <c r="AK294" s="103"/>
      <c r="AL294" s="70"/>
      <c r="AM294" s="104"/>
      <c r="AN294" s="77"/>
      <c r="AO294" s="105"/>
      <c r="AP294" s="106"/>
      <c r="AR294" s="106"/>
      <c r="AT294" s="106"/>
      <c r="AV294" s="107" t="s">
        <v>240</v>
      </c>
      <c r="AW294" s="71">
        <v>60750</v>
      </c>
      <c r="AX294" s="77" t="s">
        <v>240</v>
      </c>
      <c r="AY294" s="72">
        <v>600</v>
      </c>
      <c r="AZ294" s="108" t="s">
        <v>241</v>
      </c>
      <c r="BA294" s="74" t="s">
        <v>242</v>
      </c>
      <c r="BB294" s="73" t="s">
        <v>240</v>
      </c>
      <c r="BC294" s="75" t="s">
        <v>246</v>
      </c>
      <c r="BD294" s="73" t="s">
        <v>240</v>
      </c>
      <c r="BE294" s="76">
        <v>2.5</v>
      </c>
      <c r="BF294" s="107" t="s">
        <v>240</v>
      </c>
      <c r="BG294" s="156">
        <v>52080</v>
      </c>
      <c r="BH294" s="107" t="s">
        <v>250</v>
      </c>
      <c r="BI294" s="72">
        <v>520</v>
      </c>
      <c r="BJ294" s="108" t="s">
        <v>241</v>
      </c>
      <c r="BK294" s="74" t="s">
        <v>242</v>
      </c>
      <c r="BL294" s="108" t="s">
        <v>240</v>
      </c>
      <c r="BM294" s="75" t="s">
        <v>246</v>
      </c>
      <c r="BN294" s="108" t="s">
        <v>240</v>
      </c>
      <c r="BO294" s="76">
        <v>2.5</v>
      </c>
      <c r="BP294" s="896"/>
      <c r="BQ294" s="898"/>
      <c r="BR294" s="887"/>
      <c r="BS294" s="900"/>
      <c r="BT294" s="873"/>
      <c r="BU294" s="873"/>
      <c r="BV294" s="871"/>
      <c r="BW294" s="875"/>
      <c r="BX294" s="871"/>
      <c r="BY294" s="912"/>
      <c r="BZ294" s="887"/>
      <c r="CA294" s="904"/>
      <c r="CB294" s="887"/>
      <c r="CC294" s="900"/>
      <c r="CD294" s="871"/>
      <c r="CE294" s="873"/>
      <c r="CF294" s="871"/>
      <c r="CG294" s="875"/>
      <c r="CH294" s="871"/>
      <c r="CI294" s="877"/>
      <c r="CJ294" s="881"/>
      <c r="CK294" s="887"/>
      <c r="CL294" s="889"/>
      <c r="CM294" s="887"/>
      <c r="CN294" s="900"/>
      <c r="CO294" s="873"/>
      <c r="CP294" s="873"/>
      <c r="CQ294" s="871"/>
      <c r="CR294" s="875"/>
      <c r="CS294" s="871"/>
      <c r="CT294" s="902"/>
      <c r="CU294" s="887"/>
      <c r="CV294" s="109" t="s">
        <v>280</v>
      </c>
      <c r="CW294" s="887"/>
      <c r="CX294" s="109" t="s">
        <v>255</v>
      </c>
      <c r="CY294" s="887"/>
      <c r="CZ294" s="110">
        <v>46.6</v>
      </c>
      <c r="DA294" s="887"/>
      <c r="DB294" s="109" t="s">
        <v>280</v>
      </c>
      <c r="DC294" s="887"/>
      <c r="DD294" s="109" t="s">
        <v>255</v>
      </c>
      <c r="DE294" s="887"/>
      <c r="DF294" s="110">
        <v>46.6</v>
      </c>
      <c r="DG294" s="905"/>
      <c r="DH294" s="907"/>
      <c r="DI294" s="905"/>
      <c r="DJ294" s="111" t="s">
        <v>256</v>
      </c>
      <c r="DK294" s="882"/>
      <c r="DL294" s="909"/>
      <c r="DM294" s="871"/>
      <c r="DN294" s="869"/>
      <c r="DO294" s="871"/>
      <c r="DP294" s="873"/>
      <c r="DQ294" s="871"/>
      <c r="DR294" s="875"/>
      <c r="DS294" s="871"/>
      <c r="DT294" s="877"/>
      <c r="DU294" s="879"/>
      <c r="DV294" s="881"/>
      <c r="DW294" s="882"/>
      <c r="DX294" s="922"/>
      <c r="DY294" s="887"/>
      <c r="DZ294" s="922"/>
      <c r="EB294" s="918"/>
    </row>
    <row r="295" spans="1:132" s="116" customFormat="1" ht="34.15" customHeight="1">
      <c r="A295" s="138" t="s">
        <v>573</v>
      </c>
      <c r="B295" s="920"/>
      <c r="C295" s="883" t="s">
        <v>268</v>
      </c>
      <c r="D295" s="885" t="s">
        <v>239</v>
      </c>
      <c r="E295" s="113" t="s">
        <v>42</v>
      </c>
      <c r="F295" s="52"/>
      <c r="G295" s="53">
        <v>41050</v>
      </c>
      <c r="H295" s="54">
        <v>49720</v>
      </c>
      <c r="I295" s="55" t="s">
        <v>240</v>
      </c>
      <c r="J295" s="56">
        <v>390</v>
      </c>
      <c r="K295" s="57">
        <v>470</v>
      </c>
      <c r="L295" s="58" t="s">
        <v>241</v>
      </c>
      <c r="M295" s="59" t="s">
        <v>242</v>
      </c>
      <c r="N295" s="60" t="s">
        <v>240</v>
      </c>
      <c r="O295" s="61" t="s">
        <v>243</v>
      </c>
      <c r="P295" s="60" t="s">
        <v>240</v>
      </c>
      <c r="Q295" s="62">
        <v>2.2999999999999998</v>
      </c>
      <c r="R295" s="63">
        <v>2.4</v>
      </c>
      <c r="S295" s="887" t="s">
        <v>240</v>
      </c>
      <c r="T295" s="888">
        <v>860</v>
      </c>
      <c r="U295" s="887" t="s">
        <v>240</v>
      </c>
      <c r="V295" s="890">
        <v>8</v>
      </c>
      <c r="W295" s="892" t="s">
        <v>244</v>
      </c>
      <c r="X295" s="872" t="s">
        <v>242</v>
      </c>
      <c r="Y295" s="892" t="s">
        <v>240</v>
      </c>
      <c r="Z295" s="894" t="s">
        <v>245</v>
      </c>
      <c r="AA295" s="55" t="s">
        <v>240</v>
      </c>
      <c r="AB295" s="64">
        <v>8670</v>
      </c>
      <c r="AC295" s="887" t="s">
        <v>240</v>
      </c>
      <c r="AD295" s="65">
        <v>80</v>
      </c>
      <c r="AE295" s="66" t="s">
        <v>244</v>
      </c>
      <c r="AF295" s="59" t="s">
        <v>242</v>
      </c>
      <c r="AG295" s="67" t="s">
        <v>240</v>
      </c>
      <c r="AH295" s="61" t="s">
        <v>246</v>
      </c>
      <c r="AI295" s="67" t="s">
        <v>240</v>
      </c>
      <c r="AJ295" s="68">
        <v>2.9</v>
      </c>
      <c r="AK295" s="69" t="s">
        <v>247</v>
      </c>
      <c r="AL295" s="70" t="s">
        <v>248</v>
      </c>
      <c r="AM295" s="71">
        <v>3470</v>
      </c>
      <c r="AN295" s="70" t="s">
        <v>248</v>
      </c>
      <c r="AO295" s="72">
        <v>30</v>
      </c>
      <c r="AP295" s="73" t="s">
        <v>241</v>
      </c>
      <c r="AQ295" s="74" t="s">
        <v>242</v>
      </c>
      <c r="AR295" s="73" t="s">
        <v>240</v>
      </c>
      <c r="AS295" s="75" t="s">
        <v>246</v>
      </c>
      <c r="AT295" s="73" t="s">
        <v>240</v>
      </c>
      <c r="AU295" s="76">
        <v>3.9</v>
      </c>
      <c r="AV295" s="77"/>
      <c r="AW295" s="78"/>
      <c r="AX295" s="77"/>
      <c r="AY295" s="79"/>
      <c r="AZ295" s="80"/>
      <c r="BA295" s="80"/>
      <c r="BB295" s="81"/>
      <c r="BC295" s="80"/>
      <c r="BD295" s="81"/>
      <c r="BE295" s="80"/>
      <c r="BF295" s="77"/>
      <c r="BG295" s="78" t="s">
        <v>249</v>
      </c>
      <c r="BH295" s="77"/>
      <c r="BI295" s="82"/>
      <c r="BJ295" s="80"/>
      <c r="BK295" s="80"/>
      <c r="BL295" s="80"/>
      <c r="BM295" s="80"/>
      <c r="BN295" s="80"/>
      <c r="BO295" s="80"/>
      <c r="BP295" s="896" t="s">
        <v>240</v>
      </c>
      <c r="BQ295" s="897" t="s">
        <v>178</v>
      </c>
      <c r="BR295" s="887" t="s">
        <v>240</v>
      </c>
      <c r="BS295" s="899"/>
      <c r="BT295" s="872"/>
      <c r="BU295" s="872"/>
      <c r="BV295" s="870"/>
      <c r="BW295" s="874"/>
      <c r="BX295" s="870"/>
      <c r="BY295" s="911" t="s">
        <v>178</v>
      </c>
      <c r="BZ295" s="887" t="s">
        <v>250</v>
      </c>
      <c r="CA295" s="903">
        <v>5780</v>
      </c>
      <c r="CB295" s="887" t="s">
        <v>240</v>
      </c>
      <c r="CC295" s="899">
        <v>50</v>
      </c>
      <c r="CD295" s="870" t="s">
        <v>241</v>
      </c>
      <c r="CE295" s="872" t="s">
        <v>242</v>
      </c>
      <c r="CF295" s="870" t="s">
        <v>240</v>
      </c>
      <c r="CG295" s="874" t="s">
        <v>246</v>
      </c>
      <c r="CH295" s="870" t="s">
        <v>240</v>
      </c>
      <c r="CI295" s="876">
        <v>2.8</v>
      </c>
      <c r="CJ295" s="880" t="s">
        <v>251</v>
      </c>
      <c r="CK295" s="887" t="s">
        <v>250</v>
      </c>
      <c r="CL295" s="888">
        <v>930</v>
      </c>
      <c r="CM295" s="887" t="s">
        <v>240</v>
      </c>
      <c r="CN295" s="899">
        <v>9</v>
      </c>
      <c r="CO295" s="872" t="s">
        <v>241</v>
      </c>
      <c r="CP295" s="872" t="s">
        <v>242</v>
      </c>
      <c r="CQ295" s="870" t="s">
        <v>240</v>
      </c>
      <c r="CR295" s="874" t="s">
        <v>246</v>
      </c>
      <c r="CS295" s="870" t="s">
        <v>240</v>
      </c>
      <c r="CT295" s="901">
        <v>10.1</v>
      </c>
      <c r="CU295" s="887" t="s">
        <v>250</v>
      </c>
      <c r="CV295" s="83">
        <v>540</v>
      </c>
      <c r="CW295" s="887" t="s">
        <v>250</v>
      </c>
      <c r="CX295" s="84">
        <v>5</v>
      </c>
      <c r="CY295" s="887" t="s">
        <v>250</v>
      </c>
      <c r="CZ295" s="84">
        <v>5</v>
      </c>
      <c r="DA295" s="887" t="s">
        <v>250</v>
      </c>
      <c r="DB295" s="83">
        <v>90</v>
      </c>
      <c r="DC295" s="887" t="s">
        <v>250</v>
      </c>
      <c r="DD295" s="84">
        <v>1</v>
      </c>
      <c r="DE295" s="887" t="s">
        <v>250</v>
      </c>
      <c r="DF295" s="84">
        <v>1</v>
      </c>
      <c r="DG295" s="905" t="s">
        <v>248</v>
      </c>
      <c r="DH295" s="906">
        <v>5220</v>
      </c>
      <c r="DI295" s="905" t="s">
        <v>248</v>
      </c>
      <c r="DJ295" s="85">
        <v>255</v>
      </c>
      <c r="DK295" s="882" t="s">
        <v>252</v>
      </c>
      <c r="DL295" s="908">
        <v>5780</v>
      </c>
      <c r="DM295" s="870" t="s">
        <v>240</v>
      </c>
      <c r="DN295" s="868">
        <v>50</v>
      </c>
      <c r="DO295" s="870" t="s">
        <v>241</v>
      </c>
      <c r="DP295" s="872" t="s">
        <v>242</v>
      </c>
      <c r="DQ295" s="870" t="s">
        <v>240</v>
      </c>
      <c r="DR295" s="874" t="s">
        <v>246</v>
      </c>
      <c r="DS295" s="870" t="s">
        <v>240</v>
      </c>
      <c r="DT295" s="876">
        <v>2.8</v>
      </c>
      <c r="DU295" s="878" t="s">
        <v>247</v>
      </c>
      <c r="DV295" s="880" t="s">
        <v>253</v>
      </c>
      <c r="DW295" s="882" t="s">
        <v>252</v>
      </c>
      <c r="DX295" s="922"/>
      <c r="DY295" s="887"/>
      <c r="DZ295" s="922"/>
      <c r="EA295" s="115"/>
      <c r="EB295" s="918"/>
    </row>
    <row r="296" spans="1:132" s="116" customFormat="1" ht="34.15" customHeight="1">
      <c r="A296" s="138" t="s">
        <v>574</v>
      </c>
      <c r="B296" s="920"/>
      <c r="C296" s="884"/>
      <c r="D296" s="910"/>
      <c r="E296" s="114" t="s">
        <v>43</v>
      </c>
      <c r="F296" s="52"/>
      <c r="G296" s="88">
        <v>49720</v>
      </c>
      <c r="H296" s="89"/>
      <c r="I296" s="55" t="s">
        <v>240</v>
      </c>
      <c r="J296" s="90">
        <v>470</v>
      </c>
      <c r="K296" s="91"/>
      <c r="L296" s="92" t="s">
        <v>241</v>
      </c>
      <c r="M296" s="93" t="s">
        <v>242</v>
      </c>
      <c r="N296" s="94" t="s">
        <v>240</v>
      </c>
      <c r="O296" s="95" t="s">
        <v>246</v>
      </c>
      <c r="P296" s="94" t="s">
        <v>240</v>
      </c>
      <c r="Q296" s="96">
        <v>2.4</v>
      </c>
      <c r="R296" s="97"/>
      <c r="S296" s="887"/>
      <c r="T296" s="889"/>
      <c r="U296" s="887"/>
      <c r="V296" s="891"/>
      <c r="W296" s="893"/>
      <c r="X296" s="873"/>
      <c r="Y296" s="893"/>
      <c r="Z296" s="895"/>
      <c r="AA296" s="55" t="s">
        <v>240</v>
      </c>
      <c r="AB296" s="90">
        <v>8670</v>
      </c>
      <c r="AC296" s="887"/>
      <c r="AD296" s="98">
        <v>80</v>
      </c>
      <c r="AE296" s="99" t="s">
        <v>241</v>
      </c>
      <c r="AF296" s="93" t="s">
        <v>242</v>
      </c>
      <c r="AG296" s="100" t="s">
        <v>240</v>
      </c>
      <c r="AH296" s="101" t="s">
        <v>246</v>
      </c>
      <c r="AI296" s="100" t="s">
        <v>240</v>
      </c>
      <c r="AJ296" s="102">
        <v>2.9</v>
      </c>
      <c r="AK296" s="103"/>
      <c r="AL296" s="70"/>
      <c r="AM296" s="104"/>
      <c r="AN296" s="77"/>
      <c r="AO296" s="105"/>
      <c r="AP296" s="106"/>
      <c r="AQ296" s="86"/>
      <c r="AR296" s="106"/>
      <c r="AS296" s="86"/>
      <c r="AT296" s="106"/>
      <c r="AU296" s="86"/>
      <c r="AV296" s="107" t="s">
        <v>240</v>
      </c>
      <c r="AW296" s="71">
        <v>60750</v>
      </c>
      <c r="AX296" s="77" t="s">
        <v>240</v>
      </c>
      <c r="AY296" s="72">
        <v>600</v>
      </c>
      <c r="AZ296" s="108" t="s">
        <v>241</v>
      </c>
      <c r="BA296" s="74" t="s">
        <v>242</v>
      </c>
      <c r="BB296" s="73" t="s">
        <v>240</v>
      </c>
      <c r="BC296" s="75" t="s">
        <v>246</v>
      </c>
      <c r="BD296" s="73" t="s">
        <v>240</v>
      </c>
      <c r="BE296" s="76">
        <v>2.5</v>
      </c>
      <c r="BF296" s="107" t="s">
        <v>240</v>
      </c>
      <c r="BG296" s="156">
        <v>52080</v>
      </c>
      <c r="BH296" s="107" t="s">
        <v>250</v>
      </c>
      <c r="BI296" s="72">
        <v>520</v>
      </c>
      <c r="BJ296" s="108" t="s">
        <v>241</v>
      </c>
      <c r="BK296" s="74" t="s">
        <v>242</v>
      </c>
      <c r="BL296" s="108" t="s">
        <v>240</v>
      </c>
      <c r="BM296" s="75" t="s">
        <v>246</v>
      </c>
      <c r="BN296" s="108" t="s">
        <v>240</v>
      </c>
      <c r="BO296" s="76">
        <v>2.5</v>
      </c>
      <c r="BP296" s="896"/>
      <c r="BQ296" s="898"/>
      <c r="BR296" s="887"/>
      <c r="BS296" s="900"/>
      <c r="BT296" s="873"/>
      <c r="BU296" s="873"/>
      <c r="BV296" s="871"/>
      <c r="BW296" s="875"/>
      <c r="BX296" s="871"/>
      <c r="BY296" s="912"/>
      <c r="BZ296" s="887"/>
      <c r="CA296" s="904"/>
      <c r="CB296" s="887"/>
      <c r="CC296" s="900"/>
      <c r="CD296" s="871"/>
      <c r="CE296" s="873"/>
      <c r="CF296" s="871"/>
      <c r="CG296" s="875"/>
      <c r="CH296" s="871"/>
      <c r="CI296" s="877"/>
      <c r="CJ296" s="881"/>
      <c r="CK296" s="887"/>
      <c r="CL296" s="889"/>
      <c r="CM296" s="887"/>
      <c r="CN296" s="900"/>
      <c r="CO296" s="873"/>
      <c r="CP296" s="873"/>
      <c r="CQ296" s="871"/>
      <c r="CR296" s="875"/>
      <c r="CS296" s="871"/>
      <c r="CT296" s="902"/>
      <c r="CU296" s="887"/>
      <c r="CV296" s="109" t="s">
        <v>280</v>
      </c>
      <c r="CW296" s="887"/>
      <c r="CX296" s="109" t="s">
        <v>255</v>
      </c>
      <c r="CY296" s="887"/>
      <c r="CZ296" s="110">
        <v>46.6</v>
      </c>
      <c r="DA296" s="887"/>
      <c r="DB296" s="109" t="s">
        <v>280</v>
      </c>
      <c r="DC296" s="887"/>
      <c r="DD296" s="109" t="s">
        <v>255</v>
      </c>
      <c r="DE296" s="887"/>
      <c r="DF296" s="110">
        <v>38.799999999999997</v>
      </c>
      <c r="DG296" s="905"/>
      <c r="DH296" s="907"/>
      <c r="DI296" s="905"/>
      <c r="DJ296" s="111" t="s">
        <v>256</v>
      </c>
      <c r="DK296" s="882"/>
      <c r="DL296" s="909"/>
      <c r="DM296" s="871"/>
      <c r="DN296" s="869"/>
      <c r="DO296" s="871"/>
      <c r="DP296" s="873"/>
      <c r="DQ296" s="871"/>
      <c r="DR296" s="875"/>
      <c r="DS296" s="871"/>
      <c r="DT296" s="877"/>
      <c r="DU296" s="879"/>
      <c r="DV296" s="881"/>
      <c r="DW296" s="882"/>
      <c r="DX296" s="922"/>
      <c r="DY296" s="887"/>
      <c r="DZ296" s="922"/>
      <c r="EA296" s="115"/>
      <c r="EB296" s="918"/>
    </row>
    <row r="297" spans="1:132" s="116" customFormat="1" ht="34.15" customHeight="1">
      <c r="A297" s="138" t="s">
        <v>575</v>
      </c>
      <c r="B297" s="920"/>
      <c r="C297" s="883" t="s">
        <v>269</v>
      </c>
      <c r="D297" s="885" t="s">
        <v>239</v>
      </c>
      <c r="E297" s="113" t="s">
        <v>42</v>
      </c>
      <c r="F297" s="52"/>
      <c r="G297" s="53">
        <v>38320</v>
      </c>
      <c r="H297" s="54">
        <v>46990</v>
      </c>
      <c r="I297" s="55" t="s">
        <v>240</v>
      </c>
      <c r="J297" s="56">
        <v>360</v>
      </c>
      <c r="K297" s="57">
        <v>440</v>
      </c>
      <c r="L297" s="58" t="s">
        <v>241</v>
      </c>
      <c r="M297" s="59" t="s">
        <v>242</v>
      </c>
      <c r="N297" s="60" t="s">
        <v>240</v>
      </c>
      <c r="O297" s="61" t="s">
        <v>243</v>
      </c>
      <c r="P297" s="60" t="s">
        <v>240</v>
      </c>
      <c r="Q297" s="62">
        <v>2.2999999999999998</v>
      </c>
      <c r="R297" s="63">
        <v>2.4</v>
      </c>
      <c r="S297" s="887" t="s">
        <v>240</v>
      </c>
      <c r="T297" s="888">
        <v>730</v>
      </c>
      <c r="U297" s="887" t="s">
        <v>240</v>
      </c>
      <c r="V297" s="890">
        <v>7</v>
      </c>
      <c r="W297" s="892" t="s">
        <v>244</v>
      </c>
      <c r="X297" s="872" t="s">
        <v>242</v>
      </c>
      <c r="Y297" s="892" t="s">
        <v>240</v>
      </c>
      <c r="Z297" s="894" t="s">
        <v>245</v>
      </c>
      <c r="AA297" s="55" t="s">
        <v>240</v>
      </c>
      <c r="AB297" s="64">
        <v>8670</v>
      </c>
      <c r="AC297" s="887" t="s">
        <v>240</v>
      </c>
      <c r="AD297" s="65">
        <v>80</v>
      </c>
      <c r="AE297" s="66" t="s">
        <v>244</v>
      </c>
      <c r="AF297" s="59" t="s">
        <v>242</v>
      </c>
      <c r="AG297" s="67" t="s">
        <v>240</v>
      </c>
      <c r="AH297" s="61" t="s">
        <v>246</v>
      </c>
      <c r="AI297" s="67" t="s">
        <v>240</v>
      </c>
      <c r="AJ297" s="68">
        <v>2.9</v>
      </c>
      <c r="AK297" s="69" t="s">
        <v>247</v>
      </c>
      <c r="AL297" s="70" t="s">
        <v>248</v>
      </c>
      <c r="AM297" s="71">
        <v>3470</v>
      </c>
      <c r="AN297" s="70" t="s">
        <v>248</v>
      </c>
      <c r="AO297" s="72">
        <v>30</v>
      </c>
      <c r="AP297" s="73" t="s">
        <v>241</v>
      </c>
      <c r="AQ297" s="74" t="s">
        <v>242</v>
      </c>
      <c r="AR297" s="73" t="s">
        <v>240</v>
      </c>
      <c r="AS297" s="75" t="s">
        <v>246</v>
      </c>
      <c r="AT297" s="73" t="s">
        <v>240</v>
      </c>
      <c r="AU297" s="76">
        <v>3.9</v>
      </c>
      <c r="AV297" s="77"/>
      <c r="AW297" s="78"/>
      <c r="AX297" s="77"/>
      <c r="AY297" s="79"/>
      <c r="AZ297" s="80"/>
      <c r="BA297" s="80"/>
      <c r="BB297" s="81"/>
      <c r="BC297" s="80"/>
      <c r="BD297" s="81"/>
      <c r="BE297" s="80"/>
      <c r="BF297" s="77"/>
      <c r="BG297" s="78" t="s">
        <v>249</v>
      </c>
      <c r="BH297" s="77"/>
      <c r="BI297" s="82"/>
      <c r="BJ297" s="80"/>
      <c r="BK297" s="80"/>
      <c r="BL297" s="80"/>
      <c r="BM297" s="80"/>
      <c r="BN297" s="80"/>
      <c r="BO297" s="80"/>
      <c r="BP297" s="896" t="s">
        <v>240</v>
      </c>
      <c r="BQ297" s="897" t="s">
        <v>178</v>
      </c>
      <c r="BR297" s="887" t="s">
        <v>240</v>
      </c>
      <c r="BS297" s="899"/>
      <c r="BT297" s="872"/>
      <c r="BU297" s="872"/>
      <c r="BV297" s="870"/>
      <c r="BW297" s="874"/>
      <c r="BX297" s="870"/>
      <c r="BY297" s="911" t="s">
        <v>178</v>
      </c>
      <c r="BZ297" s="887" t="s">
        <v>250</v>
      </c>
      <c r="CA297" s="903">
        <v>4950</v>
      </c>
      <c r="CB297" s="887" t="s">
        <v>240</v>
      </c>
      <c r="CC297" s="899">
        <v>40</v>
      </c>
      <c r="CD297" s="870" t="s">
        <v>241</v>
      </c>
      <c r="CE297" s="872" t="s">
        <v>242</v>
      </c>
      <c r="CF297" s="870" t="s">
        <v>240</v>
      </c>
      <c r="CG297" s="874" t="s">
        <v>246</v>
      </c>
      <c r="CH297" s="870" t="s">
        <v>240</v>
      </c>
      <c r="CI297" s="876">
        <v>3.1</v>
      </c>
      <c r="CJ297" s="880" t="s">
        <v>251</v>
      </c>
      <c r="CK297" s="887" t="s">
        <v>250</v>
      </c>
      <c r="CL297" s="888">
        <v>800</v>
      </c>
      <c r="CM297" s="887" t="s">
        <v>240</v>
      </c>
      <c r="CN297" s="899">
        <v>8</v>
      </c>
      <c r="CO297" s="872" t="s">
        <v>241</v>
      </c>
      <c r="CP297" s="872" t="s">
        <v>242</v>
      </c>
      <c r="CQ297" s="870" t="s">
        <v>240</v>
      </c>
      <c r="CR297" s="874" t="s">
        <v>246</v>
      </c>
      <c r="CS297" s="870" t="s">
        <v>240</v>
      </c>
      <c r="CT297" s="901">
        <v>9.6999999999999993</v>
      </c>
      <c r="CU297" s="887" t="s">
        <v>250</v>
      </c>
      <c r="CV297" s="83">
        <v>480</v>
      </c>
      <c r="CW297" s="887" t="s">
        <v>250</v>
      </c>
      <c r="CX297" s="84">
        <v>4</v>
      </c>
      <c r="CY297" s="887" t="s">
        <v>250</v>
      </c>
      <c r="CZ297" s="84">
        <v>4</v>
      </c>
      <c r="DA297" s="887" t="s">
        <v>250</v>
      </c>
      <c r="DB297" s="83">
        <v>80</v>
      </c>
      <c r="DC297" s="887" t="s">
        <v>250</v>
      </c>
      <c r="DD297" s="84">
        <v>1</v>
      </c>
      <c r="DE297" s="887" t="s">
        <v>250</v>
      </c>
      <c r="DF297" s="84">
        <v>1</v>
      </c>
      <c r="DG297" s="905" t="s">
        <v>248</v>
      </c>
      <c r="DH297" s="906">
        <v>4660</v>
      </c>
      <c r="DI297" s="905" t="s">
        <v>248</v>
      </c>
      <c r="DJ297" s="85">
        <v>255</v>
      </c>
      <c r="DK297" s="882" t="s">
        <v>252</v>
      </c>
      <c r="DL297" s="908">
        <v>4960</v>
      </c>
      <c r="DM297" s="870" t="s">
        <v>240</v>
      </c>
      <c r="DN297" s="868">
        <v>50</v>
      </c>
      <c r="DO297" s="870" t="s">
        <v>241</v>
      </c>
      <c r="DP297" s="872" t="s">
        <v>242</v>
      </c>
      <c r="DQ297" s="870" t="s">
        <v>240</v>
      </c>
      <c r="DR297" s="874" t="s">
        <v>246</v>
      </c>
      <c r="DS297" s="870" t="s">
        <v>240</v>
      </c>
      <c r="DT297" s="876">
        <v>2.4</v>
      </c>
      <c r="DU297" s="878" t="s">
        <v>247</v>
      </c>
      <c r="DV297" s="880" t="s">
        <v>253</v>
      </c>
      <c r="DW297" s="882" t="s">
        <v>252</v>
      </c>
      <c r="DX297" s="922"/>
      <c r="DY297" s="887"/>
      <c r="DZ297" s="922"/>
      <c r="EA297" s="115"/>
      <c r="EB297" s="918"/>
    </row>
    <row r="298" spans="1:132" s="116" customFormat="1" ht="34.15" customHeight="1">
      <c r="A298" s="138" t="s">
        <v>576</v>
      </c>
      <c r="B298" s="920"/>
      <c r="C298" s="884"/>
      <c r="D298" s="910"/>
      <c r="E298" s="114" t="s">
        <v>43</v>
      </c>
      <c r="F298" s="52"/>
      <c r="G298" s="88">
        <v>46990</v>
      </c>
      <c r="H298" s="89"/>
      <c r="I298" s="55" t="s">
        <v>240</v>
      </c>
      <c r="J298" s="90">
        <v>440</v>
      </c>
      <c r="K298" s="91"/>
      <c r="L298" s="92" t="s">
        <v>241</v>
      </c>
      <c r="M298" s="93" t="s">
        <v>242</v>
      </c>
      <c r="N298" s="94" t="s">
        <v>240</v>
      </c>
      <c r="O298" s="95" t="s">
        <v>246</v>
      </c>
      <c r="P298" s="94" t="s">
        <v>240</v>
      </c>
      <c r="Q298" s="96">
        <v>2.4</v>
      </c>
      <c r="R298" s="97"/>
      <c r="S298" s="887"/>
      <c r="T298" s="889"/>
      <c r="U298" s="887"/>
      <c r="V298" s="891"/>
      <c r="W298" s="893"/>
      <c r="X298" s="873"/>
      <c r="Y298" s="893"/>
      <c r="Z298" s="895"/>
      <c r="AA298" s="55" t="s">
        <v>240</v>
      </c>
      <c r="AB298" s="90">
        <v>8670</v>
      </c>
      <c r="AC298" s="887"/>
      <c r="AD298" s="98">
        <v>80</v>
      </c>
      <c r="AE298" s="99" t="s">
        <v>241</v>
      </c>
      <c r="AF298" s="93" t="s">
        <v>242</v>
      </c>
      <c r="AG298" s="100" t="s">
        <v>240</v>
      </c>
      <c r="AH298" s="101" t="s">
        <v>246</v>
      </c>
      <c r="AI298" s="100" t="s">
        <v>240</v>
      </c>
      <c r="AJ298" s="102">
        <v>2.9</v>
      </c>
      <c r="AK298" s="103"/>
      <c r="AL298" s="70"/>
      <c r="AM298" s="104"/>
      <c r="AN298" s="77"/>
      <c r="AO298" s="105"/>
      <c r="AP298" s="106"/>
      <c r="AQ298" s="86"/>
      <c r="AR298" s="106"/>
      <c r="AS298" s="86"/>
      <c r="AT298" s="106"/>
      <c r="AU298" s="86"/>
      <c r="AV298" s="107" t="s">
        <v>240</v>
      </c>
      <c r="AW298" s="71">
        <v>60750</v>
      </c>
      <c r="AX298" s="77" t="s">
        <v>240</v>
      </c>
      <c r="AY298" s="72">
        <v>600</v>
      </c>
      <c r="AZ298" s="108" t="s">
        <v>241</v>
      </c>
      <c r="BA298" s="74" t="s">
        <v>242</v>
      </c>
      <c r="BB298" s="73" t="s">
        <v>240</v>
      </c>
      <c r="BC298" s="75" t="s">
        <v>246</v>
      </c>
      <c r="BD298" s="73" t="s">
        <v>240</v>
      </c>
      <c r="BE298" s="76">
        <v>2.5</v>
      </c>
      <c r="BF298" s="107" t="s">
        <v>240</v>
      </c>
      <c r="BG298" s="156">
        <v>52080</v>
      </c>
      <c r="BH298" s="107" t="s">
        <v>250</v>
      </c>
      <c r="BI298" s="72">
        <v>520</v>
      </c>
      <c r="BJ298" s="108" t="s">
        <v>241</v>
      </c>
      <c r="BK298" s="74" t="s">
        <v>242</v>
      </c>
      <c r="BL298" s="108" t="s">
        <v>240</v>
      </c>
      <c r="BM298" s="75" t="s">
        <v>246</v>
      </c>
      <c r="BN298" s="108" t="s">
        <v>240</v>
      </c>
      <c r="BO298" s="76">
        <v>2.5</v>
      </c>
      <c r="BP298" s="896"/>
      <c r="BQ298" s="898"/>
      <c r="BR298" s="887"/>
      <c r="BS298" s="900"/>
      <c r="BT298" s="873"/>
      <c r="BU298" s="873"/>
      <c r="BV298" s="871"/>
      <c r="BW298" s="875"/>
      <c r="BX298" s="871"/>
      <c r="BY298" s="912"/>
      <c r="BZ298" s="887"/>
      <c r="CA298" s="904"/>
      <c r="CB298" s="887"/>
      <c r="CC298" s="900"/>
      <c r="CD298" s="871"/>
      <c r="CE298" s="873"/>
      <c r="CF298" s="871"/>
      <c r="CG298" s="875"/>
      <c r="CH298" s="871"/>
      <c r="CI298" s="877"/>
      <c r="CJ298" s="881"/>
      <c r="CK298" s="887"/>
      <c r="CL298" s="889"/>
      <c r="CM298" s="887"/>
      <c r="CN298" s="900"/>
      <c r="CO298" s="873"/>
      <c r="CP298" s="873"/>
      <c r="CQ298" s="871"/>
      <c r="CR298" s="875"/>
      <c r="CS298" s="871"/>
      <c r="CT298" s="902"/>
      <c r="CU298" s="887"/>
      <c r="CV298" s="109" t="s">
        <v>280</v>
      </c>
      <c r="CW298" s="887"/>
      <c r="CX298" s="109" t="s">
        <v>255</v>
      </c>
      <c r="CY298" s="887"/>
      <c r="CZ298" s="110">
        <v>49.9</v>
      </c>
      <c r="DA298" s="887"/>
      <c r="DB298" s="109" t="s">
        <v>280</v>
      </c>
      <c r="DC298" s="887"/>
      <c r="DD298" s="109" t="s">
        <v>255</v>
      </c>
      <c r="DE298" s="887"/>
      <c r="DF298" s="110">
        <v>33.299999999999997</v>
      </c>
      <c r="DG298" s="905"/>
      <c r="DH298" s="907"/>
      <c r="DI298" s="905"/>
      <c r="DJ298" s="111" t="s">
        <v>256</v>
      </c>
      <c r="DK298" s="882"/>
      <c r="DL298" s="909"/>
      <c r="DM298" s="871"/>
      <c r="DN298" s="869"/>
      <c r="DO298" s="871"/>
      <c r="DP298" s="873"/>
      <c r="DQ298" s="871"/>
      <c r="DR298" s="875"/>
      <c r="DS298" s="871"/>
      <c r="DT298" s="877"/>
      <c r="DU298" s="879"/>
      <c r="DV298" s="881"/>
      <c r="DW298" s="882"/>
      <c r="DX298" s="922"/>
      <c r="DY298" s="887"/>
      <c r="DZ298" s="922"/>
      <c r="EA298" s="115"/>
      <c r="EB298" s="918"/>
    </row>
    <row r="299" spans="1:132" s="116" customFormat="1" ht="34.15" customHeight="1">
      <c r="A299" s="138" t="s">
        <v>577</v>
      </c>
      <c r="B299" s="920"/>
      <c r="C299" s="883" t="s">
        <v>270</v>
      </c>
      <c r="D299" s="885" t="s">
        <v>239</v>
      </c>
      <c r="E299" s="113" t="s">
        <v>42</v>
      </c>
      <c r="F299" s="52"/>
      <c r="G299" s="53">
        <v>36300</v>
      </c>
      <c r="H299" s="54">
        <v>44970</v>
      </c>
      <c r="I299" s="55" t="s">
        <v>240</v>
      </c>
      <c r="J299" s="56">
        <v>340</v>
      </c>
      <c r="K299" s="57">
        <v>420</v>
      </c>
      <c r="L299" s="58" t="s">
        <v>241</v>
      </c>
      <c r="M299" s="59" t="s">
        <v>242</v>
      </c>
      <c r="N299" s="60" t="s">
        <v>240</v>
      </c>
      <c r="O299" s="61" t="s">
        <v>243</v>
      </c>
      <c r="P299" s="60" t="s">
        <v>240</v>
      </c>
      <c r="Q299" s="62">
        <v>2.2999999999999998</v>
      </c>
      <c r="R299" s="63">
        <v>2.4</v>
      </c>
      <c r="S299" s="887" t="s">
        <v>240</v>
      </c>
      <c r="T299" s="888">
        <v>640</v>
      </c>
      <c r="U299" s="887" t="s">
        <v>240</v>
      </c>
      <c r="V299" s="890">
        <v>6</v>
      </c>
      <c r="W299" s="892" t="s">
        <v>244</v>
      </c>
      <c r="X299" s="872" t="s">
        <v>242</v>
      </c>
      <c r="Y299" s="892" t="s">
        <v>240</v>
      </c>
      <c r="Z299" s="894" t="s">
        <v>245</v>
      </c>
      <c r="AA299" s="55" t="s">
        <v>240</v>
      </c>
      <c r="AB299" s="64">
        <v>8670</v>
      </c>
      <c r="AC299" s="887" t="s">
        <v>240</v>
      </c>
      <c r="AD299" s="65">
        <v>80</v>
      </c>
      <c r="AE299" s="66" t="s">
        <v>244</v>
      </c>
      <c r="AF299" s="59" t="s">
        <v>242</v>
      </c>
      <c r="AG299" s="67" t="s">
        <v>240</v>
      </c>
      <c r="AH299" s="61" t="s">
        <v>246</v>
      </c>
      <c r="AI299" s="67" t="s">
        <v>240</v>
      </c>
      <c r="AJ299" s="68">
        <v>2.9</v>
      </c>
      <c r="AK299" s="69" t="s">
        <v>247</v>
      </c>
      <c r="AL299" s="70" t="s">
        <v>248</v>
      </c>
      <c r="AM299" s="71">
        <v>3470</v>
      </c>
      <c r="AN299" s="70" t="s">
        <v>248</v>
      </c>
      <c r="AO299" s="72">
        <v>30</v>
      </c>
      <c r="AP299" s="73" t="s">
        <v>241</v>
      </c>
      <c r="AQ299" s="74" t="s">
        <v>242</v>
      </c>
      <c r="AR299" s="73" t="s">
        <v>240</v>
      </c>
      <c r="AS299" s="75" t="s">
        <v>246</v>
      </c>
      <c r="AT299" s="73" t="s">
        <v>240</v>
      </c>
      <c r="AU299" s="76">
        <v>3.9</v>
      </c>
      <c r="AV299" s="77"/>
      <c r="AW299" s="78"/>
      <c r="AX299" s="77"/>
      <c r="AY299" s="79"/>
      <c r="AZ299" s="80"/>
      <c r="BA299" s="80"/>
      <c r="BB299" s="81"/>
      <c r="BC299" s="80"/>
      <c r="BD299" s="81"/>
      <c r="BE299" s="80"/>
      <c r="BF299" s="77"/>
      <c r="BG299" s="78" t="s">
        <v>249</v>
      </c>
      <c r="BH299" s="77"/>
      <c r="BI299" s="82"/>
      <c r="BJ299" s="80"/>
      <c r="BK299" s="80"/>
      <c r="BL299" s="80"/>
      <c r="BM299" s="80"/>
      <c r="BN299" s="80"/>
      <c r="BO299" s="80"/>
      <c r="BP299" s="896" t="s">
        <v>240</v>
      </c>
      <c r="BQ299" s="897" t="s">
        <v>178</v>
      </c>
      <c r="BR299" s="887" t="s">
        <v>240</v>
      </c>
      <c r="BS299" s="899"/>
      <c r="BT299" s="872"/>
      <c r="BU299" s="872"/>
      <c r="BV299" s="870"/>
      <c r="BW299" s="874"/>
      <c r="BX299" s="870"/>
      <c r="BY299" s="911" t="s">
        <v>178</v>
      </c>
      <c r="BZ299" s="887" t="s">
        <v>250</v>
      </c>
      <c r="CA299" s="903">
        <v>4330</v>
      </c>
      <c r="CB299" s="887" t="s">
        <v>240</v>
      </c>
      <c r="CC299" s="899">
        <v>40</v>
      </c>
      <c r="CD299" s="870" t="s">
        <v>241</v>
      </c>
      <c r="CE299" s="872" t="s">
        <v>242</v>
      </c>
      <c r="CF299" s="870" t="s">
        <v>240</v>
      </c>
      <c r="CG299" s="874" t="s">
        <v>246</v>
      </c>
      <c r="CH299" s="870" t="s">
        <v>240</v>
      </c>
      <c r="CI299" s="876">
        <v>2.7</v>
      </c>
      <c r="CJ299" s="880" t="s">
        <v>251</v>
      </c>
      <c r="CK299" s="887" t="s">
        <v>250</v>
      </c>
      <c r="CL299" s="888">
        <v>700</v>
      </c>
      <c r="CM299" s="887" t="s">
        <v>240</v>
      </c>
      <c r="CN299" s="899">
        <v>7</v>
      </c>
      <c r="CO299" s="872" t="s">
        <v>241</v>
      </c>
      <c r="CP299" s="872" t="s">
        <v>242</v>
      </c>
      <c r="CQ299" s="870" t="s">
        <v>240</v>
      </c>
      <c r="CR299" s="874" t="s">
        <v>246</v>
      </c>
      <c r="CS299" s="870" t="s">
        <v>240</v>
      </c>
      <c r="CT299" s="901">
        <v>9.6999999999999993</v>
      </c>
      <c r="CU299" s="887" t="s">
        <v>250</v>
      </c>
      <c r="CV299" s="83">
        <v>440</v>
      </c>
      <c r="CW299" s="887" t="s">
        <v>250</v>
      </c>
      <c r="CX299" s="84">
        <v>4</v>
      </c>
      <c r="CY299" s="887" t="s">
        <v>250</v>
      </c>
      <c r="CZ299" s="84">
        <v>4</v>
      </c>
      <c r="DA299" s="887" t="s">
        <v>250</v>
      </c>
      <c r="DB299" s="83">
        <v>70</v>
      </c>
      <c r="DC299" s="887" t="s">
        <v>250</v>
      </c>
      <c r="DD299" s="84">
        <v>1</v>
      </c>
      <c r="DE299" s="887" t="s">
        <v>250</v>
      </c>
      <c r="DF299" s="84">
        <v>1</v>
      </c>
      <c r="DG299" s="905" t="s">
        <v>248</v>
      </c>
      <c r="DH299" s="906">
        <v>4250</v>
      </c>
      <c r="DI299" s="905" t="s">
        <v>248</v>
      </c>
      <c r="DJ299" s="85">
        <v>255</v>
      </c>
      <c r="DK299" s="882" t="s">
        <v>252</v>
      </c>
      <c r="DL299" s="908">
        <v>4340</v>
      </c>
      <c r="DM299" s="870" t="s">
        <v>240</v>
      </c>
      <c r="DN299" s="868">
        <v>40</v>
      </c>
      <c r="DO299" s="870" t="s">
        <v>241</v>
      </c>
      <c r="DP299" s="872" t="s">
        <v>242</v>
      </c>
      <c r="DQ299" s="870" t="s">
        <v>240</v>
      </c>
      <c r="DR299" s="874" t="s">
        <v>246</v>
      </c>
      <c r="DS299" s="870" t="s">
        <v>240</v>
      </c>
      <c r="DT299" s="876">
        <v>2.7</v>
      </c>
      <c r="DU299" s="878" t="s">
        <v>247</v>
      </c>
      <c r="DV299" s="880" t="s">
        <v>253</v>
      </c>
      <c r="DW299" s="882" t="s">
        <v>252</v>
      </c>
      <c r="DX299" s="922"/>
      <c r="DY299" s="887"/>
      <c r="DZ299" s="922"/>
      <c r="EA299" s="115"/>
      <c r="EB299" s="918"/>
    </row>
    <row r="300" spans="1:132" s="116" customFormat="1" ht="34.15" customHeight="1">
      <c r="A300" s="138" t="s">
        <v>578</v>
      </c>
      <c r="B300" s="920"/>
      <c r="C300" s="884"/>
      <c r="D300" s="910"/>
      <c r="E300" s="114" t="s">
        <v>43</v>
      </c>
      <c r="F300" s="52"/>
      <c r="G300" s="88">
        <v>44970</v>
      </c>
      <c r="H300" s="89"/>
      <c r="I300" s="55" t="s">
        <v>240</v>
      </c>
      <c r="J300" s="90">
        <v>420</v>
      </c>
      <c r="K300" s="91"/>
      <c r="L300" s="92" t="s">
        <v>241</v>
      </c>
      <c r="M300" s="93" t="s">
        <v>242</v>
      </c>
      <c r="N300" s="94" t="s">
        <v>240</v>
      </c>
      <c r="O300" s="95" t="s">
        <v>246</v>
      </c>
      <c r="P300" s="94" t="s">
        <v>240</v>
      </c>
      <c r="Q300" s="96">
        <v>2.4</v>
      </c>
      <c r="R300" s="97"/>
      <c r="S300" s="887"/>
      <c r="T300" s="889"/>
      <c r="U300" s="887"/>
      <c r="V300" s="891"/>
      <c r="W300" s="893"/>
      <c r="X300" s="873"/>
      <c r="Y300" s="893"/>
      <c r="Z300" s="895"/>
      <c r="AA300" s="55" t="s">
        <v>240</v>
      </c>
      <c r="AB300" s="90">
        <v>8670</v>
      </c>
      <c r="AC300" s="887"/>
      <c r="AD300" s="98">
        <v>80</v>
      </c>
      <c r="AE300" s="99" t="s">
        <v>241</v>
      </c>
      <c r="AF300" s="93" t="s">
        <v>242</v>
      </c>
      <c r="AG300" s="100" t="s">
        <v>240</v>
      </c>
      <c r="AH300" s="101" t="s">
        <v>246</v>
      </c>
      <c r="AI300" s="100" t="s">
        <v>240</v>
      </c>
      <c r="AJ300" s="102">
        <v>2.9</v>
      </c>
      <c r="AK300" s="103"/>
      <c r="AL300" s="70"/>
      <c r="AM300" s="104"/>
      <c r="AN300" s="77"/>
      <c r="AO300" s="105"/>
      <c r="AP300" s="106"/>
      <c r="AQ300" s="86"/>
      <c r="AR300" s="106"/>
      <c r="AS300" s="86"/>
      <c r="AT300" s="106"/>
      <c r="AU300" s="86"/>
      <c r="AV300" s="107" t="s">
        <v>240</v>
      </c>
      <c r="AW300" s="71">
        <v>60750</v>
      </c>
      <c r="AX300" s="77" t="s">
        <v>240</v>
      </c>
      <c r="AY300" s="72">
        <v>600</v>
      </c>
      <c r="AZ300" s="108" t="s">
        <v>241</v>
      </c>
      <c r="BA300" s="74" t="s">
        <v>242</v>
      </c>
      <c r="BB300" s="73" t="s">
        <v>240</v>
      </c>
      <c r="BC300" s="75" t="s">
        <v>246</v>
      </c>
      <c r="BD300" s="73" t="s">
        <v>240</v>
      </c>
      <c r="BE300" s="76">
        <v>2.5</v>
      </c>
      <c r="BF300" s="107" t="s">
        <v>240</v>
      </c>
      <c r="BG300" s="156">
        <v>52080</v>
      </c>
      <c r="BH300" s="107" t="s">
        <v>250</v>
      </c>
      <c r="BI300" s="72">
        <v>520</v>
      </c>
      <c r="BJ300" s="108" t="s">
        <v>241</v>
      </c>
      <c r="BK300" s="74" t="s">
        <v>242</v>
      </c>
      <c r="BL300" s="108" t="s">
        <v>240</v>
      </c>
      <c r="BM300" s="75" t="s">
        <v>246</v>
      </c>
      <c r="BN300" s="108" t="s">
        <v>240</v>
      </c>
      <c r="BO300" s="76">
        <v>2.5</v>
      </c>
      <c r="BP300" s="896"/>
      <c r="BQ300" s="898"/>
      <c r="BR300" s="887"/>
      <c r="BS300" s="900"/>
      <c r="BT300" s="873"/>
      <c r="BU300" s="873"/>
      <c r="BV300" s="871"/>
      <c r="BW300" s="875"/>
      <c r="BX300" s="871"/>
      <c r="BY300" s="912"/>
      <c r="BZ300" s="887"/>
      <c r="CA300" s="904"/>
      <c r="CB300" s="887"/>
      <c r="CC300" s="900"/>
      <c r="CD300" s="871"/>
      <c r="CE300" s="873"/>
      <c r="CF300" s="871"/>
      <c r="CG300" s="875"/>
      <c r="CH300" s="871"/>
      <c r="CI300" s="877"/>
      <c r="CJ300" s="881"/>
      <c r="CK300" s="887"/>
      <c r="CL300" s="889"/>
      <c r="CM300" s="887"/>
      <c r="CN300" s="900"/>
      <c r="CO300" s="873"/>
      <c r="CP300" s="873"/>
      <c r="CQ300" s="871"/>
      <c r="CR300" s="875"/>
      <c r="CS300" s="871"/>
      <c r="CT300" s="902"/>
      <c r="CU300" s="887"/>
      <c r="CV300" s="109" t="s">
        <v>280</v>
      </c>
      <c r="CW300" s="887"/>
      <c r="CX300" s="109" t="s">
        <v>255</v>
      </c>
      <c r="CY300" s="887"/>
      <c r="CZ300" s="110">
        <v>43.7</v>
      </c>
      <c r="DA300" s="887"/>
      <c r="DB300" s="109" t="s">
        <v>280</v>
      </c>
      <c r="DC300" s="887"/>
      <c r="DD300" s="109" t="s">
        <v>255</v>
      </c>
      <c r="DE300" s="887"/>
      <c r="DF300" s="110">
        <v>29.1</v>
      </c>
      <c r="DG300" s="905"/>
      <c r="DH300" s="907"/>
      <c r="DI300" s="905"/>
      <c r="DJ300" s="111" t="s">
        <v>256</v>
      </c>
      <c r="DK300" s="882"/>
      <c r="DL300" s="909"/>
      <c r="DM300" s="871"/>
      <c r="DN300" s="869"/>
      <c r="DO300" s="871"/>
      <c r="DP300" s="873"/>
      <c r="DQ300" s="871"/>
      <c r="DR300" s="875"/>
      <c r="DS300" s="871"/>
      <c r="DT300" s="877"/>
      <c r="DU300" s="879"/>
      <c r="DV300" s="881"/>
      <c r="DW300" s="882"/>
      <c r="DX300" s="922"/>
      <c r="DY300" s="887"/>
      <c r="DZ300" s="922"/>
      <c r="EA300" s="115"/>
      <c r="EB300" s="918"/>
    </row>
    <row r="301" spans="1:132" s="116" customFormat="1" ht="34.15" customHeight="1">
      <c r="A301" s="138" t="s">
        <v>579</v>
      </c>
      <c r="B301" s="920"/>
      <c r="C301" s="883" t="s">
        <v>271</v>
      </c>
      <c r="D301" s="885" t="s">
        <v>239</v>
      </c>
      <c r="E301" s="113" t="s">
        <v>42</v>
      </c>
      <c r="F301" s="52"/>
      <c r="G301" s="53">
        <v>34710</v>
      </c>
      <c r="H301" s="54">
        <v>43380</v>
      </c>
      <c r="I301" s="55" t="s">
        <v>240</v>
      </c>
      <c r="J301" s="56">
        <v>320</v>
      </c>
      <c r="K301" s="57">
        <v>410</v>
      </c>
      <c r="L301" s="58" t="s">
        <v>241</v>
      </c>
      <c r="M301" s="59" t="s">
        <v>242</v>
      </c>
      <c r="N301" s="60" t="s">
        <v>240</v>
      </c>
      <c r="O301" s="61" t="s">
        <v>243</v>
      </c>
      <c r="P301" s="60" t="s">
        <v>240</v>
      </c>
      <c r="Q301" s="62">
        <v>2.2999999999999998</v>
      </c>
      <c r="R301" s="63">
        <v>2.2999999999999998</v>
      </c>
      <c r="S301" s="887" t="s">
        <v>240</v>
      </c>
      <c r="T301" s="888">
        <v>570</v>
      </c>
      <c r="U301" s="887" t="s">
        <v>240</v>
      </c>
      <c r="V301" s="890">
        <v>5</v>
      </c>
      <c r="W301" s="892" t="s">
        <v>244</v>
      </c>
      <c r="X301" s="872" t="s">
        <v>242</v>
      </c>
      <c r="Y301" s="892" t="s">
        <v>240</v>
      </c>
      <c r="Z301" s="894" t="s">
        <v>245</v>
      </c>
      <c r="AA301" s="55" t="s">
        <v>240</v>
      </c>
      <c r="AB301" s="64">
        <v>8670</v>
      </c>
      <c r="AC301" s="887" t="s">
        <v>240</v>
      </c>
      <c r="AD301" s="65">
        <v>80</v>
      </c>
      <c r="AE301" s="66" t="s">
        <v>244</v>
      </c>
      <c r="AF301" s="59" t="s">
        <v>242</v>
      </c>
      <c r="AG301" s="67" t="s">
        <v>240</v>
      </c>
      <c r="AH301" s="61" t="s">
        <v>246</v>
      </c>
      <c r="AI301" s="67" t="s">
        <v>240</v>
      </c>
      <c r="AJ301" s="68">
        <v>2.9</v>
      </c>
      <c r="AK301" s="69" t="s">
        <v>247</v>
      </c>
      <c r="AL301" s="70" t="s">
        <v>248</v>
      </c>
      <c r="AM301" s="71">
        <v>3470</v>
      </c>
      <c r="AN301" s="70" t="s">
        <v>248</v>
      </c>
      <c r="AO301" s="72">
        <v>30</v>
      </c>
      <c r="AP301" s="73" t="s">
        <v>241</v>
      </c>
      <c r="AQ301" s="74" t="s">
        <v>242</v>
      </c>
      <c r="AR301" s="73" t="s">
        <v>240</v>
      </c>
      <c r="AS301" s="75" t="s">
        <v>246</v>
      </c>
      <c r="AT301" s="73" t="s">
        <v>240</v>
      </c>
      <c r="AU301" s="76">
        <v>3.9</v>
      </c>
      <c r="AV301" s="77"/>
      <c r="AW301" s="78"/>
      <c r="AX301" s="77"/>
      <c r="AY301" s="79"/>
      <c r="AZ301" s="80"/>
      <c r="BA301" s="80"/>
      <c r="BB301" s="81"/>
      <c r="BC301" s="80"/>
      <c r="BD301" s="81"/>
      <c r="BE301" s="80"/>
      <c r="BF301" s="77"/>
      <c r="BG301" s="78" t="s">
        <v>249</v>
      </c>
      <c r="BH301" s="77"/>
      <c r="BI301" s="82"/>
      <c r="BJ301" s="80"/>
      <c r="BK301" s="80"/>
      <c r="BL301" s="80"/>
      <c r="BM301" s="80"/>
      <c r="BN301" s="80"/>
      <c r="BO301" s="80"/>
      <c r="BP301" s="896" t="s">
        <v>240</v>
      </c>
      <c r="BQ301" s="897">
        <v>730</v>
      </c>
      <c r="BR301" s="887" t="s">
        <v>240</v>
      </c>
      <c r="BS301" s="899">
        <v>7</v>
      </c>
      <c r="BT301" s="872" t="s">
        <v>241</v>
      </c>
      <c r="BU301" s="872" t="s">
        <v>242</v>
      </c>
      <c r="BV301" s="870" t="s">
        <v>240</v>
      </c>
      <c r="BW301" s="874" t="s">
        <v>246</v>
      </c>
      <c r="BX301" s="870" t="s">
        <v>240</v>
      </c>
      <c r="BY301" s="901">
        <v>8.6</v>
      </c>
      <c r="BZ301" s="887" t="s">
        <v>250</v>
      </c>
      <c r="CA301" s="903">
        <v>3850</v>
      </c>
      <c r="CB301" s="887" t="s">
        <v>240</v>
      </c>
      <c r="CC301" s="899">
        <v>30</v>
      </c>
      <c r="CD301" s="870" t="s">
        <v>241</v>
      </c>
      <c r="CE301" s="872" t="s">
        <v>242</v>
      </c>
      <c r="CF301" s="870" t="s">
        <v>240</v>
      </c>
      <c r="CG301" s="874" t="s">
        <v>246</v>
      </c>
      <c r="CH301" s="870" t="s">
        <v>240</v>
      </c>
      <c r="CI301" s="876">
        <v>3.2</v>
      </c>
      <c r="CJ301" s="880" t="s">
        <v>251</v>
      </c>
      <c r="CK301" s="887" t="s">
        <v>250</v>
      </c>
      <c r="CL301" s="888">
        <v>620</v>
      </c>
      <c r="CM301" s="887" t="s">
        <v>240</v>
      </c>
      <c r="CN301" s="899">
        <v>6</v>
      </c>
      <c r="CO301" s="872" t="s">
        <v>241</v>
      </c>
      <c r="CP301" s="872" t="s">
        <v>242</v>
      </c>
      <c r="CQ301" s="870" t="s">
        <v>240</v>
      </c>
      <c r="CR301" s="874" t="s">
        <v>246</v>
      </c>
      <c r="CS301" s="870" t="s">
        <v>240</v>
      </c>
      <c r="CT301" s="901">
        <v>10.1</v>
      </c>
      <c r="CU301" s="887" t="s">
        <v>250</v>
      </c>
      <c r="CV301" s="83">
        <v>410</v>
      </c>
      <c r="CW301" s="887" t="s">
        <v>250</v>
      </c>
      <c r="CX301" s="84">
        <v>4</v>
      </c>
      <c r="CY301" s="887" t="s">
        <v>250</v>
      </c>
      <c r="CZ301" s="84">
        <v>4</v>
      </c>
      <c r="DA301" s="887" t="s">
        <v>250</v>
      </c>
      <c r="DB301" s="83">
        <v>70</v>
      </c>
      <c r="DC301" s="887" t="s">
        <v>250</v>
      </c>
      <c r="DD301" s="84">
        <v>1</v>
      </c>
      <c r="DE301" s="887" t="s">
        <v>250</v>
      </c>
      <c r="DF301" s="84">
        <v>1</v>
      </c>
      <c r="DG301" s="905" t="s">
        <v>248</v>
      </c>
      <c r="DH301" s="906">
        <v>3920</v>
      </c>
      <c r="DI301" s="905" t="s">
        <v>248</v>
      </c>
      <c r="DJ301" s="85">
        <v>255</v>
      </c>
      <c r="DK301" s="882" t="s">
        <v>252</v>
      </c>
      <c r="DL301" s="908">
        <v>3850</v>
      </c>
      <c r="DM301" s="870" t="s">
        <v>240</v>
      </c>
      <c r="DN301" s="868">
        <v>30</v>
      </c>
      <c r="DO301" s="870" t="s">
        <v>241</v>
      </c>
      <c r="DP301" s="872" t="s">
        <v>242</v>
      </c>
      <c r="DQ301" s="870" t="s">
        <v>240</v>
      </c>
      <c r="DR301" s="874" t="s">
        <v>246</v>
      </c>
      <c r="DS301" s="870" t="s">
        <v>240</v>
      </c>
      <c r="DT301" s="876">
        <v>3.2</v>
      </c>
      <c r="DU301" s="878" t="s">
        <v>247</v>
      </c>
      <c r="DV301" s="880" t="s">
        <v>253</v>
      </c>
      <c r="DW301" s="882" t="s">
        <v>252</v>
      </c>
      <c r="DX301" s="922"/>
      <c r="DY301" s="887"/>
      <c r="DZ301" s="922"/>
      <c r="EA301" s="115"/>
      <c r="EB301" s="918"/>
    </row>
    <row r="302" spans="1:132" s="116" customFormat="1" ht="34.15" customHeight="1">
      <c r="A302" s="138" t="s">
        <v>580</v>
      </c>
      <c r="B302" s="920"/>
      <c r="C302" s="884"/>
      <c r="D302" s="910"/>
      <c r="E302" s="114" t="s">
        <v>43</v>
      </c>
      <c r="F302" s="52"/>
      <c r="G302" s="88">
        <v>43380</v>
      </c>
      <c r="H302" s="89"/>
      <c r="I302" s="55" t="s">
        <v>240</v>
      </c>
      <c r="J302" s="90">
        <v>410</v>
      </c>
      <c r="K302" s="91"/>
      <c r="L302" s="92" t="s">
        <v>241</v>
      </c>
      <c r="M302" s="93" t="s">
        <v>242</v>
      </c>
      <c r="N302" s="94" t="s">
        <v>240</v>
      </c>
      <c r="O302" s="95" t="s">
        <v>246</v>
      </c>
      <c r="P302" s="94" t="s">
        <v>240</v>
      </c>
      <c r="Q302" s="96">
        <v>2.2999999999999998</v>
      </c>
      <c r="R302" s="97"/>
      <c r="S302" s="887"/>
      <c r="T302" s="889"/>
      <c r="U302" s="887"/>
      <c r="V302" s="891"/>
      <c r="W302" s="893"/>
      <c r="X302" s="873"/>
      <c r="Y302" s="893"/>
      <c r="Z302" s="895"/>
      <c r="AA302" s="55" t="s">
        <v>240</v>
      </c>
      <c r="AB302" s="90">
        <v>8670</v>
      </c>
      <c r="AC302" s="887"/>
      <c r="AD302" s="98">
        <v>80</v>
      </c>
      <c r="AE302" s="99" t="s">
        <v>241</v>
      </c>
      <c r="AF302" s="93" t="s">
        <v>242</v>
      </c>
      <c r="AG302" s="100" t="s">
        <v>240</v>
      </c>
      <c r="AH302" s="101" t="s">
        <v>246</v>
      </c>
      <c r="AI302" s="100" t="s">
        <v>240</v>
      </c>
      <c r="AJ302" s="102">
        <v>2.9</v>
      </c>
      <c r="AK302" s="103"/>
      <c r="AL302" s="70"/>
      <c r="AM302" s="104"/>
      <c r="AN302" s="77"/>
      <c r="AO302" s="105"/>
      <c r="AP302" s="106"/>
      <c r="AQ302" s="86"/>
      <c r="AR302" s="106"/>
      <c r="AS302" s="86"/>
      <c r="AT302" s="106"/>
      <c r="AU302" s="86"/>
      <c r="AV302" s="107" t="s">
        <v>240</v>
      </c>
      <c r="AW302" s="71">
        <v>60750</v>
      </c>
      <c r="AX302" s="77" t="s">
        <v>240</v>
      </c>
      <c r="AY302" s="72">
        <v>600</v>
      </c>
      <c r="AZ302" s="108" t="s">
        <v>241</v>
      </c>
      <c r="BA302" s="74" t="s">
        <v>242</v>
      </c>
      <c r="BB302" s="73" t="s">
        <v>240</v>
      </c>
      <c r="BC302" s="75" t="s">
        <v>246</v>
      </c>
      <c r="BD302" s="73" t="s">
        <v>240</v>
      </c>
      <c r="BE302" s="76">
        <v>2.5</v>
      </c>
      <c r="BF302" s="107" t="s">
        <v>240</v>
      </c>
      <c r="BG302" s="156">
        <v>52080</v>
      </c>
      <c r="BH302" s="107" t="s">
        <v>250</v>
      </c>
      <c r="BI302" s="72">
        <v>520</v>
      </c>
      <c r="BJ302" s="108" t="s">
        <v>241</v>
      </c>
      <c r="BK302" s="74" t="s">
        <v>242</v>
      </c>
      <c r="BL302" s="108" t="s">
        <v>240</v>
      </c>
      <c r="BM302" s="75" t="s">
        <v>246</v>
      </c>
      <c r="BN302" s="108" t="s">
        <v>240</v>
      </c>
      <c r="BO302" s="76">
        <v>2.5</v>
      </c>
      <c r="BP302" s="896"/>
      <c r="BQ302" s="898"/>
      <c r="BR302" s="887"/>
      <c r="BS302" s="900"/>
      <c r="BT302" s="873"/>
      <c r="BU302" s="873"/>
      <c r="BV302" s="871"/>
      <c r="BW302" s="875"/>
      <c r="BX302" s="871"/>
      <c r="BY302" s="902"/>
      <c r="BZ302" s="887"/>
      <c r="CA302" s="904"/>
      <c r="CB302" s="887"/>
      <c r="CC302" s="900"/>
      <c r="CD302" s="871"/>
      <c r="CE302" s="873"/>
      <c r="CF302" s="871"/>
      <c r="CG302" s="875"/>
      <c r="CH302" s="871"/>
      <c r="CI302" s="877"/>
      <c r="CJ302" s="881"/>
      <c r="CK302" s="887"/>
      <c r="CL302" s="889"/>
      <c r="CM302" s="887"/>
      <c r="CN302" s="900"/>
      <c r="CO302" s="873"/>
      <c r="CP302" s="873"/>
      <c r="CQ302" s="871"/>
      <c r="CR302" s="875"/>
      <c r="CS302" s="871"/>
      <c r="CT302" s="902"/>
      <c r="CU302" s="887"/>
      <c r="CV302" s="109" t="s">
        <v>280</v>
      </c>
      <c r="CW302" s="887"/>
      <c r="CX302" s="109" t="s">
        <v>255</v>
      </c>
      <c r="CY302" s="887"/>
      <c r="CZ302" s="110">
        <v>38.799999999999997</v>
      </c>
      <c r="DA302" s="887"/>
      <c r="DB302" s="109" t="s">
        <v>280</v>
      </c>
      <c r="DC302" s="887"/>
      <c r="DD302" s="109" t="s">
        <v>255</v>
      </c>
      <c r="DE302" s="887"/>
      <c r="DF302" s="110">
        <v>25.9</v>
      </c>
      <c r="DG302" s="905"/>
      <c r="DH302" s="907"/>
      <c r="DI302" s="905"/>
      <c r="DJ302" s="111" t="s">
        <v>256</v>
      </c>
      <c r="DK302" s="882"/>
      <c r="DL302" s="909"/>
      <c r="DM302" s="871"/>
      <c r="DN302" s="869"/>
      <c r="DO302" s="871"/>
      <c r="DP302" s="873"/>
      <c r="DQ302" s="871"/>
      <c r="DR302" s="875"/>
      <c r="DS302" s="871"/>
      <c r="DT302" s="877"/>
      <c r="DU302" s="879"/>
      <c r="DV302" s="881"/>
      <c r="DW302" s="882"/>
      <c r="DX302" s="922"/>
      <c r="DY302" s="887"/>
      <c r="DZ302" s="922"/>
      <c r="EA302" s="115"/>
      <c r="EB302" s="918"/>
    </row>
    <row r="303" spans="1:132" s="116" customFormat="1" ht="34.15" customHeight="1">
      <c r="A303" s="138" t="s">
        <v>581</v>
      </c>
      <c r="B303" s="920"/>
      <c r="C303" s="883" t="s">
        <v>272</v>
      </c>
      <c r="D303" s="885" t="s">
        <v>239</v>
      </c>
      <c r="E303" s="113" t="s">
        <v>42</v>
      </c>
      <c r="F303" s="52"/>
      <c r="G303" s="53">
        <v>33450</v>
      </c>
      <c r="H303" s="54">
        <v>42120</v>
      </c>
      <c r="I303" s="55" t="s">
        <v>240</v>
      </c>
      <c r="J303" s="56">
        <v>310</v>
      </c>
      <c r="K303" s="57">
        <v>400</v>
      </c>
      <c r="L303" s="58" t="s">
        <v>241</v>
      </c>
      <c r="M303" s="59" t="s">
        <v>242</v>
      </c>
      <c r="N303" s="60" t="s">
        <v>240</v>
      </c>
      <c r="O303" s="61" t="s">
        <v>243</v>
      </c>
      <c r="P303" s="60" t="s">
        <v>240</v>
      </c>
      <c r="Q303" s="62">
        <v>2.2999999999999998</v>
      </c>
      <c r="R303" s="63">
        <v>2.2999999999999998</v>
      </c>
      <c r="S303" s="887" t="s">
        <v>240</v>
      </c>
      <c r="T303" s="888">
        <v>510</v>
      </c>
      <c r="U303" s="887" t="s">
        <v>240</v>
      </c>
      <c r="V303" s="890">
        <v>5</v>
      </c>
      <c r="W303" s="892" t="s">
        <v>244</v>
      </c>
      <c r="X303" s="872" t="s">
        <v>242</v>
      </c>
      <c r="Y303" s="892" t="s">
        <v>240</v>
      </c>
      <c r="Z303" s="894" t="s">
        <v>245</v>
      </c>
      <c r="AA303" s="55" t="s">
        <v>240</v>
      </c>
      <c r="AB303" s="64">
        <v>8670</v>
      </c>
      <c r="AC303" s="887" t="s">
        <v>240</v>
      </c>
      <c r="AD303" s="65">
        <v>80</v>
      </c>
      <c r="AE303" s="66" t="s">
        <v>244</v>
      </c>
      <c r="AF303" s="59" t="s">
        <v>242</v>
      </c>
      <c r="AG303" s="67" t="s">
        <v>240</v>
      </c>
      <c r="AH303" s="61" t="s">
        <v>246</v>
      </c>
      <c r="AI303" s="67" t="s">
        <v>240</v>
      </c>
      <c r="AJ303" s="68">
        <v>2.9</v>
      </c>
      <c r="AK303" s="69" t="s">
        <v>247</v>
      </c>
      <c r="AL303" s="70" t="s">
        <v>248</v>
      </c>
      <c r="AM303" s="71">
        <v>3470</v>
      </c>
      <c r="AN303" s="70" t="s">
        <v>248</v>
      </c>
      <c r="AO303" s="72">
        <v>30</v>
      </c>
      <c r="AP303" s="73" t="s">
        <v>241</v>
      </c>
      <c r="AQ303" s="74" t="s">
        <v>242</v>
      </c>
      <c r="AR303" s="73" t="s">
        <v>240</v>
      </c>
      <c r="AS303" s="75" t="s">
        <v>246</v>
      </c>
      <c r="AT303" s="73" t="s">
        <v>240</v>
      </c>
      <c r="AU303" s="76">
        <v>3.9</v>
      </c>
      <c r="AV303" s="77"/>
      <c r="AW303" s="78"/>
      <c r="AX303" s="77"/>
      <c r="AY303" s="79"/>
      <c r="AZ303" s="80"/>
      <c r="BA303" s="80"/>
      <c r="BB303" s="81"/>
      <c r="BC303" s="80"/>
      <c r="BD303" s="81"/>
      <c r="BE303" s="80"/>
      <c r="BF303" s="77"/>
      <c r="BG303" s="78" t="s">
        <v>249</v>
      </c>
      <c r="BH303" s="77"/>
      <c r="BI303" s="82"/>
      <c r="BJ303" s="80"/>
      <c r="BK303" s="80"/>
      <c r="BL303" s="80"/>
      <c r="BM303" s="80"/>
      <c r="BN303" s="80"/>
      <c r="BO303" s="80"/>
      <c r="BP303" s="896" t="s">
        <v>240</v>
      </c>
      <c r="BQ303" s="897">
        <v>660</v>
      </c>
      <c r="BR303" s="887" t="s">
        <v>240</v>
      </c>
      <c r="BS303" s="899">
        <v>6</v>
      </c>
      <c r="BT303" s="872" t="s">
        <v>241</v>
      </c>
      <c r="BU303" s="872" t="s">
        <v>242</v>
      </c>
      <c r="BV303" s="870" t="s">
        <v>240</v>
      </c>
      <c r="BW303" s="874" t="s">
        <v>246</v>
      </c>
      <c r="BX303" s="870" t="s">
        <v>240</v>
      </c>
      <c r="BY303" s="901">
        <v>9.1</v>
      </c>
      <c r="BZ303" s="887" t="s">
        <v>250</v>
      </c>
      <c r="CA303" s="903">
        <v>3470</v>
      </c>
      <c r="CB303" s="887" t="s">
        <v>240</v>
      </c>
      <c r="CC303" s="899">
        <v>30</v>
      </c>
      <c r="CD303" s="870" t="s">
        <v>241</v>
      </c>
      <c r="CE303" s="872" t="s">
        <v>242</v>
      </c>
      <c r="CF303" s="870" t="s">
        <v>240</v>
      </c>
      <c r="CG303" s="874" t="s">
        <v>246</v>
      </c>
      <c r="CH303" s="870" t="s">
        <v>240</v>
      </c>
      <c r="CI303" s="876">
        <v>2.8</v>
      </c>
      <c r="CJ303" s="880" t="s">
        <v>251</v>
      </c>
      <c r="CK303" s="887" t="s">
        <v>250</v>
      </c>
      <c r="CL303" s="888">
        <v>560</v>
      </c>
      <c r="CM303" s="887" t="s">
        <v>240</v>
      </c>
      <c r="CN303" s="899">
        <v>5</v>
      </c>
      <c r="CO303" s="872" t="s">
        <v>241</v>
      </c>
      <c r="CP303" s="872" t="s">
        <v>242</v>
      </c>
      <c r="CQ303" s="870" t="s">
        <v>240</v>
      </c>
      <c r="CR303" s="874" t="s">
        <v>246</v>
      </c>
      <c r="CS303" s="870" t="s">
        <v>240</v>
      </c>
      <c r="CT303" s="901">
        <v>10.9</v>
      </c>
      <c r="CU303" s="887" t="s">
        <v>250</v>
      </c>
      <c r="CV303" s="83">
        <v>380</v>
      </c>
      <c r="CW303" s="887" t="s">
        <v>250</v>
      </c>
      <c r="CX303" s="84">
        <v>3</v>
      </c>
      <c r="CY303" s="887" t="s">
        <v>250</v>
      </c>
      <c r="CZ303" s="84">
        <v>3</v>
      </c>
      <c r="DA303" s="887" t="s">
        <v>250</v>
      </c>
      <c r="DB303" s="83">
        <v>60</v>
      </c>
      <c r="DC303" s="887" t="s">
        <v>250</v>
      </c>
      <c r="DD303" s="84">
        <v>1</v>
      </c>
      <c r="DE303" s="887" t="s">
        <v>250</v>
      </c>
      <c r="DF303" s="84">
        <v>1</v>
      </c>
      <c r="DG303" s="905" t="s">
        <v>248</v>
      </c>
      <c r="DH303" s="906">
        <v>3660</v>
      </c>
      <c r="DI303" s="905" t="s">
        <v>248</v>
      </c>
      <c r="DJ303" s="85">
        <v>255</v>
      </c>
      <c r="DK303" s="882" t="s">
        <v>252</v>
      </c>
      <c r="DL303" s="908">
        <v>3470</v>
      </c>
      <c r="DM303" s="870" t="s">
        <v>240</v>
      </c>
      <c r="DN303" s="868">
        <v>30</v>
      </c>
      <c r="DO303" s="870" t="s">
        <v>241</v>
      </c>
      <c r="DP303" s="872" t="s">
        <v>242</v>
      </c>
      <c r="DQ303" s="870" t="s">
        <v>240</v>
      </c>
      <c r="DR303" s="874" t="s">
        <v>246</v>
      </c>
      <c r="DS303" s="870" t="s">
        <v>240</v>
      </c>
      <c r="DT303" s="876">
        <v>2.8</v>
      </c>
      <c r="DU303" s="878" t="s">
        <v>247</v>
      </c>
      <c r="DV303" s="880" t="s">
        <v>253</v>
      </c>
      <c r="DW303" s="882" t="s">
        <v>252</v>
      </c>
      <c r="DX303" s="922"/>
      <c r="DY303" s="887"/>
      <c r="DZ303" s="922"/>
      <c r="EA303" s="115"/>
      <c r="EB303" s="918"/>
    </row>
    <row r="304" spans="1:132" s="116" customFormat="1" ht="34.15" customHeight="1">
      <c r="A304" s="138" t="s">
        <v>582</v>
      </c>
      <c r="B304" s="920"/>
      <c r="C304" s="884"/>
      <c r="D304" s="910"/>
      <c r="E304" s="114" t="s">
        <v>43</v>
      </c>
      <c r="F304" s="52"/>
      <c r="G304" s="88">
        <v>42120</v>
      </c>
      <c r="H304" s="89"/>
      <c r="I304" s="55" t="s">
        <v>240</v>
      </c>
      <c r="J304" s="90">
        <v>400</v>
      </c>
      <c r="K304" s="91"/>
      <c r="L304" s="92" t="s">
        <v>241</v>
      </c>
      <c r="M304" s="93" t="s">
        <v>242</v>
      </c>
      <c r="N304" s="94" t="s">
        <v>240</v>
      </c>
      <c r="O304" s="95" t="s">
        <v>246</v>
      </c>
      <c r="P304" s="94" t="s">
        <v>240</v>
      </c>
      <c r="Q304" s="96">
        <v>2.2999999999999998</v>
      </c>
      <c r="R304" s="97"/>
      <c r="S304" s="887"/>
      <c r="T304" s="889"/>
      <c r="U304" s="887"/>
      <c r="V304" s="891"/>
      <c r="W304" s="893"/>
      <c r="X304" s="873"/>
      <c r="Y304" s="893"/>
      <c r="Z304" s="895"/>
      <c r="AA304" s="55" t="s">
        <v>240</v>
      </c>
      <c r="AB304" s="90">
        <v>8670</v>
      </c>
      <c r="AC304" s="887"/>
      <c r="AD304" s="98">
        <v>80</v>
      </c>
      <c r="AE304" s="99" t="s">
        <v>241</v>
      </c>
      <c r="AF304" s="93" t="s">
        <v>242</v>
      </c>
      <c r="AG304" s="100" t="s">
        <v>240</v>
      </c>
      <c r="AH304" s="101" t="s">
        <v>246</v>
      </c>
      <c r="AI304" s="100" t="s">
        <v>240</v>
      </c>
      <c r="AJ304" s="102">
        <v>2.9</v>
      </c>
      <c r="AK304" s="103"/>
      <c r="AL304" s="70"/>
      <c r="AM304" s="104"/>
      <c r="AN304" s="77"/>
      <c r="AO304" s="105"/>
      <c r="AP304" s="106"/>
      <c r="AQ304" s="86"/>
      <c r="AR304" s="106"/>
      <c r="AS304" s="86"/>
      <c r="AT304" s="106"/>
      <c r="AU304" s="86"/>
      <c r="AV304" s="107" t="s">
        <v>240</v>
      </c>
      <c r="AW304" s="71">
        <v>60750</v>
      </c>
      <c r="AX304" s="77" t="s">
        <v>240</v>
      </c>
      <c r="AY304" s="72">
        <v>600</v>
      </c>
      <c r="AZ304" s="108" t="s">
        <v>241</v>
      </c>
      <c r="BA304" s="74" t="s">
        <v>242</v>
      </c>
      <c r="BB304" s="73" t="s">
        <v>240</v>
      </c>
      <c r="BC304" s="75" t="s">
        <v>246</v>
      </c>
      <c r="BD304" s="73" t="s">
        <v>240</v>
      </c>
      <c r="BE304" s="76">
        <v>2.5</v>
      </c>
      <c r="BF304" s="107" t="s">
        <v>240</v>
      </c>
      <c r="BG304" s="156">
        <v>52080</v>
      </c>
      <c r="BH304" s="107" t="s">
        <v>250</v>
      </c>
      <c r="BI304" s="72">
        <v>520</v>
      </c>
      <c r="BJ304" s="108" t="s">
        <v>241</v>
      </c>
      <c r="BK304" s="74" t="s">
        <v>242</v>
      </c>
      <c r="BL304" s="108" t="s">
        <v>240</v>
      </c>
      <c r="BM304" s="75" t="s">
        <v>246</v>
      </c>
      <c r="BN304" s="108" t="s">
        <v>240</v>
      </c>
      <c r="BO304" s="76">
        <v>2.5</v>
      </c>
      <c r="BP304" s="896"/>
      <c r="BQ304" s="898"/>
      <c r="BR304" s="887"/>
      <c r="BS304" s="900"/>
      <c r="BT304" s="873"/>
      <c r="BU304" s="873"/>
      <c r="BV304" s="871"/>
      <c r="BW304" s="875"/>
      <c r="BX304" s="871"/>
      <c r="BY304" s="902"/>
      <c r="BZ304" s="887"/>
      <c r="CA304" s="904"/>
      <c r="CB304" s="887"/>
      <c r="CC304" s="900"/>
      <c r="CD304" s="871"/>
      <c r="CE304" s="873"/>
      <c r="CF304" s="871"/>
      <c r="CG304" s="875"/>
      <c r="CH304" s="871"/>
      <c r="CI304" s="877"/>
      <c r="CJ304" s="881"/>
      <c r="CK304" s="887"/>
      <c r="CL304" s="889"/>
      <c r="CM304" s="887"/>
      <c r="CN304" s="900"/>
      <c r="CO304" s="873"/>
      <c r="CP304" s="873"/>
      <c r="CQ304" s="871"/>
      <c r="CR304" s="875"/>
      <c r="CS304" s="871"/>
      <c r="CT304" s="902"/>
      <c r="CU304" s="887"/>
      <c r="CV304" s="109" t="s">
        <v>280</v>
      </c>
      <c r="CW304" s="887"/>
      <c r="CX304" s="109" t="s">
        <v>255</v>
      </c>
      <c r="CY304" s="887"/>
      <c r="CZ304" s="110">
        <v>46.6</v>
      </c>
      <c r="DA304" s="887"/>
      <c r="DB304" s="109" t="s">
        <v>280</v>
      </c>
      <c r="DC304" s="887"/>
      <c r="DD304" s="109" t="s">
        <v>255</v>
      </c>
      <c r="DE304" s="887"/>
      <c r="DF304" s="110">
        <v>23.3</v>
      </c>
      <c r="DG304" s="905"/>
      <c r="DH304" s="907"/>
      <c r="DI304" s="905"/>
      <c r="DJ304" s="111" t="s">
        <v>256</v>
      </c>
      <c r="DK304" s="882"/>
      <c r="DL304" s="909"/>
      <c r="DM304" s="871"/>
      <c r="DN304" s="869"/>
      <c r="DO304" s="871"/>
      <c r="DP304" s="873"/>
      <c r="DQ304" s="871"/>
      <c r="DR304" s="875"/>
      <c r="DS304" s="871"/>
      <c r="DT304" s="877"/>
      <c r="DU304" s="879"/>
      <c r="DV304" s="881"/>
      <c r="DW304" s="882"/>
      <c r="DX304" s="922"/>
      <c r="DY304" s="887"/>
      <c r="DZ304" s="922"/>
      <c r="EA304" s="115"/>
      <c r="EB304" s="918"/>
    </row>
    <row r="305" spans="1:132" s="116" customFormat="1" ht="34.15" customHeight="1">
      <c r="A305" s="138" t="s">
        <v>583</v>
      </c>
      <c r="B305" s="920"/>
      <c r="C305" s="883" t="s">
        <v>273</v>
      </c>
      <c r="D305" s="885" t="s">
        <v>239</v>
      </c>
      <c r="E305" s="113" t="s">
        <v>42</v>
      </c>
      <c r="F305" s="52"/>
      <c r="G305" s="53">
        <v>31560</v>
      </c>
      <c r="H305" s="54">
        <v>40230</v>
      </c>
      <c r="I305" s="55" t="s">
        <v>240</v>
      </c>
      <c r="J305" s="56">
        <v>290</v>
      </c>
      <c r="K305" s="57">
        <v>380</v>
      </c>
      <c r="L305" s="58" t="s">
        <v>241</v>
      </c>
      <c r="M305" s="59" t="s">
        <v>242</v>
      </c>
      <c r="N305" s="60" t="s">
        <v>240</v>
      </c>
      <c r="O305" s="61" t="s">
        <v>243</v>
      </c>
      <c r="P305" s="60" t="s">
        <v>240</v>
      </c>
      <c r="Q305" s="62">
        <v>2.2999999999999998</v>
      </c>
      <c r="R305" s="63">
        <v>2.2999999999999998</v>
      </c>
      <c r="S305" s="887" t="s">
        <v>240</v>
      </c>
      <c r="T305" s="888">
        <v>430</v>
      </c>
      <c r="U305" s="887" t="s">
        <v>240</v>
      </c>
      <c r="V305" s="890">
        <v>4</v>
      </c>
      <c r="W305" s="892" t="s">
        <v>244</v>
      </c>
      <c r="X305" s="872" t="s">
        <v>242</v>
      </c>
      <c r="Y305" s="892" t="s">
        <v>240</v>
      </c>
      <c r="Z305" s="894" t="s">
        <v>245</v>
      </c>
      <c r="AA305" s="55" t="s">
        <v>240</v>
      </c>
      <c r="AB305" s="64">
        <v>8670</v>
      </c>
      <c r="AC305" s="887" t="s">
        <v>240</v>
      </c>
      <c r="AD305" s="65">
        <v>80</v>
      </c>
      <c r="AE305" s="66" t="s">
        <v>244</v>
      </c>
      <c r="AF305" s="59" t="s">
        <v>242</v>
      </c>
      <c r="AG305" s="67" t="s">
        <v>240</v>
      </c>
      <c r="AH305" s="61" t="s">
        <v>246</v>
      </c>
      <c r="AI305" s="67" t="s">
        <v>240</v>
      </c>
      <c r="AJ305" s="68">
        <v>2.9</v>
      </c>
      <c r="AK305" s="69" t="s">
        <v>247</v>
      </c>
      <c r="AL305" s="70" t="s">
        <v>248</v>
      </c>
      <c r="AM305" s="71">
        <v>3470</v>
      </c>
      <c r="AN305" s="70" t="s">
        <v>248</v>
      </c>
      <c r="AO305" s="72">
        <v>30</v>
      </c>
      <c r="AP305" s="73" t="s">
        <v>241</v>
      </c>
      <c r="AQ305" s="74" t="s">
        <v>242</v>
      </c>
      <c r="AR305" s="73" t="s">
        <v>240</v>
      </c>
      <c r="AS305" s="75" t="s">
        <v>246</v>
      </c>
      <c r="AT305" s="73" t="s">
        <v>240</v>
      </c>
      <c r="AU305" s="76">
        <v>3.9</v>
      </c>
      <c r="AV305" s="77"/>
      <c r="AW305" s="78"/>
      <c r="AX305" s="77"/>
      <c r="AY305" s="79"/>
      <c r="AZ305" s="80"/>
      <c r="BA305" s="80"/>
      <c r="BB305" s="81"/>
      <c r="BC305" s="80"/>
      <c r="BD305" s="81"/>
      <c r="BE305" s="80"/>
      <c r="BF305" s="77"/>
      <c r="BG305" s="78" t="s">
        <v>249</v>
      </c>
      <c r="BH305" s="77"/>
      <c r="BI305" s="82"/>
      <c r="BJ305" s="80"/>
      <c r="BK305" s="80"/>
      <c r="BL305" s="80"/>
      <c r="BM305" s="80"/>
      <c r="BN305" s="80"/>
      <c r="BO305" s="80"/>
      <c r="BP305" s="896" t="s">
        <v>240</v>
      </c>
      <c r="BQ305" s="897">
        <v>550</v>
      </c>
      <c r="BR305" s="887" t="s">
        <v>240</v>
      </c>
      <c r="BS305" s="899">
        <v>5</v>
      </c>
      <c r="BT305" s="872" t="s">
        <v>241</v>
      </c>
      <c r="BU305" s="872" t="s">
        <v>242</v>
      </c>
      <c r="BV305" s="870" t="s">
        <v>240</v>
      </c>
      <c r="BW305" s="874" t="s">
        <v>246</v>
      </c>
      <c r="BX305" s="870" t="s">
        <v>240</v>
      </c>
      <c r="BY305" s="901">
        <v>9.1</v>
      </c>
      <c r="BZ305" s="887" t="s">
        <v>250</v>
      </c>
      <c r="CA305" s="903">
        <v>2890</v>
      </c>
      <c r="CB305" s="887" t="s">
        <v>240</v>
      </c>
      <c r="CC305" s="899">
        <v>20</v>
      </c>
      <c r="CD305" s="870" t="s">
        <v>241</v>
      </c>
      <c r="CE305" s="872" t="s">
        <v>242</v>
      </c>
      <c r="CF305" s="870" t="s">
        <v>240</v>
      </c>
      <c r="CG305" s="874" t="s">
        <v>246</v>
      </c>
      <c r="CH305" s="870" t="s">
        <v>240</v>
      </c>
      <c r="CI305" s="876">
        <v>3.6</v>
      </c>
      <c r="CJ305" s="880" t="s">
        <v>251</v>
      </c>
      <c r="CK305" s="887" t="s">
        <v>250</v>
      </c>
      <c r="CL305" s="888">
        <v>540</v>
      </c>
      <c r="CM305" s="887" t="s">
        <v>240</v>
      </c>
      <c r="CN305" s="899">
        <v>5</v>
      </c>
      <c r="CO305" s="872" t="s">
        <v>241</v>
      </c>
      <c r="CP305" s="872" t="s">
        <v>242</v>
      </c>
      <c r="CQ305" s="870" t="s">
        <v>240</v>
      </c>
      <c r="CR305" s="874" t="s">
        <v>246</v>
      </c>
      <c r="CS305" s="870" t="s">
        <v>240</v>
      </c>
      <c r="CT305" s="901">
        <v>16.8</v>
      </c>
      <c r="CU305" s="887" t="s">
        <v>250</v>
      </c>
      <c r="CV305" s="83">
        <v>330</v>
      </c>
      <c r="CW305" s="887" t="s">
        <v>250</v>
      </c>
      <c r="CX305" s="84">
        <v>3</v>
      </c>
      <c r="CY305" s="887" t="s">
        <v>250</v>
      </c>
      <c r="CZ305" s="84">
        <v>3</v>
      </c>
      <c r="DA305" s="887" t="s">
        <v>250</v>
      </c>
      <c r="DB305" s="83">
        <v>50</v>
      </c>
      <c r="DC305" s="887" t="s">
        <v>250</v>
      </c>
      <c r="DD305" s="84">
        <v>1</v>
      </c>
      <c r="DE305" s="887" t="s">
        <v>250</v>
      </c>
      <c r="DF305" s="84">
        <v>1</v>
      </c>
      <c r="DG305" s="905" t="s">
        <v>248</v>
      </c>
      <c r="DH305" s="906">
        <v>3160</v>
      </c>
      <c r="DI305" s="905" t="s">
        <v>248</v>
      </c>
      <c r="DJ305" s="85">
        <v>255</v>
      </c>
      <c r="DK305" s="882" t="s">
        <v>252</v>
      </c>
      <c r="DL305" s="908">
        <v>2890</v>
      </c>
      <c r="DM305" s="870" t="s">
        <v>240</v>
      </c>
      <c r="DN305" s="868">
        <v>20</v>
      </c>
      <c r="DO305" s="870" t="s">
        <v>241</v>
      </c>
      <c r="DP305" s="872" t="s">
        <v>242</v>
      </c>
      <c r="DQ305" s="870" t="s">
        <v>240</v>
      </c>
      <c r="DR305" s="874" t="s">
        <v>246</v>
      </c>
      <c r="DS305" s="870" t="s">
        <v>240</v>
      </c>
      <c r="DT305" s="876">
        <v>3.6</v>
      </c>
      <c r="DU305" s="878" t="s">
        <v>247</v>
      </c>
      <c r="DV305" s="880" t="s">
        <v>253</v>
      </c>
      <c r="DW305" s="882" t="s">
        <v>252</v>
      </c>
      <c r="DX305" s="922"/>
      <c r="DY305" s="887"/>
      <c r="DZ305" s="922"/>
      <c r="EA305" s="115"/>
      <c r="EB305" s="918"/>
    </row>
    <row r="306" spans="1:132" s="116" customFormat="1" ht="34.15" customHeight="1">
      <c r="A306" s="138" t="s">
        <v>584</v>
      </c>
      <c r="B306" s="920"/>
      <c r="C306" s="884"/>
      <c r="D306" s="910"/>
      <c r="E306" s="114" t="s">
        <v>43</v>
      </c>
      <c r="F306" s="52"/>
      <c r="G306" s="88">
        <v>40230</v>
      </c>
      <c r="H306" s="89"/>
      <c r="I306" s="55" t="s">
        <v>240</v>
      </c>
      <c r="J306" s="90">
        <v>380</v>
      </c>
      <c r="K306" s="91"/>
      <c r="L306" s="92" t="s">
        <v>241</v>
      </c>
      <c r="M306" s="93" t="s">
        <v>242</v>
      </c>
      <c r="N306" s="94" t="s">
        <v>240</v>
      </c>
      <c r="O306" s="95" t="s">
        <v>246</v>
      </c>
      <c r="P306" s="94" t="s">
        <v>240</v>
      </c>
      <c r="Q306" s="96">
        <v>2.2999999999999998</v>
      </c>
      <c r="R306" s="97"/>
      <c r="S306" s="887"/>
      <c r="T306" s="889"/>
      <c r="U306" s="887"/>
      <c r="V306" s="891"/>
      <c r="W306" s="893"/>
      <c r="X306" s="873"/>
      <c r="Y306" s="893"/>
      <c r="Z306" s="895"/>
      <c r="AA306" s="55" t="s">
        <v>240</v>
      </c>
      <c r="AB306" s="90">
        <v>8670</v>
      </c>
      <c r="AC306" s="887"/>
      <c r="AD306" s="98">
        <v>80</v>
      </c>
      <c r="AE306" s="99" t="s">
        <v>241</v>
      </c>
      <c r="AF306" s="93" t="s">
        <v>242</v>
      </c>
      <c r="AG306" s="100" t="s">
        <v>240</v>
      </c>
      <c r="AH306" s="101" t="s">
        <v>246</v>
      </c>
      <c r="AI306" s="100" t="s">
        <v>240</v>
      </c>
      <c r="AJ306" s="102">
        <v>2.9</v>
      </c>
      <c r="AK306" s="103"/>
      <c r="AL306" s="70"/>
      <c r="AM306" s="104"/>
      <c r="AN306" s="77"/>
      <c r="AO306" s="105"/>
      <c r="AP306" s="106"/>
      <c r="AQ306" s="86"/>
      <c r="AR306" s="106"/>
      <c r="AS306" s="86"/>
      <c r="AT306" s="106"/>
      <c r="AU306" s="86"/>
      <c r="AV306" s="107" t="s">
        <v>240</v>
      </c>
      <c r="AW306" s="71">
        <v>60750</v>
      </c>
      <c r="AX306" s="77" t="s">
        <v>240</v>
      </c>
      <c r="AY306" s="72">
        <v>600</v>
      </c>
      <c r="AZ306" s="108" t="s">
        <v>241</v>
      </c>
      <c r="BA306" s="74" t="s">
        <v>242</v>
      </c>
      <c r="BB306" s="73" t="s">
        <v>240</v>
      </c>
      <c r="BC306" s="75" t="s">
        <v>246</v>
      </c>
      <c r="BD306" s="73" t="s">
        <v>240</v>
      </c>
      <c r="BE306" s="76">
        <v>2.5</v>
      </c>
      <c r="BF306" s="107" t="s">
        <v>240</v>
      </c>
      <c r="BG306" s="156">
        <v>52080</v>
      </c>
      <c r="BH306" s="107" t="s">
        <v>250</v>
      </c>
      <c r="BI306" s="72">
        <v>520</v>
      </c>
      <c r="BJ306" s="108" t="s">
        <v>241</v>
      </c>
      <c r="BK306" s="74" t="s">
        <v>242</v>
      </c>
      <c r="BL306" s="108" t="s">
        <v>240</v>
      </c>
      <c r="BM306" s="75" t="s">
        <v>246</v>
      </c>
      <c r="BN306" s="108" t="s">
        <v>240</v>
      </c>
      <c r="BO306" s="76">
        <v>2.5</v>
      </c>
      <c r="BP306" s="896"/>
      <c r="BQ306" s="898"/>
      <c r="BR306" s="887"/>
      <c r="BS306" s="900"/>
      <c r="BT306" s="873"/>
      <c r="BU306" s="873"/>
      <c r="BV306" s="871"/>
      <c r="BW306" s="875"/>
      <c r="BX306" s="871"/>
      <c r="BY306" s="902"/>
      <c r="BZ306" s="887"/>
      <c r="CA306" s="904"/>
      <c r="CB306" s="887"/>
      <c r="CC306" s="900"/>
      <c r="CD306" s="871"/>
      <c r="CE306" s="873"/>
      <c r="CF306" s="871"/>
      <c r="CG306" s="875"/>
      <c r="CH306" s="871"/>
      <c r="CI306" s="877"/>
      <c r="CJ306" s="881"/>
      <c r="CK306" s="887"/>
      <c r="CL306" s="889"/>
      <c r="CM306" s="887"/>
      <c r="CN306" s="900"/>
      <c r="CO306" s="873"/>
      <c r="CP306" s="873"/>
      <c r="CQ306" s="871"/>
      <c r="CR306" s="875"/>
      <c r="CS306" s="871"/>
      <c r="CT306" s="902"/>
      <c r="CU306" s="887"/>
      <c r="CV306" s="109" t="s">
        <v>280</v>
      </c>
      <c r="CW306" s="887"/>
      <c r="CX306" s="109" t="s">
        <v>255</v>
      </c>
      <c r="CY306" s="887"/>
      <c r="CZ306" s="110">
        <v>58.3</v>
      </c>
      <c r="DA306" s="887"/>
      <c r="DB306" s="109" t="s">
        <v>280</v>
      </c>
      <c r="DC306" s="887"/>
      <c r="DD306" s="109" t="s">
        <v>255</v>
      </c>
      <c r="DE306" s="887"/>
      <c r="DF306" s="110">
        <v>32.4</v>
      </c>
      <c r="DG306" s="905"/>
      <c r="DH306" s="907"/>
      <c r="DI306" s="905"/>
      <c r="DJ306" s="111" t="s">
        <v>256</v>
      </c>
      <c r="DK306" s="882"/>
      <c r="DL306" s="909"/>
      <c r="DM306" s="871"/>
      <c r="DN306" s="869"/>
      <c r="DO306" s="871"/>
      <c r="DP306" s="873"/>
      <c r="DQ306" s="871"/>
      <c r="DR306" s="875"/>
      <c r="DS306" s="871"/>
      <c r="DT306" s="877"/>
      <c r="DU306" s="879"/>
      <c r="DV306" s="881"/>
      <c r="DW306" s="882"/>
      <c r="DX306" s="922"/>
      <c r="DY306" s="887"/>
      <c r="DZ306" s="922"/>
      <c r="EA306" s="115"/>
      <c r="EB306" s="918"/>
    </row>
    <row r="307" spans="1:132" s="116" customFormat="1" ht="34.15" customHeight="1">
      <c r="A307" s="138" t="s">
        <v>585</v>
      </c>
      <c r="B307" s="920"/>
      <c r="C307" s="883" t="s">
        <v>274</v>
      </c>
      <c r="D307" s="885" t="s">
        <v>239</v>
      </c>
      <c r="E307" s="113" t="s">
        <v>42</v>
      </c>
      <c r="F307" s="52"/>
      <c r="G307" s="53">
        <v>30180</v>
      </c>
      <c r="H307" s="54">
        <v>38850</v>
      </c>
      <c r="I307" s="55" t="s">
        <v>240</v>
      </c>
      <c r="J307" s="56">
        <v>280</v>
      </c>
      <c r="K307" s="57">
        <v>360</v>
      </c>
      <c r="L307" s="58" t="s">
        <v>241</v>
      </c>
      <c r="M307" s="59" t="s">
        <v>242</v>
      </c>
      <c r="N307" s="60" t="s">
        <v>240</v>
      </c>
      <c r="O307" s="61" t="s">
        <v>243</v>
      </c>
      <c r="P307" s="60" t="s">
        <v>240</v>
      </c>
      <c r="Q307" s="62">
        <v>2.2000000000000002</v>
      </c>
      <c r="R307" s="63">
        <v>2.4</v>
      </c>
      <c r="S307" s="887" t="s">
        <v>240</v>
      </c>
      <c r="T307" s="888">
        <v>360</v>
      </c>
      <c r="U307" s="887" t="s">
        <v>240</v>
      </c>
      <c r="V307" s="890">
        <v>3</v>
      </c>
      <c r="W307" s="892" t="s">
        <v>244</v>
      </c>
      <c r="X307" s="872" t="s">
        <v>242</v>
      </c>
      <c r="Y307" s="892" t="s">
        <v>240</v>
      </c>
      <c r="Z307" s="894" t="s">
        <v>245</v>
      </c>
      <c r="AA307" s="55" t="s">
        <v>240</v>
      </c>
      <c r="AB307" s="64">
        <v>8670</v>
      </c>
      <c r="AC307" s="887" t="s">
        <v>240</v>
      </c>
      <c r="AD307" s="65">
        <v>80</v>
      </c>
      <c r="AE307" s="66" t="s">
        <v>244</v>
      </c>
      <c r="AF307" s="59" t="s">
        <v>242</v>
      </c>
      <c r="AG307" s="67" t="s">
        <v>240</v>
      </c>
      <c r="AH307" s="61" t="s">
        <v>246</v>
      </c>
      <c r="AI307" s="67" t="s">
        <v>240</v>
      </c>
      <c r="AJ307" s="68">
        <v>2.9</v>
      </c>
      <c r="AK307" s="69" t="s">
        <v>247</v>
      </c>
      <c r="AL307" s="70" t="s">
        <v>248</v>
      </c>
      <c r="AM307" s="71">
        <v>3470</v>
      </c>
      <c r="AN307" s="70" t="s">
        <v>248</v>
      </c>
      <c r="AO307" s="72">
        <v>30</v>
      </c>
      <c r="AP307" s="73" t="s">
        <v>241</v>
      </c>
      <c r="AQ307" s="74" t="s">
        <v>242</v>
      </c>
      <c r="AR307" s="73" t="s">
        <v>240</v>
      </c>
      <c r="AS307" s="75" t="s">
        <v>246</v>
      </c>
      <c r="AT307" s="73" t="s">
        <v>240</v>
      </c>
      <c r="AU307" s="76">
        <v>3.9</v>
      </c>
      <c r="AV307" s="77"/>
      <c r="AW307" s="78"/>
      <c r="AX307" s="77"/>
      <c r="AY307" s="79"/>
      <c r="AZ307" s="80"/>
      <c r="BA307" s="80"/>
      <c r="BB307" s="81"/>
      <c r="BC307" s="80"/>
      <c r="BD307" s="81"/>
      <c r="BE307" s="80"/>
      <c r="BF307" s="77"/>
      <c r="BG307" s="78" t="s">
        <v>249</v>
      </c>
      <c r="BH307" s="77"/>
      <c r="BI307" s="82"/>
      <c r="BJ307" s="80"/>
      <c r="BK307" s="80"/>
      <c r="BL307" s="80"/>
      <c r="BM307" s="80"/>
      <c r="BN307" s="80"/>
      <c r="BO307" s="80"/>
      <c r="BP307" s="896" t="s">
        <v>240</v>
      </c>
      <c r="BQ307" s="897">
        <v>470</v>
      </c>
      <c r="BR307" s="887" t="s">
        <v>240</v>
      </c>
      <c r="BS307" s="899">
        <v>4</v>
      </c>
      <c r="BT307" s="872" t="s">
        <v>241</v>
      </c>
      <c r="BU307" s="872" t="s">
        <v>242</v>
      </c>
      <c r="BV307" s="870" t="s">
        <v>240</v>
      </c>
      <c r="BW307" s="874" t="s">
        <v>246</v>
      </c>
      <c r="BX307" s="870" t="s">
        <v>240</v>
      </c>
      <c r="BY307" s="901">
        <v>9.6999999999999993</v>
      </c>
      <c r="BZ307" s="887" t="s">
        <v>250</v>
      </c>
      <c r="CA307" s="903">
        <v>2470</v>
      </c>
      <c r="CB307" s="887" t="s">
        <v>240</v>
      </c>
      <c r="CC307" s="899">
        <v>20</v>
      </c>
      <c r="CD307" s="870" t="s">
        <v>241</v>
      </c>
      <c r="CE307" s="872" t="s">
        <v>242</v>
      </c>
      <c r="CF307" s="870" t="s">
        <v>240</v>
      </c>
      <c r="CG307" s="874" t="s">
        <v>246</v>
      </c>
      <c r="CH307" s="870" t="s">
        <v>240</v>
      </c>
      <c r="CI307" s="876">
        <v>3.1</v>
      </c>
      <c r="CJ307" s="880" t="s">
        <v>251</v>
      </c>
      <c r="CK307" s="887" t="s">
        <v>250</v>
      </c>
      <c r="CL307" s="888">
        <v>540</v>
      </c>
      <c r="CM307" s="887" t="s">
        <v>240</v>
      </c>
      <c r="CN307" s="899">
        <v>5</v>
      </c>
      <c r="CO307" s="872" t="s">
        <v>241</v>
      </c>
      <c r="CP307" s="872" t="s">
        <v>242</v>
      </c>
      <c r="CQ307" s="870" t="s">
        <v>240</v>
      </c>
      <c r="CR307" s="874" t="s">
        <v>246</v>
      </c>
      <c r="CS307" s="870" t="s">
        <v>240</v>
      </c>
      <c r="CT307" s="901">
        <v>14.4</v>
      </c>
      <c r="CU307" s="887" t="s">
        <v>250</v>
      </c>
      <c r="CV307" s="83">
        <v>290</v>
      </c>
      <c r="CW307" s="887" t="s">
        <v>250</v>
      </c>
      <c r="CX307" s="84">
        <v>2</v>
      </c>
      <c r="CY307" s="887" t="s">
        <v>250</v>
      </c>
      <c r="CZ307" s="84">
        <v>2</v>
      </c>
      <c r="DA307" s="887" t="s">
        <v>250</v>
      </c>
      <c r="DB307" s="83">
        <v>50</v>
      </c>
      <c r="DC307" s="887" t="s">
        <v>250</v>
      </c>
      <c r="DD307" s="84">
        <v>1</v>
      </c>
      <c r="DE307" s="887" t="s">
        <v>250</v>
      </c>
      <c r="DF307" s="84">
        <v>1</v>
      </c>
      <c r="DG307" s="905" t="s">
        <v>248</v>
      </c>
      <c r="DH307" s="906">
        <v>2810</v>
      </c>
      <c r="DI307" s="905" t="s">
        <v>248</v>
      </c>
      <c r="DJ307" s="85">
        <v>255</v>
      </c>
      <c r="DK307" s="882" t="s">
        <v>252</v>
      </c>
      <c r="DL307" s="908">
        <v>2480</v>
      </c>
      <c r="DM307" s="870" t="s">
        <v>240</v>
      </c>
      <c r="DN307" s="868">
        <v>20</v>
      </c>
      <c r="DO307" s="870" t="s">
        <v>241</v>
      </c>
      <c r="DP307" s="872" t="s">
        <v>242</v>
      </c>
      <c r="DQ307" s="870" t="s">
        <v>240</v>
      </c>
      <c r="DR307" s="874" t="s">
        <v>246</v>
      </c>
      <c r="DS307" s="870" t="s">
        <v>240</v>
      </c>
      <c r="DT307" s="876">
        <v>3.1</v>
      </c>
      <c r="DU307" s="878" t="s">
        <v>247</v>
      </c>
      <c r="DV307" s="880" t="s">
        <v>253</v>
      </c>
      <c r="DW307" s="882" t="s">
        <v>252</v>
      </c>
      <c r="DX307" s="922"/>
      <c r="DY307" s="887"/>
      <c r="DZ307" s="922"/>
      <c r="EA307" s="115"/>
      <c r="EB307" s="918"/>
    </row>
    <row r="308" spans="1:132" s="116" customFormat="1" ht="34.15" customHeight="1">
      <c r="A308" s="138" t="s">
        <v>586</v>
      </c>
      <c r="B308" s="920"/>
      <c r="C308" s="884"/>
      <c r="D308" s="910"/>
      <c r="E308" s="114" t="s">
        <v>43</v>
      </c>
      <c r="F308" s="52"/>
      <c r="G308" s="88">
        <v>38850</v>
      </c>
      <c r="H308" s="89"/>
      <c r="I308" s="55" t="s">
        <v>240</v>
      </c>
      <c r="J308" s="90">
        <v>360</v>
      </c>
      <c r="K308" s="91"/>
      <c r="L308" s="92" t="s">
        <v>241</v>
      </c>
      <c r="M308" s="93" t="s">
        <v>242</v>
      </c>
      <c r="N308" s="94" t="s">
        <v>240</v>
      </c>
      <c r="O308" s="95" t="s">
        <v>246</v>
      </c>
      <c r="P308" s="94" t="s">
        <v>240</v>
      </c>
      <c r="Q308" s="96">
        <v>2.4</v>
      </c>
      <c r="R308" s="97"/>
      <c r="S308" s="887"/>
      <c r="T308" s="889"/>
      <c r="U308" s="887"/>
      <c r="V308" s="891"/>
      <c r="W308" s="893"/>
      <c r="X308" s="873"/>
      <c r="Y308" s="893"/>
      <c r="Z308" s="895"/>
      <c r="AA308" s="55" t="s">
        <v>240</v>
      </c>
      <c r="AB308" s="90">
        <v>8670</v>
      </c>
      <c r="AC308" s="887"/>
      <c r="AD308" s="98">
        <v>80</v>
      </c>
      <c r="AE308" s="99" t="s">
        <v>241</v>
      </c>
      <c r="AF308" s="93" t="s">
        <v>242</v>
      </c>
      <c r="AG308" s="100" t="s">
        <v>240</v>
      </c>
      <c r="AH308" s="101" t="s">
        <v>246</v>
      </c>
      <c r="AI308" s="100" t="s">
        <v>240</v>
      </c>
      <c r="AJ308" s="102">
        <v>2.9</v>
      </c>
      <c r="AK308" s="103"/>
      <c r="AL308" s="70"/>
      <c r="AM308" s="104"/>
      <c r="AN308" s="77"/>
      <c r="AO308" s="105"/>
      <c r="AP308" s="106"/>
      <c r="AQ308" s="86"/>
      <c r="AR308" s="106"/>
      <c r="AS308" s="86"/>
      <c r="AT308" s="106"/>
      <c r="AU308" s="86"/>
      <c r="AV308" s="107" t="s">
        <v>240</v>
      </c>
      <c r="AW308" s="71">
        <v>60750</v>
      </c>
      <c r="AX308" s="77" t="s">
        <v>240</v>
      </c>
      <c r="AY308" s="72">
        <v>600</v>
      </c>
      <c r="AZ308" s="108" t="s">
        <v>241</v>
      </c>
      <c r="BA308" s="74" t="s">
        <v>242</v>
      </c>
      <c r="BB308" s="73" t="s">
        <v>240</v>
      </c>
      <c r="BC308" s="75" t="s">
        <v>246</v>
      </c>
      <c r="BD308" s="73" t="s">
        <v>240</v>
      </c>
      <c r="BE308" s="76">
        <v>2.5</v>
      </c>
      <c r="BF308" s="107" t="s">
        <v>240</v>
      </c>
      <c r="BG308" s="156">
        <v>52080</v>
      </c>
      <c r="BH308" s="107" t="s">
        <v>250</v>
      </c>
      <c r="BI308" s="72">
        <v>520</v>
      </c>
      <c r="BJ308" s="108" t="s">
        <v>241</v>
      </c>
      <c r="BK308" s="74" t="s">
        <v>242</v>
      </c>
      <c r="BL308" s="108" t="s">
        <v>240</v>
      </c>
      <c r="BM308" s="75" t="s">
        <v>246</v>
      </c>
      <c r="BN308" s="108" t="s">
        <v>240</v>
      </c>
      <c r="BO308" s="76">
        <v>2.5</v>
      </c>
      <c r="BP308" s="896"/>
      <c r="BQ308" s="898"/>
      <c r="BR308" s="887"/>
      <c r="BS308" s="900"/>
      <c r="BT308" s="873"/>
      <c r="BU308" s="873"/>
      <c r="BV308" s="871"/>
      <c r="BW308" s="875"/>
      <c r="BX308" s="871"/>
      <c r="BY308" s="902"/>
      <c r="BZ308" s="887"/>
      <c r="CA308" s="904"/>
      <c r="CB308" s="887"/>
      <c r="CC308" s="900"/>
      <c r="CD308" s="871"/>
      <c r="CE308" s="873"/>
      <c r="CF308" s="871"/>
      <c r="CG308" s="875"/>
      <c r="CH308" s="871"/>
      <c r="CI308" s="877"/>
      <c r="CJ308" s="881"/>
      <c r="CK308" s="887"/>
      <c r="CL308" s="889"/>
      <c r="CM308" s="887"/>
      <c r="CN308" s="900"/>
      <c r="CO308" s="873"/>
      <c r="CP308" s="873"/>
      <c r="CQ308" s="871"/>
      <c r="CR308" s="875"/>
      <c r="CS308" s="871"/>
      <c r="CT308" s="902"/>
      <c r="CU308" s="887"/>
      <c r="CV308" s="109" t="s">
        <v>280</v>
      </c>
      <c r="CW308" s="887"/>
      <c r="CX308" s="109" t="s">
        <v>255</v>
      </c>
      <c r="CY308" s="887"/>
      <c r="CZ308" s="110">
        <v>74.900000000000006</v>
      </c>
      <c r="DA308" s="887"/>
      <c r="DB308" s="109" t="s">
        <v>280</v>
      </c>
      <c r="DC308" s="887"/>
      <c r="DD308" s="109" t="s">
        <v>255</v>
      </c>
      <c r="DE308" s="887"/>
      <c r="DF308" s="110">
        <v>27.7</v>
      </c>
      <c r="DG308" s="905"/>
      <c r="DH308" s="907"/>
      <c r="DI308" s="905"/>
      <c r="DJ308" s="111" t="s">
        <v>256</v>
      </c>
      <c r="DK308" s="882"/>
      <c r="DL308" s="909"/>
      <c r="DM308" s="871"/>
      <c r="DN308" s="869"/>
      <c r="DO308" s="871"/>
      <c r="DP308" s="873"/>
      <c r="DQ308" s="871"/>
      <c r="DR308" s="875"/>
      <c r="DS308" s="871"/>
      <c r="DT308" s="877"/>
      <c r="DU308" s="879"/>
      <c r="DV308" s="881"/>
      <c r="DW308" s="882"/>
      <c r="DX308" s="922"/>
      <c r="DY308" s="887"/>
      <c r="DZ308" s="922"/>
      <c r="EA308" s="115"/>
      <c r="EB308" s="918"/>
    </row>
    <row r="309" spans="1:132" s="116" customFormat="1" ht="34.15" customHeight="1">
      <c r="A309" s="138" t="s">
        <v>587</v>
      </c>
      <c r="B309" s="920"/>
      <c r="C309" s="883" t="s">
        <v>275</v>
      </c>
      <c r="D309" s="885" t="s">
        <v>239</v>
      </c>
      <c r="E309" s="113" t="s">
        <v>42</v>
      </c>
      <c r="F309" s="52"/>
      <c r="G309" s="53">
        <v>29170</v>
      </c>
      <c r="H309" s="54">
        <v>37840</v>
      </c>
      <c r="I309" s="55" t="s">
        <v>240</v>
      </c>
      <c r="J309" s="56">
        <v>270</v>
      </c>
      <c r="K309" s="57">
        <v>350</v>
      </c>
      <c r="L309" s="58" t="s">
        <v>241</v>
      </c>
      <c r="M309" s="59" t="s">
        <v>242</v>
      </c>
      <c r="N309" s="60" t="s">
        <v>240</v>
      </c>
      <c r="O309" s="61" t="s">
        <v>243</v>
      </c>
      <c r="P309" s="60" t="s">
        <v>240</v>
      </c>
      <c r="Q309" s="62">
        <v>2.2000000000000002</v>
      </c>
      <c r="R309" s="63">
        <v>2.4</v>
      </c>
      <c r="S309" s="887" t="s">
        <v>240</v>
      </c>
      <c r="T309" s="888">
        <v>320</v>
      </c>
      <c r="U309" s="887" t="s">
        <v>240</v>
      </c>
      <c r="V309" s="890">
        <v>3</v>
      </c>
      <c r="W309" s="892" t="s">
        <v>244</v>
      </c>
      <c r="X309" s="872" t="s">
        <v>242</v>
      </c>
      <c r="Y309" s="892" t="s">
        <v>240</v>
      </c>
      <c r="Z309" s="894" t="s">
        <v>245</v>
      </c>
      <c r="AA309" s="55" t="s">
        <v>240</v>
      </c>
      <c r="AB309" s="64">
        <v>8670</v>
      </c>
      <c r="AC309" s="887" t="s">
        <v>240</v>
      </c>
      <c r="AD309" s="65">
        <v>80</v>
      </c>
      <c r="AE309" s="66" t="s">
        <v>244</v>
      </c>
      <c r="AF309" s="59" t="s">
        <v>242</v>
      </c>
      <c r="AG309" s="67" t="s">
        <v>240</v>
      </c>
      <c r="AH309" s="61" t="s">
        <v>246</v>
      </c>
      <c r="AI309" s="67" t="s">
        <v>240</v>
      </c>
      <c r="AJ309" s="68">
        <v>2.9</v>
      </c>
      <c r="AK309" s="69" t="s">
        <v>247</v>
      </c>
      <c r="AL309" s="70" t="s">
        <v>248</v>
      </c>
      <c r="AM309" s="71">
        <v>3470</v>
      </c>
      <c r="AN309" s="70" t="s">
        <v>248</v>
      </c>
      <c r="AO309" s="72">
        <v>30</v>
      </c>
      <c r="AP309" s="73" t="s">
        <v>241</v>
      </c>
      <c r="AQ309" s="74" t="s">
        <v>242</v>
      </c>
      <c r="AR309" s="73" t="s">
        <v>240</v>
      </c>
      <c r="AS309" s="75" t="s">
        <v>246</v>
      </c>
      <c r="AT309" s="73" t="s">
        <v>240</v>
      </c>
      <c r="AU309" s="76">
        <v>3.9</v>
      </c>
      <c r="AV309" s="77"/>
      <c r="AW309" s="78"/>
      <c r="AX309" s="77"/>
      <c r="AY309" s="79"/>
      <c r="AZ309" s="80"/>
      <c r="BA309" s="80"/>
      <c r="BB309" s="81"/>
      <c r="BC309" s="80"/>
      <c r="BD309" s="81"/>
      <c r="BE309" s="80"/>
      <c r="BF309" s="77"/>
      <c r="BG309" s="78" t="s">
        <v>249</v>
      </c>
      <c r="BH309" s="77"/>
      <c r="BI309" s="82"/>
      <c r="BJ309" s="80"/>
      <c r="BK309" s="80"/>
      <c r="BL309" s="80"/>
      <c r="BM309" s="80"/>
      <c r="BN309" s="80"/>
      <c r="BO309" s="80"/>
      <c r="BP309" s="896" t="s">
        <v>240</v>
      </c>
      <c r="BQ309" s="897">
        <v>410</v>
      </c>
      <c r="BR309" s="887" t="s">
        <v>240</v>
      </c>
      <c r="BS309" s="899">
        <v>4</v>
      </c>
      <c r="BT309" s="872" t="s">
        <v>241</v>
      </c>
      <c r="BU309" s="872" t="s">
        <v>242</v>
      </c>
      <c r="BV309" s="870" t="s">
        <v>240</v>
      </c>
      <c r="BW309" s="874" t="s">
        <v>246</v>
      </c>
      <c r="BX309" s="870" t="s">
        <v>240</v>
      </c>
      <c r="BY309" s="901">
        <v>8.5</v>
      </c>
      <c r="BZ309" s="887" t="s">
        <v>250</v>
      </c>
      <c r="CA309" s="903">
        <v>2160</v>
      </c>
      <c r="CB309" s="887" t="s">
        <v>240</v>
      </c>
      <c r="CC309" s="899">
        <v>20</v>
      </c>
      <c r="CD309" s="870" t="s">
        <v>241</v>
      </c>
      <c r="CE309" s="872" t="s">
        <v>242</v>
      </c>
      <c r="CF309" s="870" t="s">
        <v>240</v>
      </c>
      <c r="CG309" s="874" t="s">
        <v>246</v>
      </c>
      <c r="CH309" s="870" t="s">
        <v>240</v>
      </c>
      <c r="CI309" s="876">
        <v>2.7</v>
      </c>
      <c r="CJ309" s="880" t="s">
        <v>251</v>
      </c>
      <c r="CK309" s="887" t="s">
        <v>250</v>
      </c>
      <c r="CL309" s="888">
        <v>540</v>
      </c>
      <c r="CM309" s="887" t="s">
        <v>240</v>
      </c>
      <c r="CN309" s="899">
        <v>5</v>
      </c>
      <c r="CO309" s="872" t="s">
        <v>241</v>
      </c>
      <c r="CP309" s="872" t="s">
        <v>242</v>
      </c>
      <c r="CQ309" s="870" t="s">
        <v>240</v>
      </c>
      <c r="CR309" s="874" t="s">
        <v>246</v>
      </c>
      <c r="CS309" s="870" t="s">
        <v>240</v>
      </c>
      <c r="CT309" s="901">
        <v>12.6</v>
      </c>
      <c r="CU309" s="887" t="s">
        <v>250</v>
      </c>
      <c r="CV309" s="83">
        <v>270</v>
      </c>
      <c r="CW309" s="887" t="s">
        <v>250</v>
      </c>
      <c r="CX309" s="84">
        <v>2</v>
      </c>
      <c r="CY309" s="887" t="s">
        <v>250</v>
      </c>
      <c r="CZ309" s="84">
        <v>2</v>
      </c>
      <c r="DA309" s="887" t="s">
        <v>250</v>
      </c>
      <c r="DB309" s="83">
        <v>40</v>
      </c>
      <c r="DC309" s="887" t="s">
        <v>250</v>
      </c>
      <c r="DD309" s="84">
        <v>1</v>
      </c>
      <c r="DE309" s="887" t="s">
        <v>250</v>
      </c>
      <c r="DF309" s="84">
        <v>1</v>
      </c>
      <c r="DG309" s="905" t="s">
        <v>248</v>
      </c>
      <c r="DH309" s="906">
        <v>2540</v>
      </c>
      <c r="DI309" s="905" t="s">
        <v>248</v>
      </c>
      <c r="DJ309" s="85">
        <v>255</v>
      </c>
      <c r="DK309" s="882" t="s">
        <v>252</v>
      </c>
      <c r="DL309" s="908">
        <v>2170</v>
      </c>
      <c r="DM309" s="870" t="s">
        <v>240</v>
      </c>
      <c r="DN309" s="868">
        <v>20</v>
      </c>
      <c r="DO309" s="870" t="s">
        <v>241</v>
      </c>
      <c r="DP309" s="872" t="s">
        <v>242</v>
      </c>
      <c r="DQ309" s="870" t="s">
        <v>240</v>
      </c>
      <c r="DR309" s="874" t="s">
        <v>246</v>
      </c>
      <c r="DS309" s="870" t="s">
        <v>240</v>
      </c>
      <c r="DT309" s="876">
        <v>2.7</v>
      </c>
      <c r="DU309" s="878" t="s">
        <v>247</v>
      </c>
      <c r="DV309" s="880" t="s">
        <v>253</v>
      </c>
      <c r="DW309" s="882" t="s">
        <v>252</v>
      </c>
      <c r="DX309" s="922"/>
      <c r="DY309" s="887"/>
      <c r="DZ309" s="922"/>
      <c r="EA309" s="115"/>
      <c r="EB309" s="918"/>
    </row>
    <row r="310" spans="1:132" s="116" customFormat="1" ht="34.15" customHeight="1">
      <c r="A310" s="138" t="s">
        <v>588</v>
      </c>
      <c r="B310" s="920"/>
      <c r="C310" s="884"/>
      <c r="D310" s="910"/>
      <c r="E310" s="114" t="s">
        <v>43</v>
      </c>
      <c r="F310" s="52"/>
      <c r="G310" s="88">
        <v>37840</v>
      </c>
      <c r="H310" s="89"/>
      <c r="I310" s="55" t="s">
        <v>240</v>
      </c>
      <c r="J310" s="90">
        <v>350</v>
      </c>
      <c r="K310" s="91"/>
      <c r="L310" s="92" t="s">
        <v>241</v>
      </c>
      <c r="M310" s="93" t="s">
        <v>242</v>
      </c>
      <c r="N310" s="94" t="s">
        <v>240</v>
      </c>
      <c r="O310" s="95" t="s">
        <v>246</v>
      </c>
      <c r="P310" s="94" t="s">
        <v>240</v>
      </c>
      <c r="Q310" s="96">
        <v>2.4</v>
      </c>
      <c r="R310" s="97"/>
      <c r="S310" s="887"/>
      <c r="T310" s="889"/>
      <c r="U310" s="887"/>
      <c r="V310" s="891"/>
      <c r="W310" s="893"/>
      <c r="X310" s="873"/>
      <c r="Y310" s="893"/>
      <c r="Z310" s="895"/>
      <c r="AA310" s="55" t="s">
        <v>240</v>
      </c>
      <c r="AB310" s="90">
        <v>8670</v>
      </c>
      <c r="AC310" s="887"/>
      <c r="AD310" s="98">
        <v>80</v>
      </c>
      <c r="AE310" s="99" t="s">
        <v>241</v>
      </c>
      <c r="AF310" s="93" t="s">
        <v>242</v>
      </c>
      <c r="AG310" s="100" t="s">
        <v>240</v>
      </c>
      <c r="AH310" s="101" t="s">
        <v>246</v>
      </c>
      <c r="AI310" s="100" t="s">
        <v>240</v>
      </c>
      <c r="AJ310" s="102">
        <v>2.9</v>
      </c>
      <c r="AK310" s="103"/>
      <c r="AL310" s="70"/>
      <c r="AM310" s="104"/>
      <c r="AN310" s="77"/>
      <c r="AO310" s="105"/>
      <c r="AP310" s="106"/>
      <c r="AQ310" s="86"/>
      <c r="AR310" s="106"/>
      <c r="AS310" s="86"/>
      <c r="AT310" s="106"/>
      <c r="AU310" s="86"/>
      <c r="AV310" s="107" t="s">
        <v>240</v>
      </c>
      <c r="AW310" s="71">
        <v>60750</v>
      </c>
      <c r="AX310" s="77" t="s">
        <v>240</v>
      </c>
      <c r="AY310" s="72">
        <v>600</v>
      </c>
      <c r="AZ310" s="108" t="s">
        <v>241</v>
      </c>
      <c r="BA310" s="74" t="s">
        <v>242</v>
      </c>
      <c r="BB310" s="73" t="s">
        <v>240</v>
      </c>
      <c r="BC310" s="75" t="s">
        <v>246</v>
      </c>
      <c r="BD310" s="73" t="s">
        <v>240</v>
      </c>
      <c r="BE310" s="76">
        <v>2.5</v>
      </c>
      <c r="BF310" s="107" t="s">
        <v>240</v>
      </c>
      <c r="BG310" s="156">
        <v>52080</v>
      </c>
      <c r="BH310" s="107" t="s">
        <v>250</v>
      </c>
      <c r="BI310" s="72">
        <v>520</v>
      </c>
      <c r="BJ310" s="108" t="s">
        <v>241</v>
      </c>
      <c r="BK310" s="74" t="s">
        <v>242</v>
      </c>
      <c r="BL310" s="108" t="s">
        <v>240</v>
      </c>
      <c r="BM310" s="75" t="s">
        <v>246</v>
      </c>
      <c r="BN310" s="108" t="s">
        <v>240</v>
      </c>
      <c r="BO310" s="76">
        <v>2.5</v>
      </c>
      <c r="BP310" s="896"/>
      <c r="BQ310" s="898"/>
      <c r="BR310" s="887"/>
      <c r="BS310" s="900"/>
      <c r="BT310" s="873"/>
      <c r="BU310" s="873"/>
      <c r="BV310" s="871"/>
      <c r="BW310" s="875"/>
      <c r="BX310" s="871"/>
      <c r="BY310" s="902"/>
      <c r="BZ310" s="887"/>
      <c r="CA310" s="904"/>
      <c r="CB310" s="887"/>
      <c r="CC310" s="900"/>
      <c r="CD310" s="871"/>
      <c r="CE310" s="873"/>
      <c r="CF310" s="871"/>
      <c r="CG310" s="875"/>
      <c r="CH310" s="871"/>
      <c r="CI310" s="877"/>
      <c r="CJ310" s="881"/>
      <c r="CK310" s="887"/>
      <c r="CL310" s="889"/>
      <c r="CM310" s="887"/>
      <c r="CN310" s="900"/>
      <c r="CO310" s="873"/>
      <c r="CP310" s="873"/>
      <c r="CQ310" s="871"/>
      <c r="CR310" s="875"/>
      <c r="CS310" s="871"/>
      <c r="CT310" s="902"/>
      <c r="CU310" s="887"/>
      <c r="CV310" s="109" t="s">
        <v>280</v>
      </c>
      <c r="CW310" s="887"/>
      <c r="CX310" s="109" t="s">
        <v>255</v>
      </c>
      <c r="CY310" s="887"/>
      <c r="CZ310" s="110">
        <v>65.5</v>
      </c>
      <c r="DA310" s="887"/>
      <c r="DB310" s="109" t="s">
        <v>280</v>
      </c>
      <c r="DC310" s="887"/>
      <c r="DD310" s="109" t="s">
        <v>255</v>
      </c>
      <c r="DE310" s="887"/>
      <c r="DF310" s="110">
        <v>24.3</v>
      </c>
      <c r="DG310" s="905"/>
      <c r="DH310" s="907"/>
      <c r="DI310" s="905"/>
      <c r="DJ310" s="111" t="s">
        <v>256</v>
      </c>
      <c r="DK310" s="882"/>
      <c r="DL310" s="909"/>
      <c r="DM310" s="871"/>
      <c r="DN310" s="869"/>
      <c r="DO310" s="871"/>
      <c r="DP310" s="873"/>
      <c r="DQ310" s="871"/>
      <c r="DR310" s="875"/>
      <c r="DS310" s="871"/>
      <c r="DT310" s="877"/>
      <c r="DU310" s="879"/>
      <c r="DV310" s="881"/>
      <c r="DW310" s="882"/>
      <c r="DX310" s="922"/>
      <c r="DY310" s="887"/>
      <c r="DZ310" s="922"/>
      <c r="EA310" s="115"/>
      <c r="EB310" s="918"/>
    </row>
    <row r="311" spans="1:132" s="116" customFormat="1" ht="34.15" customHeight="1">
      <c r="A311" s="138" t="s">
        <v>589</v>
      </c>
      <c r="B311" s="920"/>
      <c r="C311" s="883" t="s">
        <v>276</v>
      </c>
      <c r="D311" s="885" t="s">
        <v>239</v>
      </c>
      <c r="E311" s="113" t="s">
        <v>42</v>
      </c>
      <c r="F311" s="52"/>
      <c r="G311" s="53">
        <v>28380</v>
      </c>
      <c r="H311" s="54">
        <v>37050</v>
      </c>
      <c r="I311" s="55" t="s">
        <v>240</v>
      </c>
      <c r="J311" s="56">
        <v>260</v>
      </c>
      <c r="K311" s="57">
        <v>350</v>
      </c>
      <c r="L311" s="58" t="s">
        <v>241</v>
      </c>
      <c r="M311" s="59" t="s">
        <v>242</v>
      </c>
      <c r="N311" s="60" t="s">
        <v>240</v>
      </c>
      <c r="O311" s="61" t="s">
        <v>243</v>
      </c>
      <c r="P311" s="60" t="s">
        <v>240</v>
      </c>
      <c r="Q311" s="62">
        <v>2.2000000000000002</v>
      </c>
      <c r="R311" s="63">
        <v>2.2999999999999998</v>
      </c>
      <c r="S311" s="887" t="s">
        <v>240</v>
      </c>
      <c r="T311" s="888">
        <v>280</v>
      </c>
      <c r="U311" s="887" t="s">
        <v>240</v>
      </c>
      <c r="V311" s="890">
        <v>2</v>
      </c>
      <c r="W311" s="892" t="s">
        <v>244</v>
      </c>
      <c r="X311" s="872" t="s">
        <v>242</v>
      </c>
      <c r="Y311" s="892" t="s">
        <v>240</v>
      </c>
      <c r="Z311" s="894" t="s">
        <v>245</v>
      </c>
      <c r="AA311" s="55" t="s">
        <v>240</v>
      </c>
      <c r="AB311" s="64">
        <v>8670</v>
      </c>
      <c r="AC311" s="887" t="s">
        <v>240</v>
      </c>
      <c r="AD311" s="65">
        <v>80</v>
      </c>
      <c r="AE311" s="66" t="s">
        <v>244</v>
      </c>
      <c r="AF311" s="59" t="s">
        <v>242</v>
      </c>
      <c r="AG311" s="67" t="s">
        <v>240</v>
      </c>
      <c r="AH311" s="61" t="s">
        <v>246</v>
      </c>
      <c r="AI311" s="67" t="s">
        <v>240</v>
      </c>
      <c r="AJ311" s="68">
        <v>2.9</v>
      </c>
      <c r="AK311" s="69" t="s">
        <v>247</v>
      </c>
      <c r="AL311" s="70" t="s">
        <v>248</v>
      </c>
      <c r="AM311" s="71">
        <v>3470</v>
      </c>
      <c r="AN311" s="70" t="s">
        <v>248</v>
      </c>
      <c r="AO311" s="72">
        <v>30</v>
      </c>
      <c r="AP311" s="73" t="s">
        <v>241</v>
      </c>
      <c r="AQ311" s="74" t="s">
        <v>242</v>
      </c>
      <c r="AR311" s="73" t="s">
        <v>240</v>
      </c>
      <c r="AS311" s="75" t="s">
        <v>246</v>
      </c>
      <c r="AT311" s="73" t="s">
        <v>240</v>
      </c>
      <c r="AU311" s="76">
        <v>3.9</v>
      </c>
      <c r="AV311" s="77"/>
      <c r="AW311" s="78"/>
      <c r="AX311" s="77"/>
      <c r="AY311" s="79"/>
      <c r="AZ311" s="80"/>
      <c r="BA311" s="80"/>
      <c r="BB311" s="81"/>
      <c r="BC311" s="80"/>
      <c r="BD311" s="81"/>
      <c r="BE311" s="80"/>
      <c r="BF311" s="77"/>
      <c r="BG311" s="78" t="s">
        <v>249</v>
      </c>
      <c r="BH311" s="77"/>
      <c r="BI311" s="82"/>
      <c r="BJ311" s="80"/>
      <c r="BK311" s="80"/>
      <c r="BL311" s="80"/>
      <c r="BM311" s="80"/>
      <c r="BN311" s="80"/>
      <c r="BO311" s="80"/>
      <c r="BP311" s="896" t="s">
        <v>240</v>
      </c>
      <c r="BQ311" s="897">
        <v>360</v>
      </c>
      <c r="BR311" s="887" t="s">
        <v>240</v>
      </c>
      <c r="BS311" s="899">
        <v>3</v>
      </c>
      <c r="BT311" s="872" t="s">
        <v>241</v>
      </c>
      <c r="BU311" s="872" t="s">
        <v>242</v>
      </c>
      <c r="BV311" s="870" t="s">
        <v>240</v>
      </c>
      <c r="BW311" s="874" t="s">
        <v>246</v>
      </c>
      <c r="BX311" s="870" t="s">
        <v>240</v>
      </c>
      <c r="BY311" s="901">
        <v>10.1</v>
      </c>
      <c r="BZ311" s="887" t="s">
        <v>250</v>
      </c>
      <c r="CA311" s="903">
        <v>1920</v>
      </c>
      <c r="CB311" s="887" t="s">
        <v>240</v>
      </c>
      <c r="CC311" s="899">
        <v>10</v>
      </c>
      <c r="CD311" s="870" t="s">
        <v>241</v>
      </c>
      <c r="CE311" s="872" t="s">
        <v>242</v>
      </c>
      <c r="CF311" s="870" t="s">
        <v>240</v>
      </c>
      <c r="CG311" s="874" t="s">
        <v>246</v>
      </c>
      <c r="CH311" s="870" t="s">
        <v>240</v>
      </c>
      <c r="CI311" s="876">
        <v>4.7</v>
      </c>
      <c r="CJ311" s="880" t="s">
        <v>251</v>
      </c>
      <c r="CK311" s="887" t="s">
        <v>250</v>
      </c>
      <c r="CL311" s="888">
        <v>540</v>
      </c>
      <c r="CM311" s="887" t="s">
        <v>240</v>
      </c>
      <c r="CN311" s="899">
        <v>5</v>
      </c>
      <c r="CO311" s="872" t="s">
        <v>241</v>
      </c>
      <c r="CP311" s="872" t="s">
        <v>242</v>
      </c>
      <c r="CQ311" s="870" t="s">
        <v>240</v>
      </c>
      <c r="CR311" s="874" t="s">
        <v>246</v>
      </c>
      <c r="CS311" s="870" t="s">
        <v>240</v>
      </c>
      <c r="CT311" s="901">
        <v>11.2</v>
      </c>
      <c r="CU311" s="887" t="s">
        <v>250</v>
      </c>
      <c r="CV311" s="83">
        <v>240</v>
      </c>
      <c r="CW311" s="887" t="s">
        <v>250</v>
      </c>
      <c r="CX311" s="84">
        <v>2</v>
      </c>
      <c r="CY311" s="887" t="s">
        <v>250</v>
      </c>
      <c r="CZ311" s="84">
        <v>2</v>
      </c>
      <c r="DA311" s="887" t="s">
        <v>250</v>
      </c>
      <c r="DB311" s="83">
        <v>40</v>
      </c>
      <c r="DC311" s="887" t="s">
        <v>250</v>
      </c>
      <c r="DD311" s="84">
        <v>1</v>
      </c>
      <c r="DE311" s="887" t="s">
        <v>250</v>
      </c>
      <c r="DF311" s="84">
        <v>1</v>
      </c>
      <c r="DG311" s="905" t="s">
        <v>248</v>
      </c>
      <c r="DH311" s="906">
        <v>2440</v>
      </c>
      <c r="DI311" s="905" t="s">
        <v>248</v>
      </c>
      <c r="DJ311" s="85">
        <v>255</v>
      </c>
      <c r="DK311" s="882" t="s">
        <v>252</v>
      </c>
      <c r="DL311" s="908">
        <v>1920</v>
      </c>
      <c r="DM311" s="870" t="s">
        <v>240</v>
      </c>
      <c r="DN311" s="868">
        <v>10</v>
      </c>
      <c r="DO311" s="870" t="s">
        <v>241</v>
      </c>
      <c r="DP311" s="872" t="s">
        <v>242</v>
      </c>
      <c r="DQ311" s="870" t="s">
        <v>240</v>
      </c>
      <c r="DR311" s="874" t="s">
        <v>246</v>
      </c>
      <c r="DS311" s="870" t="s">
        <v>240</v>
      </c>
      <c r="DT311" s="876">
        <v>4.7</v>
      </c>
      <c r="DU311" s="878" t="s">
        <v>247</v>
      </c>
      <c r="DV311" s="880" t="s">
        <v>253</v>
      </c>
      <c r="DW311" s="882" t="s">
        <v>252</v>
      </c>
      <c r="DX311" s="922"/>
      <c r="DY311" s="887"/>
      <c r="DZ311" s="922"/>
      <c r="EA311" s="115"/>
      <c r="EB311" s="918"/>
    </row>
    <row r="312" spans="1:132" s="116" customFormat="1" ht="34.15" customHeight="1">
      <c r="A312" s="138" t="s">
        <v>590</v>
      </c>
      <c r="B312" s="920"/>
      <c r="C312" s="884"/>
      <c r="D312" s="910"/>
      <c r="E312" s="114" t="s">
        <v>43</v>
      </c>
      <c r="F312" s="52"/>
      <c r="G312" s="88">
        <v>37050</v>
      </c>
      <c r="H312" s="89"/>
      <c r="I312" s="55" t="s">
        <v>240</v>
      </c>
      <c r="J312" s="90">
        <v>350</v>
      </c>
      <c r="K312" s="91"/>
      <c r="L312" s="92" t="s">
        <v>241</v>
      </c>
      <c r="M312" s="93" t="s">
        <v>242</v>
      </c>
      <c r="N312" s="94" t="s">
        <v>240</v>
      </c>
      <c r="O312" s="95" t="s">
        <v>246</v>
      </c>
      <c r="P312" s="94" t="s">
        <v>240</v>
      </c>
      <c r="Q312" s="96">
        <v>2.2999999999999998</v>
      </c>
      <c r="R312" s="97"/>
      <c r="S312" s="887"/>
      <c r="T312" s="889"/>
      <c r="U312" s="887"/>
      <c r="V312" s="891"/>
      <c r="W312" s="893"/>
      <c r="X312" s="873"/>
      <c r="Y312" s="893"/>
      <c r="Z312" s="895"/>
      <c r="AA312" s="55" t="s">
        <v>240</v>
      </c>
      <c r="AB312" s="90">
        <v>8670</v>
      </c>
      <c r="AC312" s="887"/>
      <c r="AD312" s="98">
        <v>80</v>
      </c>
      <c r="AE312" s="99" t="s">
        <v>241</v>
      </c>
      <c r="AF312" s="93" t="s">
        <v>242</v>
      </c>
      <c r="AG312" s="100" t="s">
        <v>240</v>
      </c>
      <c r="AH312" s="101" t="s">
        <v>246</v>
      </c>
      <c r="AI312" s="100" t="s">
        <v>240</v>
      </c>
      <c r="AJ312" s="102">
        <v>2.9</v>
      </c>
      <c r="AK312" s="103"/>
      <c r="AL312" s="70"/>
      <c r="AM312" s="104"/>
      <c r="AN312" s="77"/>
      <c r="AO312" s="105"/>
      <c r="AP312" s="106"/>
      <c r="AQ312" s="86"/>
      <c r="AR312" s="106"/>
      <c r="AS312" s="86"/>
      <c r="AT312" s="106"/>
      <c r="AU312" s="86"/>
      <c r="AV312" s="107" t="s">
        <v>240</v>
      </c>
      <c r="AW312" s="71">
        <v>60750</v>
      </c>
      <c r="AX312" s="77" t="s">
        <v>240</v>
      </c>
      <c r="AY312" s="72">
        <v>600</v>
      </c>
      <c r="AZ312" s="108" t="s">
        <v>241</v>
      </c>
      <c r="BA312" s="74" t="s">
        <v>242</v>
      </c>
      <c r="BB312" s="73" t="s">
        <v>240</v>
      </c>
      <c r="BC312" s="75" t="s">
        <v>246</v>
      </c>
      <c r="BD312" s="73" t="s">
        <v>240</v>
      </c>
      <c r="BE312" s="76">
        <v>2.5</v>
      </c>
      <c r="BF312" s="107" t="s">
        <v>240</v>
      </c>
      <c r="BG312" s="156">
        <v>52080</v>
      </c>
      <c r="BH312" s="107" t="s">
        <v>250</v>
      </c>
      <c r="BI312" s="72">
        <v>520</v>
      </c>
      <c r="BJ312" s="108" t="s">
        <v>241</v>
      </c>
      <c r="BK312" s="74" t="s">
        <v>242</v>
      </c>
      <c r="BL312" s="108" t="s">
        <v>240</v>
      </c>
      <c r="BM312" s="75" t="s">
        <v>246</v>
      </c>
      <c r="BN312" s="108" t="s">
        <v>240</v>
      </c>
      <c r="BO312" s="76">
        <v>2.5</v>
      </c>
      <c r="BP312" s="896"/>
      <c r="BQ312" s="898"/>
      <c r="BR312" s="887"/>
      <c r="BS312" s="900"/>
      <c r="BT312" s="873"/>
      <c r="BU312" s="873"/>
      <c r="BV312" s="871"/>
      <c r="BW312" s="875"/>
      <c r="BX312" s="871"/>
      <c r="BY312" s="902"/>
      <c r="BZ312" s="887"/>
      <c r="CA312" s="904"/>
      <c r="CB312" s="887"/>
      <c r="CC312" s="900"/>
      <c r="CD312" s="871"/>
      <c r="CE312" s="873"/>
      <c r="CF312" s="871"/>
      <c r="CG312" s="875"/>
      <c r="CH312" s="871"/>
      <c r="CI312" s="877"/>
      <c r="CJ312" s="881"/>
      <c r="CK312" s="887"/>
      <c r="CL312" s="889"/>
      <c r="CM312" s="887"/>
      <c r="CN312" s="900"/>
      <c r="CO312" s="873"/>
      <c r="CP312" s="873"/>
      <c r="CQ312" s="871"/>
      <c r="CR312" s="875"/>
      <c r="CS312" s="871"/>
      <c r="CT312" s="902"/>
      <c r="CU312" s="887"/>
      <c r="CV312" s="109" t="s">
        <v>280</v>
      </c>
      <c r="CW312" s="887"/>
      <c r="CX312" s="109" t="s">
        <v>255</v>
      </c>
      <c r="CY312" s="887"/>
      <c r="CZ312" s="110">
        <v>58.3</v>
      </c>
      <c r="DA312" s="887"/>
      <c r="DB312" s="109" t="s">
        <v>280</v>
      </c>
      <c r="DC312" s="887"/>
      <c r="DD312" s="109" t="s">
        <v>255</v>
      </c>
      <c r="DE312" s="887"/>
      <c r="DF312" s="110">
        <v>21.6</v>
      </c>
      <c r="DG312" s="905"/>
      <c r="DH312" s="907"/>
      <c r="DI312" s="905"/>
      <c r="DJ312" s="111" t="s">
        <v>256</v>
      </c>
      <c r="DK312" s="882"/>
      <c r="DL312" s="909"/>
      <c r="DM312" s="871"/>
      <c r="DN312" s="869"/>
      <c r="DO312" s="871"/>
      <c r="DP312" s="873"/>
      <c r="DQ312" s="871"/>
      <c r="DR312" s="875"/>
      <c r="DS312" s="871"/>
      <c r="DT312" s="877"/>
      <c r="DU312" s="879"/>
      <c r="DV312" s="881"/>
      <c r="DW312" s="882"/>
      <c r="DX312" s="922"/>
      <c r="DY312" s="887"/>
      <c r="DZ312" s="922"/>
      <c r="EA312" s="115"/>
      <c r="EB312" s="918"/>
    </row>
    <row r="313" spans="1:132" s="116" customFormat="1" ht="34.15" customHeight="1">
      <c r="A313" s="138" t="s">
        <v>591</v>
      </c>
      <c r="B313" s="920"/>
      <c r="C313" s="883" t="s">
        <v>277</v>
      </c>
      <c r="D313" s="885" t="s">
        <v>239</v>
      </c>
      <c r="E313" s="113" t="s">
        <v>42</v>
      </c>
      <c r="F313" s="52"/>
      <c r="G313" s="53">
        <v>27750</v>
      </c>
      <c r="H313" s="54">
        <v>36420</v>
      </c>
      <c r="I313" s="55" t="s">
        <v>240</v>
      </c>
      <c r="J313" s="56">
        <v>250</v>
      </c>
      <c r="K313" s="57">
        <v>340</v>
      </c>
      <c r="L313" s="58" t="s">
        <v>241</v>
      </c>
      <c r="M313" s="59" t="s">
        <v>242</v>
      </c>
      <c r="N313" s="60" t="s">
        <v>240</v>
      </c>
      <c r="O313" s="61" t="s">
        <v>243</v>
      </c>
      <c r="P313" s="60" t="s">
        <v>240</v>
      </c>
      <c r="Q313" s="62">
        <v>2.2999999999999998</v>
      </c>
      <c r="R313" s="63">
        <v>2.2999999999999998</v>
      </c>
      <c r="S313" s="887" t="s">
        <v>240</v>
      </c>
      <c r="T313" s="888">
        <v>250</v>
      </c>
      <c r="U313" s="887" t="s">
        <v>240</v>
      </c>
      <c r="V313" s="890">
        <v>2</v>
      </c>
      <c r="W313" s="892" t="s">
        <v>244</v>
      </c>
      <c r="X313" s="872" t="s">
        <v>242</v>
      </c>
      <c r="Y313" s="892" t="s">
        <v>240</v>
      </c>
      <c r="Z313" s="894" t="s">
        <v>245</v>
      </c>
      <c r="AA313" s="55" t="s">
        <v>240</v>
      </c>
      <c r="AB313" s="64">
        <v>8670</v>
      </c>
      <c r="AC313" s="887" t="s">
        <v>240</v>
      </c>
      <c r="AD313" s="65">
        <v>80</v>
      </c>
      <c r="AE313" s="66" t="s">
        <v>244</v>
      </c>
      <c r="AF313" s="59" t="s">
        <v>242</v>
      </c>
      <c r="AG313" s="67" t="s">
        <v>240</v>
      </c>
      <c r="AH313" s="61" t="s">
        <v>246</v>
      </c>
      <c r="AI313" s="67" t="s">
        <v>240</v>
      </c>
      <c r="AJ313" s="68">
        <v>2.9</v>
      </c>
      <c r="AK313" s="69" t="s">
        <v>247</v>
      </c>
      <c r="AL313" s="70" t="s">
        <v>248</v>
      </c>
      <c r="AM313" s="71">
        <v>3470</v>
      </c>
      <c r="AN313" s="70" t="s">
        <v>248</v>
      </c>
      <c r="AO313" s="72">
        <v>30</v>
      </c>
      <c r="AP313" s="73" t="s">
        <v>241</v>
      </c>
      <c r="AQ313" s="74" t="s">
        <v>242</v>
      </c>
      <c r="AR313" s="73" t="s">
        <v>240</v>
      </c>
      <c r="AS313" s="75" t="s">
        <v>246</v>
      </c>
      <c r="AT313" s="73" t="s">
        <v>240</v>
      </c>
      <c r="AU313" s="76">
        <v>3.9</v>
      </c>
      <c r="AV313" s="77"/>
      <c r="AW313" s="78"/>
      <c r="AX313" s="77"/>
      <c r="AY313" s="79"/>
      <c r="AZ313" s="80"/>
      <c r="BA313" s="80"/>
      <c r="BB313" s="81"/>
      <c r="BC313" s="80"/>
      <c r="BD313" s="81"/>
      <c r="BE313" s="80"/>
      <c r="BF313" s="77"/>
      <c r="BG313" s="78" t="s">
        <v>249</v>
      </c>
      <c r="BH313" s="77"/>
      <c r="BI313" s="82"/>
      <c r="BJ313" s="80"/>
      <c r="BK313" s="80"/>
      <c r="BL313" s="80"/>
      <c r="BM313" s="80"/>
      <c r="BN313" s="80"/>
      <c r="BO313" s="80"/>
      <c r="BP313" s="896" t="s">
        <v>240</v>
      </c>
      <c r="BQ313" s="897">
        <v>330</v>
      </c>
      <c r="BR313" s="887" t="s">
        <v>240</v>
      </c>
      <c r="BS313" s="899">
        <v>3</v>
      </c>
      <c r="BT313" s="872" t="s">
        <v>241</v>
      </c>
      <c r="BU313" s="872" t="s">
        <v>242</v>
      </c>
      <c r="BV313" s="870" t="s">
        <v>240</v>
      </c>
      <c r="BW313" s="874" t="s">
        <v>246</v>
      </c>
      <c r="BX313" s="870" t="s">
        <v>240</v>
      </c>
      <c r="BY313" s="901">
        <v>9.1</v>
      </c>
      <c r="BZ313" s="887" t="s">
        <v>250</v>
      </c>
      <c r="CA313" s="903">
        <v>1730</v>
      </c>
      <c r="CB313" s="887" t="s">
        <v>240</v>
      </c>
      <c r="CC313" s="899">
        <v>10</v>
      </c>
      <c r="CD313" s="870" t="s">
        <v>241</v>
      </c>
      <c r="CE313" s="872" t="s">
        <v>242</v>
      </c>
      <c r="CF313" s="870" t="s">
        <v>240</v>
      </c>
      <c r="CG313" s="874" t="s">
        <v>246</v>
      </c>
      <c r="CH313" s="870" t="s">
        <v>240</v>
      </c>
      <c r="CI313" s="876">
        <v>4.3</v>
      </c>
      <c r="CJ313" s="880" t="s">
        <v>251</v>
      </c>
      <c r="CK313" s="887" t="s">
        <v>250</v>
      </c>
      <c r="CL313" s="888">
        <v>540</v>
      </c>
      <c r="CM313" s="887" t="s">
        <v>240</v>
      </c>
      <c r="CN313" s="899">
        <v>5</v>
      </c>
      <c r="CO313" s="872" t="s">
        <v>241</v>
      </c>
      <c r="CP313" s="872" t="s">
        <v>242</v>
      </c>
      <c r="CQ313" s="870" t="s">
        <v>240</v>
      </c>
      <c r="CR313" s="874" t="s">
        <v>246</v>
      </c>
      <c r="CS313" s="870" t="s">
        <v>240</v>
      </c>
      <c r="CT313" s="901">
        <v>10.1</v>
      </c>
      <c r="CU313" s="887" t="s">
        <v>250</v>
      </c>
      <c r="CV313" s="83">
        <v>220</v>
      </c>
      <c r="CW313" s="887" t="s">
        <v>250</v>
      </c>
      <c r="CX313" s="84">
        <v>2</v>
      </c>
      <c r="CY313" s="887" t="s">
        <v>250</v>
      </c>
      <c r="CZ313" s="84">
        <v>2</v>
      </c>
      <c r="DA313" s="887" t="s">
        <v>250</v>
      </c>
      <c r="DB313" s="83">
        <v>40</v>
      </c>
      <c r="DC313" s="887" t="s">
        <v>250</v>
      </c>
      <c r="DD313" s="84">
        <v>1</v>
      </c>
      <c r="DE313" s="887" t="s">
        <v>250</v>
      </c>
      <c r="DF313" s="84">
        <v>1</v>
      </c>
      <c r="DG313" s="905" t="s">
        <v>248</v>
      </c>
      <c r="DH313" s="906">
        <v>2360</v>
      </c>
      <c r="DI313" s="905" t="s">
        <v>248</v>
      </c>
      <c r="DJ313" s="85">
        <v>255</v>
      </c>
      <c r="DK313" s="882" t="s">
        <v>252</v>
      </c>
      <c r="DL313" s="908">
        <v>1730</v>
      </c>
      <c r="DM313" s="870" t="s">
        <v>240</v>
      </c>
      <c r="DN313" s="868">
        <v>10</v>
      </c>
      <c r="DO313" s="870" t="s">
        <v>241</v>
      </c>
      <c r="DP313" s="872" t="s">
        <v>242</v>
      </c>
      <c r="DQ313" s="870" t="s">
        <v>240</v>
      </c>
      <c r="DR313" s="874" t="s">
        <v>246</v>
      </c>
      <c r="DS313" s="870" t="s">
        <v>240</v>
      </c>
      <c r="DT313" s="876">
        <v>4.3</v>
      </c>
      <c r="DU313" s="878" t="s">
        <v>247</v>
      </c>
      <c r="DV313" s="880" t="s">
        <v>253</v>
      </c>
      <c r="DW313" s="882" t="s">
        <v>252</v>
      </c>
      <c r="DX313" s="922"/>
      <c r="DY313" s="887"/>
      <c r="DZ313" s="922"/>
      <c r="EA313" s="115"/>
      <c r="EB313" s="918"/>
    </row>
    <row r="314" spans="1:132" s="116" customFormat="1" ht="34.15" customHeight="1">
      <c r="A314" s="138" t="s">
        <v>592</v>
      </c>
      <c r="B314" s="920"/>
      <c r="C314" s="884"/>
      <c r="D314" s="910"/>
      <c r="E314" s="114" t="s">
        <v>43</v>
      </c>
      <c r="F314" s="52"/>
      <c r="G314" s="88">
        <v>36420</v>
      </c>
      <c r="H314" s="89"/>
      <c r="I314" s="55" t="s">
        <v>240</v>
      </c>
      <c r="J314" s="90">
        <v>340</v>
      </c>
      <c r="K314" s="91"/>
      <c r="L314" s="92" t="s">
        <v>241</v>
      </c>
      <c r="M314" s="93" t="s">
        <v>242</v>
      </c>
      <c r="N314" s="94" t="s">
        <v>240</v>
      </c>
      <c r="O314" s="95" t="s">
        <v>246</v>
      </c>
      <c r="P314" s="94" t="s">
        <v>240</v>
      </c>
      <c r="Q314" s="96">
        <v>2.2999999999999998</v>
      </c>
      <c r="R314" s="97"/>
      <c r="S314" s="887"/>
      <c r="T314" s="889"/>
      <c r="U314" s="887"/>
      <c r="V314" s="891"/>
      <c r="W314" s="893"/>
      <c r="X314" s="873"/>
      <c r="Y314" s="893"/>
      <c r="Z314" s="895"/>
      <c r="AA314" s="55" t="s">
        <v>240</v>
      </c>
      <c r="AB314" s="90">
        <v>8670</v>
      </c>
      <c r="AC314" s="887"/>
      <c r="AD314" s="98">
        <v>80</v>
      </c>
      <c r="AE314" s="99" t="s">
        <v>241</v>
      </c>
      <c r="AF314" s="93" t="s">
        <v>242</v>
      </c>
      <c r="AG314" s="100" t="s">
        <v>240</v>
      </c>
      <c r="AH314" s="101" t="s">
        <v>246</v>
      </c>
      <c r="AI314" s="100" t="s">
        <v>240</v>
      </c>
      <c r="AJ314" s="102">
        <v>2.9</v>
      </c>
      <c r="AK314" s="103"/>
      <c r="AL314" s="70"/>
      <c r="AM314" s="104"/>
      <c r="AN314" s="77"/>
      <c r="AO314" s="105"/>
      <c r="AP314" s="106"/>
      <c r="AQ314" s="86"/>
      <c r="AR314" s="106"/>
      <c r="AS314" s="86"/>
      <c r="AT314" s="106"/>
      <c r="AU314" s="86"/>
      <c r="AV314" s="107" t="s">
        <v>240</v>
      </c>
      <c r="AW314" s="71">
        <v>60750</v>
      </c>
      <c r="AX314" s="77" t="s">
        <v>240</v>
      </c>
      <c r="AY314" s="72">
        <v>600</v>
      </c>
      <c r="AZ314" s="108" t="s">
        <v>241</v>
      </c>
      <c r="BA314" s="74" t="s">
        <v>242</v>
      </c>
      <c r="BB314" s="73" t="s">
        <v>240</v>
      </c>
      <c r="BC314" s="75" t="s">
        <v>246</v>
      </c>
      <c r="BD314" s="73" t="s">
        <v>240</v>
      </c>
      <c r="BE314" s="76">
        <v>2.5</v>
      </c>
      <c r="BF314" s="107" t="s">
        <v>240</v>
      </c>
      <c r="BG314" s="156">
        <v>52080</v>
      </c>
      <c r="BH314" s="107" t="s">
        <v>250</v>
      </c>
      <c r="BI314" s="72">
        <v>520</v>
      </c>
      <c r="BJ314" s="108" t="s">
        <v>241</v>
      </c>
      <c r="BK314" s="74" t="s">
        <v>242</v>
      </c>
      <c r="BL314" s="108" t="s">
        <v>240</v>
      </c>
      <c r="BM314" s="75" t="s">
        <v>246</v>
      </c>
      <c r="BN314" s="108" t="s">
        <v>240</v>
      </c>
      <c r="BO314" s="76">
        <v>2.5</v>
      </c>
      <c r="BP314" s="896"/>
      <c r="BQ314" s="898"/>
      <c r="BR314" s="887"/>
      <c r="BS314" s="900"/>
      <c r="BT314" s="873"/>
      <c r="BU314" s="873"/>
      <c r="BV314" s="871"/>
      <c r="BW314" s="875"/>
      <c r="BX314" s="871"/>
      <c r="BY314" s="902"/>
      <c r="BZ314" s="887"/>
      <c r="CA314" s="904"/>
      <c r="CB314" s="887"/>
      <c r="CC314" s="900"/>
      <c r="CD314" s="871"/>
      <c r="CE314" s="873"/>
      <c r="CF314" s="871"/>
      <c r="CG314" s="875"/>
      <c r="CH314" s="871"/>
      <c r="CI314" s="877"/>
      <c r="CJ314" s="881"/>
      <c r="CK314" s="887"/>
      <c r="CL314" s="889"/>
      <c r="CM314" s="887"/>
      <c r="CN314" s="900"/>
      <c r="CO314" s="873"/>
      <c r="CP314" s="873"/>
      <c r="CQ314" s="871"/>
      <c r="CR314" s="875"/>
      <c r="CS314" s="871"/>
      <c r="CT314" s="902"/>
      <c r="CU314" s="887"/>
      <c r="CV314" s="109" t="s">
        <v>280</v>
      </c>
      <c r="CW314" s="887"/>
      <c r="CX314" s="109" t="s">
        <v>255</v>
      </c>
      <c r="CY314" s="887"/>
      <c r="CZ314" s="110">
        <v>52.4</v>
      </c>
      <c r="DA314" s="887"/>
      <c r="DB314" s="109" t="s">
        <v>280</v>
      </c>
      <c r="DC314" s="887"/>
      <c r="DD314" s="109" t="s">
        <v>255</v>
      </c>
      <c r="DE314" s="887"/>
      <c r="DF314" s="110">
        <v>19.399999999999999</v>
      </c>
      <c r="DG314" s="905"/>
      <c r="DH314" s="907"/>
      <c r="DI314" s="905"/>
      <c r="DJ314" s="111" t="s">
        <v>256</v>
      </c>
      <c r="DK314" s="882"/>
      <c r="DL314" s="909"/>
      <c r="DM314" s="871"/>
      <c r="DN314" s="869"/>
      <c r="DO314" s="871"/>
      <c r="DP314" s="873"/>
      <c r="DQ314" s="871"/>
      <c r="DR314" s="875"/>
      <c r="DS314" s="871"/>
      <c r="DT314" s="877"/>
      <c r="DU314" s="879"/>
      <c r="DV314" s="881"/>
      <c r="DW314" s="882"/>
      <c r="DX314" s="922"/>
      <c r="DY314" s="887"/>
      <c r="DZ314" s="922"/>
      <c r="EA314" s="115"/>
      <c r="EB314" s="918"/>
    </row>
    <row r="315" spans="1:132" s="116" customFormat="1" ht="34.15" customHeight="1">
      <c r="A315" s="138" t="s">
        <v>593</v>
      </c>
      <c r="B315" s="920"/>
      <c r="C315" s="883" t="s">
        <v>278</v>
      </c>
      <c r="D315" s="885" t="s">
        <v>239</v>
      </c>
      <c r="E315" s="113" t="s">
        <v>42</v>
      </c>
      <c r="F315" s="52"/>
      <c r="G315" s="53">
        <v>25660</v>
      </c>
      <c r="H315" s="54">
        <v>34330</v>
      </c>
      <c r="I315" s="55" t="s">
        <v>240</v>
      </c>
      <c r="J315" s="56">
        <v>230</v>
      </c>
      <c r="K315" s="57">
        <v>320</v>
      </c>
      <c r="L315" s="58" t="s">
        <v>241</v>
      </c>
      <c r="M315" s="59" t="s">
        <v>242</v>
      </c>
      <c r="N315" s="60" t="s">
        <v>240</v>
      </c>
      <c r="O315" s="61" t="s">
        <v>243</v>
      </c>
      <c r="P315" s="60" t="s">
        <v>240</v>
      </c>
      <c r="Q315" s="62">
        <v>2.2000000000000002</v>
      </c>
      <c r="R315" s="63">
        <v>2.2999999999999998</v>
      </c>
      <c r="S315" s="887" t="s">
        <v>240</v>
      </c>
      <c r="T315" s="888">
        <v>230</v>
      </c>
      <c r="U315" s="887" t="s">
        <v>240</v>
      </c>
      <c r="V315" s="890">
        <v>2</v>
      </c>
      <c r="W315" s="892" t="s">
        <v>244</v>
      </c>
      <c r="X315" s="872" t="s">
        <v>242</v>
      </c>
      <c r="Y315" s="892" t="s">
        <v>240</v>
      </c>
      <c r="Z315" s="894" t="s">
        <v>245</v>
      </c>
      <c r="AA315" s="55" t="s">
        <v>240</v>
      </c>
      <c r="AB315" s="64">
        <v>8670</v>
      </c>
      <c r="AC315" s="887" t="s">
        <v>240</v>
      </c>
      <c r="AD315" s="65">
        <v>80</v>
      </c>
      <c r="AE315" s="66" t="s">
        <v>244</v>
      </c>
      <c r="AF315" s="59" t="s">
        <v>242</v>
      </c>
      <c r="AG315" s="67" t="s">
        <v>240</v>
      </c>
      <c r="AH315" s="61" t="s">
        <v>246</v>
      </c>
      <c r="AI315" s="67" t="s">
        <v>240</v>
      </c>
      <c r="AJ315" s="68">
        <v>2.9</v>
      </c>
      <c r="AK315" s="69" t="s">
        <v>247</v>
      </c>
      <c r="AL315" s="70" t="s">
        <v>248</v>
      </c>
      <c r="AM315" s="71">
        <v>3470</v>
      </c>
      <c r="AN315" s="70" t="s">
        <v>248</v>
      </c>
      <c r="AO315" s="72">
        <v>30</v>
      </c>
      <c r="AP315" s="73" t="s">
        <v>241</v>
      </c>
      <c r="AQ315" s="74" t="s">
        <v>242</v>
      </c>
      <c r="AR315" s="73" t="s">
        <v>240</v>
      </c>
      <c r="AS315" s="75" t="s">
        <v>246</v>
      </c>
      <c r="AT315" s="73" t="s">
        <v>240</v>
      </c>
      <c r="AU315" s="76">
        <v>3.9</v>
      </c>
      <c r="AV315" s="77"/>
      <c r="AW315" s="78"/>
      <c r="AX315" s="77"/>
      <c r="AY315" s="79"/>
      <c r="AZ315" s="80"/>
      <c r="BA315" s="80"/>
      <c r="BB315" s="81"/>
      <c r="BC315" s="80"/>
      <c r="BD315" s="81"/>
      <c r="BE315" s="80"/>
      <c r="BF315" s="77"/>
      <c r="BG315" s="78" t="s">
        <v>249</v>
      </c>
      <c r="BH315" s="77"/>
      <c r="BI315" s="82"/>
      <c r="BJ315" s="80"/>
      <c r="BK315" s="80"/>
      <c r="BL315" s="80"/>
      <c r="BM315" s="80"/>
      <c r="BN315" s="80"/>
      <c r="BO315" s="80"/>
      <c r="BP315" s="896" t="s">
        <v>240</v>
      </c>
      <c r="BQ315" s="897">
        <v>300</v>
      </c>
      <c r="BR315" s="887" t="s">
        <v>240</v>
      </c>
      <c r="BS315" s="899">
        <v>3</v>
      </c>
      <c r="BT315" s="872" t="s">
        <v>241</v>
      </c>
      <c r="BU315" s="872" t="s">
        <v>242</v>
      </c>
      <c r="BV315" s="870" t="s">
        <v>240</v>
      </c>
      <c r="BW315" s="874" t="s">
        <v>246</v>
      </c>
      <c r="BX315" s="870" t="s">
        <v>240</v>
      </c>
      <c r="BY315" s="901">
        <v>8.1999999999999993</v>
      </c>
      <c r="BZ315" s="887" t="s">
        <v>250</v>
      </c>
      <c r="CA315" s="903">
        <v>1570</v>
      </c>
      <c r="CB315" s="887" t="s">
        <v>240</v>
      </c>
      <c r="CC315" s="899">
        <v>10</v>
      </c>
      <c r="CD315" s="870" t="s">
        <v>241</v>
      </c>
      <c r="CE315" s="872" t="s">
        <v>242</v>
      </c>
      <c r="CF315" s="870" t="s">
        <v>240</v>
      </c>
      <c r="CG315" s="874" t="s">
        <v>246</v>
      </c>
      <c r="CH315" s="870" t="s">
        <v>240</v>
      </c>
      <c r="CI315" s="876">
        <v>3.9</v>
      </c>
      <c r="CJ315" s="880" t="s">
        <v>251</v>
      </c>
      <c r="CK315" s="887" t="s">
        <v>250</v>
      </c>
      <c r="CL315" s="888">
        <v>540</v>
      </c>
      <c r="CM315" s="887" t="s">
        <v>240</v>
      </c>
      <c r="CN315" s="899">
        <v>5</v>
      </c>
      <c r="CO315" s="872" t="s">
        <v>241</v>
      </c>
      <c r="CP315" s="872" t="s">
        <v>242</v>
      </c>
      <c r="CQ315" s="870" t="s">
        <v>240</v>
      </c>
      <c r="CR315" s="874" t="s">
        <v>246</v>
      </c>
      <c r="CS315" s="870" t="s">
        <v>240</v>
      </c>
      <c r="CT315" s="901">
        <v>9.1999999999999993</v>
      </c>
      <c r="CU315" s="887" t="s">
        <v>250</v>
      </c>
      <c r="CV315" s="83">
        <v>200</v>
      </c>
      <c r="CW315" s="887" t="s">
        <v>250</v>
      </c>
      <c r="CX315" s="84">
        <v>2</v>
      </c>
      <c r="CY315" s="887" t="s">
        <v>250</v>
      </c>
      <c r="CZ315" s="84">
        <v>2</v>
      </c>
      <c r="DA315" s="887" t="s">
        <v>250</v>
      </c>
      <c r="DB315" s="83">
        <v>30</v>
      </c>
      <c r="DC315" s="887" t="s">
        <v>250</v>
      </c>
      <c r="DD315" s="84">
        <v>1</v>
      </c>
      <c r="DE315" s="887" t="s">
        <v>250</v>
      </c>
      <c r="DF315" s="84">
        <v>1</v>
      </c>
      <c r="DG315" s="905" t="s">
        <v>248</v>
      </c>
      <c r="DH315" s="906">
        <v>2150</v>
      </c>
      <c r="DI315" s="905" t="s">
        <v>248</v>
      </c>
      <c r="DJ315" s="85">
        <v>255</v>
      </c>
      <c r="DK315" s="882" t="s">
        <v>252</v>
      </c>
      <c r="DL315" s="908">
        <v>1570</v>
      </c>
      <c r="DM315" s="870" t="s">
        <v>240</v>
      </c>
      <c r="DN315" s="868">
        <v>10</v>
      </c>
      <c r="DO315" s="870" t="s">
        <v>241</v>
      </c>
      <c r="DP315" s="872" t="s">
        <v>242</v>
      </c>
      <c r="DQ315" s="870" t="s">
        <v>240</v>
      </c>
      <c r="DR315" s="874" t="s">
        <v>246</v>
      </c>
      <c r="DS315" s="870" t="s">
        <v>240</v>
      </c>
      <c r="DT315" s="876">
        <v>3.9</v>
      </c>
      <c r="DU315" s="878" t="s">
        <v>247</v>
      </c>
      <c r="DV315" s="880" t="s">
        <v>253</v>
      </c>
      <c r="DW315" s="882" t="s">
        <v>252</v>
      </c>
      <c r="DX315" s="922"/>
      <c r="DY315" s="887"/>
      <c r="DZ315" s="922"/>
      <c r="EA315" s="115"/>
      <c r="EB315" s="918"/>
    </row>
    <row r="316" spans="1:132" s="116" customFormat="1" ht="34.15" customHeight="1">
      <c r="A316" s="138" t="s">
        <v>594</v>
      </c>
      <c r="B316" s="920"/>
      <c r="C316" s="884"/>
      <c r="D316" s="886"/>
      <c r="E316" s="114" t="s">
        <v>43</v>
      </c>
      <c r="F316" s="52"/>
      <c r="G316" s="88">
        <v>34330</v>
      </c>
      <c r="H316" s="89"/>
      <c r="I316" s="55" t="s">
        <v>240</v>
      </c>
      <c r="J316" s="90">
        <v>320</v>
      </c>
      <c r="K316" s="91"/>
      <c r="L316" s="92" t="s">
        <v>241</v>
      </c>
      <c r="M316" s="93" t="s">
        <v>242</v>
      </c>
      <c r="N316" s="94" t="s">
        <v>240</v>
      </c>
      <c r="O316" s="95" t="s">
        <v>246</v>
      </c>
      <c r="P316" s="94" t="s">
        <v>240</v>
      </c>
      <c r="Q316" s="96">
        <v>2.2999999999999998</v>
      </c>
      <c r="R316" s="97"/>
      <c r="S316" s="887"/>
      <c r="T316" s="889"/>
      <c r="U316" s="887"/>
      <c r="V316" s="891"/>
      <c r="W316" s="893"/>
      <c r="X316" s="873"/>
      <c r="Y316" s="893"/>
      <c r="Z316" s="895"/>
      <c r="AA316" s="55" t="s">
        <v>240</v>
      </c>
      <c r="AB316" s="90">
        <v>8670</v>
      </c>
      <c r="AC316" s="887"/>
      <c r="AD316" s="98">
        <v>80</v>
      </c>
      <c r="AE316" s="99" t="s">
        <v>241</v>
      </c>
      <c r="AF316" s="93" t="s">
        <v>242</v>
      </c>
      <c r="AG316" s="100" t="s">
        <v>240</v>
      </c>
      <c r="AH316" s="101" t="s">
        <v>246</v>
      </c>
      <c r="AI316" s="100" t="s">
        <v>240</v>
      </c>
      <c r="AJ316" s="102">
        <v>2.9</v>
      </c>
      <c r="AK316" s="103"/>
      <c r="AL316" s="117"/>
      <c r="AM316" s="117"/>
      <c r="AN316" s="117"/>
      <c r="AO316" s="117"/>
      <c r="AP316" s="118"/>
      <c r="AQ316" s="117"/>
      <c r="AR316" s="118"/>
      <c r="AS316" s="117"/>
      <c r="AT316" s="118"/>
      <c r="AU316" s="117"/>
      <c r="AV316" s="107" t="s">
        <v>240</v>
      </c>
      <c r="AW316" s="71">
        <v>60750</v>
      </c>
      <c r="AX316" s="77" t="s">
        <v>240</v>
      </c>
      <c r="AY316" s="72">
        <v>600</v>
      </c>
      <c r="AZ316" s="108" t="s">
        <v>241</v>
      </c>
      <c r="BA316" s="74" t="s">
        <v>242</v>
      </c>
      <c r="BB316" s="73" t="s">
        <v>240</v>
      </c>
      <c r="BC316" s="75" t="s">
        <v>246</v>
      </c>
      <c r="BD316" s="73" t="s">
        <v>240</v>
      </c>
      <c r="BE316" s="76">
        <v>2.5</v>
      </c>
      <c r="BF316" s="107" t="s">
        <v>240</v>
      </c>
      <c r="BG316" s="156">
        <v>52080</v>
      </c>
      <c r="BH316" s="107" t="s">
        <v>250</v>
      </c>
      <c r="BI316" s="72">
        <v>520</v>
      </c>
      <c r="BJ316" s="108" t="s">
        <v>241</v>
      </c>
      <c r="BK316" s="74" t="s">
        <v>242</v>
      </c>
      <c r="BL316" s="108" t="s">
        <v>240</v>
      </c>
      <c r="BM316" s="75" t="s">
        <v>246</v>
      </c>
      <c r="BN316" s="108" t="s">
        <v>240</v>
      </c>
      <c r="BO316" s="76">
        <v>2.5</v>
      </c>
      <c r="BP316" s="896"/>
      <c r="BQ316" s="898"/>
      <c r="BR316" s="887"/>
      <c r="BS316" s="900"/>
      <c r="BT316" s="873"/>
      <c r="BU316" s="873"/>
      <c r="BV316" s="871"/>
      <c r="BW316" s="875"/>
      <c r="BX316" s="871"/>
      <c r="BY316" s="902"/>
      <c r="BZ316" s="887"/>
      <c r="CA316" s="904"/>
      <c r="CB316" s="887"/>
      <c r="CC316" s="900"/>
      <c r="CD316" s="871"/>
      <c r="CE316" s="873"/>
      <c r="CF316" s="871"/>
      <c r="CG316" s="875"/>
      <c r="CH316" s="871"/>
      <c r="CI316" s="877"/>
      <c r="CJ316" s="881"/>
      <c r="CK316" s="887"/>
      <c r="CL316" s="889"/>
      <c r="CM316" s="887"/>
      <c r="CN316" s="900"/>
      <c r="CO316" s="873"/>
      <c r="CP316" s="873"/>
      <c r="CQ316" s="871"/>
      <c r="CR316" s="875"/>
      <c r="CS316" s="871"/>
      <c r="CT316" s="902"/>
      <c r="CU316" s="887"/>
      <c r="CV316" s="109" t="s">
        <v>280</v>
      </c>
      <c r="CW316" s="887"/>
      <c r="CX316" s="109" t="s">
        <v>255</v>
      </c>
      <c r="CY316" s="887"/>
      <c r="CZ316" s="110">
        <v>47.7</v>
      </c>
      <c r="DA316" s="887"/>
      <c r="DB316" s="109" t="s">
        <v>280</v>
      </c>
      <c r="DC316" s="887"/>
      <c r="DD316" s="109" t="s">
        <v>255</v>
      </c>
      <c r="DE316" s="887"/>
      <c r="DF316" s="110">
        <v>17.7</v>
      </c>
      <c r="DG316" s="905"/>
      <c r="DH316" s="907"/>
      <c r="DI316" s="905"/>
      <c r="DJ316" s="111" t="s">
        <v>256</v>
      </c>
      <c r="DK316" s="882"/>
      <c r="DL316" s="909"/>
      <c r="DM316" s="871"/>
      <c r="DN316" s="869"/>
      <c r="DO316" s="871"/>
      <c r="DP316" s="873"/>
      <c r="DQ316" s="871"/>
      <c r="DR316" s="875"/>
      <c r="DS316" s="871"/>
      <c r="DT316" s="877"/>
      <c r="DU316" s="879"/>
      <c r="DV316" s="881"/>
      <c r="DW316" s="882"/>
      <c r="DX316" s="923"/>
      <c r="DY316" s="887"/>
      <c r="DZ316" s="923"/>
      <c r="EA316" s="115"/>
      <c r="EB316" s="919"/>
    </row>
    <row r="317" spans="1:132" s="86" customFormat="1" ht="34.15" customHeight="1">
      <c r="A317" s="137" t="s">
        <v>595</v>
      </c>
      <c r="B317" s="920" t="s">
        <v>286</v>
      </c>
      <c r="C317" s="913" t="s">
        <v>238</v>
      </c>
      <c r="D317" s="915" t="s">
        <v>239</v>
      </c>
      <c r="E317" s="51" t="s">
        <v>42</v>
      </c>
      <c r="F317" s="52"/>
      <c r="G317" s="53">
        <v>115640</v>
      </c>
      <c r="H317" s="54">
        <v>124080</v>
      </c>
      <c r="I317" s="55" t="s">
        <v>240</v>
      </c>
      <c r="J317" s="56">
        <v>1130</v>
      </c>
      <c r="K317" s="57">
        <v>1220</v>
      </c>
      <c r="L317" s="58" t="s">
        <v>241</v>
      </c>
      <c r="M317" s="59" t="s">
        <v>242</v>
      </c>
      <c r="N317" s="60" t="s">
        <v>240</v>
      </c>
      <c r="O317" s="61" t="s">
        <v>243</v>
      </c>
      <c r="P317" s="60" t="s">
        <v>240</v>
      </c>
      <c r="Q317" s="62">
        <v>2.4</v>
      </c>
      <c r="R317" s="63">
        <v>2.4</v>
      </c>
      <c r="S317" s="887" t="s">
        <v>240</v>
      </c>
      <c r="T317" s="888">
        <v>4990</v>
      </c>
      <c r="U317" s="887" t="s">
        <v>240</v>
      </c>
      <c r="V317" s="890">
        <v>40</v>
      </c>
      <c r="W317" s="892" t="s">
        <v>244</v>
      </c>
      <c r="X317" s="872" t="s">
        <v>242</v>
      </c>
      <c r="Y317" s="892" t="s">
        <v>240</v>
      </c>
      <c r="Z317" s="894" t="s">
        <v>245</v>
      </c>
      <c r="AA317" s="55" t="s">
        <v>240</v>
      </c>
      <c r="AB317" s="64">
        <v>8440</v>
      </c>
      <c r="AC317" s="887" t="s">
        <v>240</v>
      </c>
      <c r="AD317" s="65">
        <v>80</v>
      </c>
      <c r="AE317" s="66" t="s">
        <v>244</v>
      </c>
      <c r="AF317" s="59" t="s">
        <v>242</v>
      </c>
      <c r="AG317" s="67" t="s">
        <v>240</v>
      </c>
      <c r="AH317" s="61" t="s">
        <v>246</v>
      </c>
      <c r="AI317" s="67" t="s">
        <v>240</v>
      </c>
      <c r="AJ317" s="68">
        <v>2.9</v>
      </c>
      <c r="AK317" s="69" t="s">
        <v>247</v>
      </c>
      <c r="AL317" s="70" t="s">
        <v>248</v>
      </c>
      <c r="AM317" s="71">
        <v>3370</v>
      </c>
      <c r="AN317" s="70" t="s">
        <v>248</v>
      </c>
      <c r="AO317" s="72">
        <v>30</v>
      </c>
      <c r="AP317" s="73" t="s">
        <v>241</v>
      </c>
      <c r="AQ317" s="74" t="s">
        <v>242</v>
      </c>
      <c r="AR317" s="73" t="s">
        <v>240</v>
      </c>
      <c r="AS317" s="75" t="s">
        <v>246</v>
      </c>
      <c r="AT317" s="73" t="s">
        <v>240</v>
      </c>
      <c r="AU317" s="76">
        <v>3.9</v>
      </c>
      <c r="AV317" s="77"/>
      <c r="AW317" s="78"/>
      <c r="AX317" s="77"/>
      <c r="AY317" s="79"/>
      <c r="AZ317" s="80"/>
      <c r="BA317" s="80"/>
      <c r="BB317" s="81"/>
      <c r="BC317" s="80"/>
      <c r="BD317" s="81"/>
      <c r="BE317" s="80"/>
      <c r="BF317" s="77"/>
      <c r="BG317" s="78" t="s">
        <v>249</v>
      </c>
      <c r="BH317" s="77"/>
      <c r="BI317" s="82"/>
      <c r="BJ317" s="80"/>
      <c r="BK317" s="80"/>
      <c r="BL317" s="80"/>
      <c r="BM317" s="80"/>
      <c r="BN317" s="80"/>
      <c r="BO317" s="80"/>
      <c r="BP317" s="896" t="s">
        <v>240</v>
      </c>
      <c r="BQ317" s="897">
        <v>6640</v>
      </c>
      <c r="BR317" s="887" t="s">
        <v>250</v>
      </c>
      <c r="BS317" s="899">
        <v>60</v>
      </c>
      <c r="BT317" s="872" t="s">
        <v>241</v>
      </c>
      <c r="BU317" s="872" t="s">
        <v>242</v>
      </c>
      <c r="BV317" s="870" t="s">
        <v>240</v>
      </c>
      <c r="BW317" s="874" t="s">
        <v>246</v>
      </c>
      <c r="BX317" s="870" t="s">
        <v>240</v>
      </c>
      <c r="BY317" s="901">
        <v>9.1</v>
      </c>
      <c r="BZ317" s="887" t="s">
        <v>250</v>
      </c>
      <c r="CA317" s="903">
        <v>33790</v>
      </c>
      <c r="CB317" s="887" t="s">
        <v>250</v>
      </c>
      <c r="CC317" s="899">
        <v>330</v>
      </c>
      <c r="CD317" s="870" t="s">
        <v>241</v>
      </c>
      <c r="CE317" s="872" t="s">
        <v>242</v>
      </c>
      <c r="CF317" s="870" t="s">
        <v>240</v>
      </c>
      <c r="CG317" s="874" t="s">
        <v>246</v>
      </c>
      <c r="CH317" s="870" t="s">
        <v>240</v>
      </c>
      <c r="CI317" s="876">
        <v>2.6</v>
      </c>
      <c r="CJ317" s="880" t="s">
        <v>251</v>
      </c>
      <c r="CK317" s="887" t="s">
        <v>250</v>
      </c>
      <c r="CL317" s="888">
        <v>3930</v>
      </c>
      <c r="CM317" s="887" t="s">
        <v>240</v>
      </c>
      <c r="CN317" s="899">
        <v>30</v>
      </c>
      <c r="CO317" s="872" t="s">
        <v>241</v>
      </c>
      <c r="CP317" s="872" t="s">
        <v>242</v>
      </c>
      <c r="CQ317" s="870" t="s">
        <v>240</v>
      </c>
      <c r="CR317" s="874" t="s">
        <v>246</v>
      </c>
      <c r="CS317" s="870" t="s">
        <v>240</v>
      </c>
      <c r="CT317" s="901">
        <v>18.100000000000001</v>
      </c>
      <c r="CU317" s="887" t="s">
        <v>250</v>
      </c>
      <c r="CV317" s="83">
        <v>2950</v>
      </c>
      <c r="CW317" s="887" t="s">
        <v>250</v>
      </c>
      <c r="CX317" s="84">
        <v>20</v>
      </c>
      <c r="CY317" s="887" t="s">
        <v>250</v>
      </c>
      <c r="CZ317" s="84">
        <v>20</v>
      </c>
      <c r="DA317" s="887" t="s">
        <v>250</v>
      </c>
      <c r="DB317" s="83">
        <v>520</v>
      </c>
      <c r="DC317" s="887" t="s">
        <v>250</v>
      </c>
      <c r="DD317" s="84">
        <v>5</v>
      </c>
      <c r="DE317" s="887" t="s">
        <v>250</v>
      </c>
      <c r="DF317" s="84">
        <v>5</v>
      </c>
      <c r="DG317" s="905" t="s">
        <v>248</v>
      </c>
      <c r="DH317" s="906">
        <v>27330</v>
      </c>
      <c r="DI317" s="905" t="s">
        <v>248</v>
      </c>
      <c r="DJ317" s="85">
        <v>255</v>
      </c>
      <c r="DK317" s="882" t="s">
        <v>252</v>
      </c>
      <c r="DL317" s="908">
        <v>33790</v>
      </c>
      <c r="DM317" s="870" t="s">
        <v>240</v>
      </c>
      <c r="DN317" s="868">
        <v>330</v>
      </c>
      <c r="DO317" s="870" t="s">
        <v>241</v>
      </c>
      <c r="DP317" s="872" t="s">
        <v>242</v>
      </c>
      <c r="DQ317" s="870" t="s">
        <v>240</v>
      </c>
      <c r="DR317" s="874" t="s">
        <v>246</v>
      </c>
      <c r="DS317" s="870" t="s">
        <v>240</v>
      </c>
      <c r="DT317" s="876">
        <v>2.6</v>
      </c>
      <c r="DU317" s="878" t="s">
        <v>247</v>
      </c>
      <c r="DV317" s="880" t="s">
        <v>253</v>
      </c>
      <c r="DW317" s="882" t="s">
        <v>252</v>
      </c>
      <c r="DX317" s="917">
        <v>1350</v>
      </c>
      <c r="DY317" s="887" t="s">
        <v>252</v>
      </c>
      <c r="DZ317" s="917" t="s">
        <v>711</v>
      </c>
      <c r="EA317" s="115"/>
      <c r="EB317" s="917" t="s">
        <v>712</v>
      </c>
    </row>
    <row r="318" spans="1:132" s="86" customFormat="1" ht="34.15" customHeight="1">
      <c r="A318" s="137" t="s">
        <v>596</v>
      </c>
      <c r="B318" s="920"/>
      <c r="C318" s="914"/>
      <c r="D318" s="916"/>
      <c r="E318" s="87" t="s">
        <v>43</v>
      </c>
      <c r="F318" s="52"/>
      <c r="G318" s="88">
        <v>124080</v>
      </c>
      <c r="H318" s="89"/>
      <c r="I318" s="55" t="s">
        <v>240</v>
      </c>
      <c r="J318" s="90">
        <v>1220</v>
      </c>
      <c r="K318" s="91"/>
      <c r="L318" s="92" t="s">
        <v>241</v>
      </c>
      <c r="M318" s="93" t="s">
        <v>242</v>
      </c>
      <c r="N318" s="94" t="s">
        <v>240</v>
      </c>
      <c r="O318" s="95" t="s">
        <v>246</v>
      </c>
      <c r="P318" s="94" t="s">
        <v>240</v>
      </c>
      <c r="Q318" s="96">
        <v>2.4</v>
      </c>
      <c r="R318" s="97"/>
      <c r="S318" s="887"/>
      <c r="T318" s="889"/>
      <c r="U318" s="887"/>
      <c r="V318" s="891"/>
      <c r="W318" s="893"/>
      <c r="X318" s="873"/>
      <c r="Y318" s="893"/>
      <c r="Z318" s="895"/>
      <c r="AA318" s="55" t="s">
        <v>240</v>
      </c>
      <c r="AB318" s="90">
        <v>8440</v>
      </c>
      <c r="AC318" s="887"/>
      <c r="AD318" s="98">
        <v>80</v>
      </c>
      <c r="AE318" s="99" t="s">
        <v>241</v>
      </c>
      <c r="AF318" s="93" t="s">
        <v>242</v>
      </c>
      <c r="AG318" s="100" t="s">
        <v>240</v>
      </c>
      <c r="AH318" s="101" t="s">
        <v>246</v>
      </c>
      <c r="AI318" s="100" t="s">
        <v>240</v>
      </c>
      <c r="AJ318" s="102">
        <v>2.9</v>
      </c>
      <c r="AK318" s="103"/>
      <c r="AL318" s="70"/>
      <c r="AM318" s="104"/>
      <c r="AN318" s="77"/>
      <c r="AO318" s="105"/>
      <c r="AP318" s="106"/>
      <c r="AR318" s="106"/>
      <c r="AT318" s="106"/>
      <c r="AV318" s="107" t="s">
        <v>240</v>
      </c>
      <c r="AW318" s="71">
        <v>59140</v>
      </c>
      <c r="AX318" s="77" t="s">
        <v>240</v>
      </c>
      <c r="AY318" s="72">
        <v>590</v>
      </c>
      <c r="AZ318" s="108" t="s">
        <v>241</v>
      </c>
      <c r="BA318" s="74" t="s">
        <v>242</v>
      </c>
      <c r="BB318" s="73" t="s">
        <v>240</v>
      </c>
      <c r="BC318" s="75" t="s">
        <v>246</v>
      </c>
      <c r="BD318" s="73" t="s">
        <v>240</v>
      </c>
      <c r="BE318" s="76">
        <v>2.6</v>
      </c>
      <c r="BF318" s="107" t="s">
        <v>240</v>
      </c>
      <c r="BG318" s="156">
        <v>50700</v>
      </c>
      <c r="BH318" s="107" t="s">
        <v>250</v>
      </c>
      <c r="BI318" s="72">
        <v>500</v>
      </c>
      <c r="BJ318" s="108" t="s">
        <v>241</v>
      </c>
      <c r="BK318" s="74" t="s">
        <v>242</v>
      </c>
      <c r="BL318" s="108" t="s">
        <v>240</v>
      </c>
      <c r="BM318" s="75" t="s">
        <v>246</v>
      </c>
      <c r="BN318" s="108" t="s">
        <v>240</v>
      </c>
      <c r="BO318" s="76">
        <v>2.6</v>
      </c>
      <c r="BP318" s="896"/>
      <c r="BQ318" s="898"/>
      <c r="BR318" s="887"/>
      <c r="BS318" s="900"/>
      <c r="BT318" s="873"/>
      <c r="BU318" s="873"/>
      <c r="BV318" s="871"/>
      <c r="BW318" s="875"/>
      <c r="BX318" s="871"/>
      <c r="BY318" s="902"/>
      <c r="BZ318" s="887"/>
      <c r="CA318" s="904"/>
      <c r="CB318" s="887"/>
      <c r="CC318" s="900"/>
      <c r="CD318" s="871"/>
      <c r="CE318" s="873"/>
      <c r="CF318" s="871"/>
      <c r="CG318" s="875"/>
      <c r="CH318" s="871"/>
      <c r="CI318" s="877"/>
      <c r="CJ318" s="881"/>
      <c r="CK318" s="887"/>
      <c r="CL318" s="889"/>
      <c r="CM318" s="887"/>
      <c r="CN318" s="900"/>
      <c r="CO318" s="873"/>
      <c r="CP318" s="873"/>
      <c r="CQ318" s="871"/>
      <c r="CR318" s="875"/>
      <c r="CS318" s="871"/>
      <c r="CT318" s="902"/>
      <c r="CU318" s="887"/>
      <c r="CV318" s="109" t="s">
        <v>254</v>
      </c>
      <c r="CW318" s="887"/>
      <c r="CX318" s="109" t="s">
        <v>255</v>
      </c>
      <c r="CY318" s="887"/>
      <c r="CZ318" s="110">
        <v>69.900000000000006</v>
      </c>
      <c r="DA318" s="887"/>
      <c r="DB318" s="109" t="s">
        <v>254</v>
      </c>
      <c r="DC318" s="887"/>
      <c r="DD318" s="109" t="s">
        <v>255</v>
      </c>
      <c r="DE318" s="887"/>
      <c r="DF318" s="110">
        <v>46.6</v>
      </c>
      <c r="DG318" s="905"/>
      <c r="DH318" s="907"/>
      <c r="DI318" s="905"/>
      <c r="DJ318" s="111" t="s">
        <v>256</v>
      </c>
      <c r="DK318" s="882"/>
      <c r="DL318" s="909"/>
      <c r="DM318" s="871"/>
      <c r="DN318" s="869"/>
      <c r="DO318" s="871"/>
      <c r="DP318" s="873"/>
      <c r="DQ318" s="871"/>
      <c r="DR318" s="875"/>
      <c r="DS318" s="871"/>
      <c r="DT318" s="877"/>
      <c r="DU318" s="879"/>
      <c r="DV318" s="881"/>
      <c r="DW318" s="882"/>
      <c r="DX318" s="918"/>
      <c r="DY318" s="887"/>
      <c r="DZ318" s="918"/>
      <c r="EA318" s="115"/>
      <c r="EB318" s="918"/>
    </row>
    <row r="319" spans="1:132" s="86" customFormat="1" ht="34.15" customHeight="1">
      <c r="A319" s="137" t="s">
        <v>597</v>
      </c>
      <c r="B319" s="920"/>
      <c r="C319" s="913" t="s">
        <v>257</v>
      </c>
      <c r="D319" s="915" t="s">
        <v>239</v>
      </c>
      <c r="E319" s="51" t="s">
        <v>42</v>
      </c>
      <c r="F319" s="52"/>
      <c r="G319" s="53">
        <v>87890</v>
      </c>
      <c r="H319" s="54">
        <v>96330</v>
      </c>
      <c r="I319" s="55" t="s">
        <v>240</v>
      </c>
      <c r="J319" s="56">
        <v>850</v>
      </c>
      <c r="K319" s="57">
        <v>940</v>
      </c>
      <c r="L319" s="58" t="s">
        <v>241</v>
      </c>
      <c r="M319" s="59" t="s">
        <v>242</v>
      </c>
      <c r="N319" s="60" t="s">
        <v>240</v>
      </c>
      <c r="O319" s="61" t="s">
        <v>243</v>
      </c>
      <c r="P319" s="60" t="s">
        <v>240</v>
      </c>
      <c r="Q319" s="62">
        <v>2.4</v>
      </c>
      <c r="R319" s="63">
        <v>2.4</v>
      </c>
      <c r="S319" s="887" t="s">
        <v>240</v>
      </c>
      <c r="T319" s="888">
        <v>3740</v>
      </c>
      <c r="U319" s="887" t="s">
        <v>240</v>
      </c>
      <c r="V319" s="890">
        <v>30</v>
      </c>
      <c r="W319" s="892" t="s">
        <v>244</v>
      </c>
      <c r="X319" s="872" t="s">
        <v>242</v>
      </c>
      <c r="Y319" s="892" t="s">
        <v>240</v>
      </c>
      <c r="Z319" s="894" t="s">
        <v>245</v>
      </c>
      <c r="AA319" s="55" t="s">
        <v>240</v>
      </c>
      <c r="AB319" s="64">
        <v>8440</v>
      </c>
      <c r="AC319" s="887" t="s">
        <v>240</v>
      </c>
      <c r="AD319" s="65">
        <v>80</v>
      </c>
      <c r="AE319" s="66" t="s">
        <v>244</v>
      </c>
      <c r="AF319" s="59" t="s">
        <v>242</v>
      </c>
      <c r="AG319" s="67" t="s">
        <v>240</v>
      </c>
      <c r="AH319" s="61" t="s">
        <v>246</v>
      </c>
      <c r="AI319" s="67" t="s">
        <v>240</v>
      </c>
      <c r="AJ319" s="68">
        <v>2.9</v>
      </c>
      <c r="AK319" s="69" t="s">
        <v>247</v>
      </c>
      <c r="AL319" s="70" t="s">
        <v>248</v>
      </c>
      <c r="AM319" s="71">
        <v>3370</v>
      </c>
      <c r="AN319" s="70" t="s">
        <v>248</v>
      </c>
      <c r="AO319" s="72">
        <v>30</v>
      </c>
      <c r="AP319" s="73" t="s">
        <v>241</v>
      </c>
      <c r="AQ319" s="74" t="s">
        <v>242</v>
      </c>
      <c r="AR319" s="73" t="s">
        <v>240</v>
      </c>
      <c r="AS319" s="75" t="s">
        <v>246</v>
      </c>
      <c r="AT319" s="73" t="s">
        <v>240</v>
      </c>
      <c r="AU319" s="76">
        <v>3.9</v>
      </c>
      <c r="AV319" s="77"/>
      <c r="AW319" s="78"/>
      <c r="AX319" s="77"/>
      <c r="AY319" s="79"/>
      <c r="AZ319" s="80"/>
      <c r="BA319" s="80"/>
      <c r="BB319" s="81"/>
      <c r="BC319" s="80"/>
      <c r="BD319" s="81"/>
      <c r="BE319" s="80"/>
      <c r="BF319" s="77"/>
      <c r="BG319" s="78" t="s">
        <v>249</v>
      </c>
      <c r="BH319" s="77"/>
      <c r="BI319" s="82"/>
      <c r="BJ319" s="80"/>
      <c r="BK319" s="80"/>
      <c r="BL319" s="80"/>
      <c r="BM319" s="80"/>
      <c r="BN319" s="80"/>
      <c r="BO319" s="80"/>
      <c r="BP319" s="896" t="s">
        <v>240</v>
      </c>
      <c r="BQ319" s="897">
        <v>4980</v>
      </c>
      <c r="BR319" s="887" t="s">
        <v>250</v>
      </c>
      <c r="BS319" s="899">
        <v>40</v>
      </c>
      <c r="BT319" s="872" t="s">
        <v>241</v>
      </c>
      <c r="BU319" s="872" t="s">
        <v>242</v>
      </c>
      <c r="BV319" s="870" t="s">
        <v>240</v>
      </c>
      <c r="BW319" s="874" t="s">
        <v>246</v>
      </c>
      <c r="BX319" s="870" t="s">
        <v>240</v>
      </c>
      <c r="BY319" s="901">
        <v>10.199999999999999</v>
      </c>
      <c r="BZ319" s="887" t="s">
        <v>250</v>
      </c>
      <c r="CA319" s="903">
        <v>25340</v>
      </c>
      <c r="CB319" s="887" t="s">
        <v>250</v>
      </c>
      <c r="CC319" s="899">
        <v>250</v>
      </c>
      <c r="CD319" s="870" t="s">
        <v>241</v>
      </c>
      <c r="CE319" s="872" t="s">
        <v>242</v>
      </c>
      <c r="CF319" s="870" t="s">
        <v>240</v>
      </c>
      <c r="CG319" s="874" t="s">
        <v>246</v>
      </c>
      <c r="CH319" s="870" t="s">
        <v>240</v>
      </c>
      <c r="CI319" s="876">
        <v>2.6</v>
      </c>
      <c r="CJ319" s="880" t="s">
        <v>251</v>
      </c>
      <c r="CK319" s="887" t="s">
        <v>250</v>
      </c>
      <c r="CL319" s="888">
        <v>3160</v>
      </c>
      <c r="CM319" s="887" t="s">
        <v>240</v>
      </c>
      <c r="CN319" s="899">
        <v>30</v>
      </c>
      <c r="CO319" s="872" t="s">
        <v>241</v>
      </c>
      <c r="CP319" s="872" t="s">
        <v>242</v>
      </c>
      <c r="CQ319" s="870" t="s">
        <v>240</v>
      </c>
      <c r="CR319" s="874" t="s">
        <v>246</v>
      </c>
      <c r="CS319" s="870" t="s">
        <v>240</v>
      </c>
      <c r="CT319" s="901">
        <v>13.6</v>
      </c>
      <c r="CU319" s="887" t="s">
        <v>250</v>
      </c>
      <c r="CV319" s="83">
        <v>2210</v>
      </c>
      <c r="CW319" s="887" t="s">
        <v>250</v>
      </c>
      <c r="CX319" s="84">
        <v>20</v>
      </c>
      <c r="CY319" s="887" t="s">
        <v>250</v>
      </c>
      <c r="CZ319" s="84">
        <v>20</v>
      </c>
      <c r="DA319" s="887" t="s">
        <v>250</v>
      </c>
      <c r="DB319" s="83">
        <v>390</v>
      </c>
      <c r="DC319" s="887" t="s">
        <v>250</v>
      </c>
      <c r="DD319" s="84">
        <v>3</v>
      </c>
      <c r="DE319" s="887" t="s">
        <v>250</v>
      </c>
      <c r="DF319" s="84">
        <v>3</v>
      </c>
      <c r="DG319" s="905" t="s">
        <v>248</v>
      </c>
      <c r="DH319" s="906">
        <v>20750</v>
      </c>
      <c r="DI319" s="905" t="s">
        <v>248</v>
      </c>
      <c r="DJ319" s="85">
        <v>255</v>
      </c>
      <c r="DK319" s="882" t="s">
        <v>252</v>
      </c>
      <c r="DL319" s="908">
        <v>25340</v>
      </c>
      <c r="DM319" s="870" t="s">
        <v>240</v>
      </c>
      <c r="DN319" s="868">
        <v>250</v>
      </c>
      <c r="DO319" s="870" t="s">
        <v>241</v>
      </c>
      <c r="DP319" s="872" t="s">
        <v>242</v>
      </c>
      <c r="DQ319" s="870" t="s">
        <v>240</v>
      </c>
      <c r="DR319" s="874" t="s">
        <v>246</v>
      </c>
      <c r="DS319" s="870" t="s">
        <v>240</v>
      </c>
      <c r="DT319" s="876">
        <v>2.6</v>
      </c>
      <c r="DU319" s="878" t="s">
        <v>247</v>
      </c>
      <c r="DV319" s="880" t="s">
        <v>253</v>
      </c>
      <c r="DW319" s="882" t="s">
        <v>252</v>
      </c>
      <c r="DX319" s="918"/>
      <c r="DY319" s="887"/>
      <c r="DZ319" s="918"/>
      <c r="EA319" s="115"/>
      <c r="EB319" s="918"/>
    </row>
    <row r="320" spans="1:132" s="86" customFormat="1" ht="34.15" customHeight="1">
      <c r="A320" s="137" t="s">
        <v>598</v>
      </c>
      <c r="B320" s="920"/>
      <c r="C320" s="914"/>
      <c r="D320" s="916"/>
      <c r="E320" s="87" t="s">
        <v>43</v>
      </c>
      <c r="F320" s="52"/>
      <c r="G320" s="88">
        <v>96330</v>
      </c>
      <c r="H320" s="89"/>
      <c r="I320" s="55" t="s">
        <v>240</v>
      </c>
      <c r="J320" s="90">
        <v>940</v>
      </c>
      <c r="K320" s="91"/>
      <c r="L320" s="92" t="s">
        <v>241</v>
      </c>
      <c r="M320" s="93" t="s">
        <v>242</v>
      </c>
      <c r="N320" s="94" t="s">
        <v>240</v>
      </c>
      <c r="O320" s="95" t="s">
        <v>246</v>
      </c>
      <c r="P320" s="94" t="s">
        <v>240</v>
      </c>
      <c r="Q320" s="96">
        <v>2.4</v>
      </c>
      <c r="R320" s="97"/>
      <c r="S320" s="887"/>
      <c r="T320" s="889"/>
      <c r="U320" s="887"/>
      <c r="V320" s="891"/>
      <c r="W320" s="893"/>
      <c r="X320" s="873"/>
      <c r="Y320" s="893"/>
      <c r="Z320" s="895"/>
      <c r="AA320" s="55" t="s">
        <v>240</v>
      </c>
      <c r="AB320" s="90">
        <v>8440</v>
      </c>
      <c r="AC320" s="887"/>
      <c r="AD320" s="98">
        <v>80</v>
      </c>
      <c r="AE320" s="99" t="s">
        <v>241</v>
      </c>
      <c r="AF320" s="93" t="s">
        <v>242</v>
      </c>
      <c r="AG320" s="100" t="s">
        <v>240</v>
      </c>
      <c r="AH320" s="101" t="s">
        <v>246</v>
      </c>
      <c r="AI320" s="100" t="s">
        <v>240</v>
      </c>
      <c r="AJ320" s="102">
        <v>2.9</v>
      </c>
      <c r="AK320" s="103"/>
      <c r="AL320" s="70"/>
      <c r="AM320" s="104"/>
      <c r="AN320" s="77"/>
      <c r="AO320" s="105"/>
      <c r="AP320" s="106"/>
      <c r="AR320" s="106"/>
      <c r="AT320" s="106"/>
      <c r="AV320" s="107" t="s">
        <v>240</v>
      </c>
      <c r="AW320" s="71">
        <v>59140</v>
      </c>
      <c r="AX320" s="77" t="s">
        <v>240</v>
      </c>
      <c r="AY320" s="72">
        <v>590</v>
      </c>
      <c r="AZ320" s="108" t="s">
        <v>241</v>
      </c>
      <c r="BA320" s="74" t="s">
        <v>242</v>
      </c>
      <c r="BB320" s="73" t="s">
        <v>240</v>
      </c>
      <c r="BC320" s="75" t="s">
        <v>246</v>
      </c>
      <c r="BD320" s="73" t="s">
        <v>240</v>
      </c>
      <c r="BE320" s="76">
        <v>2.6</v>
      </c>
      <c r="BF320" s="107" t="s">
        <v>240</v>
      </c>
      <c r="BG320" s="156">
        <v>50700</v>
      </c>
      <c r="BH320" s="107" t="s">
        <v>250</v>
      </c>
      <c r="BI320" s="72">
        <v>500</v>
      </c>
      <c r="BJ320" s="108" t="s">
        <v>241</v>
      </c>
      <c r="BK320" s="74" t="s">
        <v>242</v>
      </c>
      <c r="BL320" s="108" t="s">
        <v>240</v>
      </c>
      <c r="BM320" s="75" t="s">
        <v>246</v>
      </c>
      <c r="BN320" s="108" t="s">
        <v>240</v>
      </c>
      <c r="BO320" s="76">
        <v>2.6</v>
      </c>
      <c r="BP320" s="896"/>
      <c r="BQ320" s="898"/>
      <c r="BR320" s="887"/>
      <c r="BS320" s="900"/>
      <c r="BT320" s="873"/>
      <c r="BU320" s="873"/>
      <c r="BV320" s="871"/>
      <c r="BW320" s="875"/>
      <c r="BX320" s="871"/>
      <c r="BY320" s="902"/>
      <c r="BZ320" s="887"/>
      <c r="CA320" s="904"/>
      <c r="CB320" s="887"/>
      <c r="CC320" s="900"/>
      <c r="CD320" s="871"/>
      <c r="CE320" s="873"/>
      <c r="CF320" s="871"/>
      <c r="CG320" s="875"/>
      <c r="CH320" s="871"/>
      <c r="CI320" s="877"/>
      <c r="CJ320" s="881"/>
      <c r="CK320" s="887"/>
      <c r="CL320" s="889"/>
      <c r="CM320" s="887"/>
      <c r="CN320" s="900"/>
      <c r="CO320" s="873"/>
      <c r="CP320" s="873"/>
      <c r="CQ320" s="871"/>
      <c r="CR320" s="875"/>
      <c r="CS320" s="871"/>
      <c r="CT320" s="902"/>
      <c r="CU320" s="887"/>
      <c r="CV320" s="109" t="s">
        <v>254</v>
      </c>
      <c r="CW320" s="887"/>
      <c r="CX320" s="109" t="s">
        <v>255</v>
      </c>
      <c r="CY320" s="887"/>
      <c r="CZ320" s="110">
        <v>52.4</v>
      </c>
      <c r="DA320" s="887"/>
      <c r="DB320" s="109" t="s">
        <v>254</v>
      </c>
      <c r="DC320" s="887"/>
      <c r="DD320" s="109" t="s">
        <v>255</v>
      </c>
      <c r="DE320" s="887"/>
      <c r="DF320" s="110">
        <v>58.3</v>
      </c>
      <c r="DG320" s="905"/>
      <c r="DH320" s="907"/>
      <c r="DI320" s="905"/>
      <c r="DJ320" s="111" t="s">
        <v>256</v>
      </c>
      <c r="DK320" s="882"/>
      <c r="DL320" s="909"/>
      <c r="DM320" s="871"/>
      <c r="DN320" s="869"/>
      <c r="DO320" s="871"/>
      <c r="DP320" s="873"/>
      <c r="DQ320" s="871"/>
      <c r="DR320" s="875"/>
      <c r="DS320" s="871"/>
      <c r="DT320" s="877"/>
      <c r="DU320" s="879"/>
      <c r="DV320" s="881"/>
      <c r="DW320" s="882"/>
      <c r="DX320" s="918"/>
      <c r="DY320" s="887"/>
      <c r="DZ320" s="918"/>
      <c r="EA320" s="115"/>
      <c r="EB320" s="918"/>
    </row>
    <row r="321" spans="1:132" s="86" customFormat="1" ht="34.15" customHeight="1">
      <c r="A321" s="137" t="s">
        <v>599</v>
      </c>
      <c r="B321" s="920"/>
      <c r="C321" s="913" t="s">
        <v>258</v>
      </c>
      <c r="D321" s="915" t="s">
        <v>239</v>
      </c>
      <c r="E321" s="51" t="s">
        <v>42</v>
      </c>
      <c r="F321" s="52"/>
      <c r="G321" s="53">
        <v>71240</v>
      </c>
      <c r="H321" s="54">
        <v>79680</v>
      </c>
      <c r="I321" s="55" t="s">
        <v>240</v>
      </c>
      <c r="J321" s="56">
        <v>690</v>
      </c>
      <c r="K321" s="57">
        <v>770</v>
      </c>
      <c r="L321" s="58" t="s">
        <v>241</v>
      </c>
      <c r="M321" s="59" t="s">
        <v>242</v>
      </c>
      <c r="N321" s="60" t="s">
        <v>240</v>
      </c>
      <c r="O321" s="61" t="s">
        <v>243</v>
      </c>
      <c r="P321" s="60" t="s">
        <v>240</v>
      </c>
      <c r="Q321" s="62">
        <v>2.4</v>
      </c>
      <c r="R321" s="63">
        <v>2.4</v>
      </c>
      <c r="S321" s="887" t="s">
        <v>240</v>
      </c>
      <c r="T321" s="888">
        <v>2990</v>
      </c>
      <c r="U321" s="887" t="s">
        <v>240</v>
      </c>
      <c r="V321" s="890">
        <v>20</v>
      </c>
      <c r="W321" s="892" t="s">
        <v>244</v>
      </c>
      <c r="X321" s="872" t="s">
        <v>242</v>
      </c>
      <c r="Y321" s="892" t="s">
        <v>240</v>
      </c>
      <c r="Z321" s="894" t="s">
        <v>245</v>
      </c>
      <c r="AA321" s="55" t="s">
        <v>240</v>
      </c>
      <c r="AB321" s="64">
        <v>8440</v>
      </c>
      <c r="AC321" s="887" t="s">
        <v>240</v>
      </c>
      <c r="AD321" s="65">
        <v>80</v>
      </c>
      <c r="AE321" s="66" t="s">
        <v>244</v>
      </c>
      <c r="AF321" s="59" t="s">
        <v>242</v>
      </c>
      <c r="AG321" s="67" t="s">
        <v>240</v>
      </c>
      <c r="AH321" s="61" t="s">
        <v>246</v>
      </c>
      <c r="AI321" s="67" t="s">
        <v>240</v>
      </c>
      <c r="AJ321" s="68">
        <v>2.9</v>
      </c>
      <c r="AK321" s="69" t="s">
        <v>247</v>
      </c>
      <c r="AL321" s="70" t="s">
        <v>248</v>
      </c>
      <c r="AM321" s="71">
        <v>3370</v>
      </c>
      <c r="AN321" s="70" t="s">
        <v>248</v>
      </c>
      <c r="AO321" s="72">
        <v>30</v>
      </c>
      <c r="AP321" s="73" t="s">
        <v>241</v>
      </c>
      <c r="AQ321" s="74" t="s">
        <v>242</v>
      </c>
      <c r="AR321" s="73" t="s">
        <v>240</v>
      </c>
      <c r="AS321" s="75" t="s">
        <v>246</v>
      </c>
      <c r="AT321" s="73" t="s">
        <v>240</v>
      </c>
      <c r="AU321" s="76">
        <v>3.9</v>
      </c>
      <c r="AV321" s="77"/>
      <c r="AW321" s="78"/>
      <c r="AX321" s="77"/>
      <c r="AY321" s="79"/>
      <c r="AZ321" s="80"/>
      <c r="BA321" s="80"/>
      <c r="BB321" s="81"/>
      <c r="BC321" s="80"/>
      <c r="BD321" s="81"/>
      <c r="BE321" s="80"/>
      <c r="BF321" s="77"/>
      <c r="BG321" s="78" t="s">
        <v>249</v>
      </c>
      <c r="BH321" s="77"/>
      <c r="BI321" s="82"/>
      <c r="BJ321" s="80"/>
      <c r="BK321" s="80"/>
      <c r="BL321" s="80"/>
      <c r="BM321" s="80"/>
      <c r="BN321" s="80"/>
      <c r="BO321" s="80"/>
      <c r="BP321" s="896" t="s">
        <v>240</v>
      </c>
      <c r="BQ321" s="897">
        <v>3980</v>
      </c>
      <c r="BR321" s="887" t="s">
        <v>240</v>
      </c>
      <c r="BS321" s="899">
        <v>30</v>
      </c>
      <c r="BT321" s="872" t="s">
        <v>241</v>
      </c>
      <c r="BU321" s="872" t="s">
        <v>242</v>
      </c>
      <c r="BV321" s="870" t="s">
        <v>240</v>
      </c>
      <c r="BW321" s="874" t="s">
        <v>246</v>
      </c>
      <c r="BX321" s="870" t="s">
        <v>240</v>
      </c>
      <c r="BY321" s="901">
        <v>10.9</v>
      </c>
      <c r="BZ321" s="887" t="s">
        <v>250</v>
      </c>
      <c r="CA321" s="903">
        <v>20270</v>
      </c>
      <c r="CB321" s="887" t="s">
        <v>240</v>
      </c>
      <c r="CC321" s="899">
        <v>200</v>
      </c>
      <c r="CD321" s="870" t="s">
        <v>241</v>
      </c>
      <c r="CE321" s="872" t="s">
        <v>242</v>
      </c>
      <c r="CF321" s="870" t="s">
        <v>240</v>
      </c>
      <c r="CG321" s="874" t="s">
        <v>246</v>
      </c>
      <c r="CH321" s="870" t="s">
        <v>240</v>
      </c>
      <c r="CI321" s="876">
        <v>2.6</v>
      </c>
      <c r="CJ321" s="880" t="s">
        <v>251</v>
      </c>
      <c r="CK321" s="887" t="s">
        <v>250</v>
      </c>
      <c r="CL321" s="888">
        <v>2690</v>
      </c>
      <c r="CM321" s="887" t="s">
        <v>240</v>
      </c>
      <c r="CN321" s="899">
        <v>20</v>
      </c>
      <c r="CO321" s="872" t="s">
        <v>241</v>
      </c>
      <c r="CP321" s="872" t="s">
        <v>242</v>
      </c>
      <c r="CQ321" s="870" t="s">
        <v>240</v>
      </c>
      <c r="CR321" s="874" t="s">
        <v>246</v>
      </c>
      <c r="CS321" s="870" t="s">
        <v>240</v>
      </c>
      <c r="CT321" s="901">
        <v>16.3</v>
      </c>
      <c r="CU321" s="887" t="s">
        <v>250</v>
      </c>
      <c r="CV321" s="83">
        <v>1770</v>
      </c>
      <c r="CW321" s="887" t="s">
        <v>250</v>
      </c>
      <c r="CX321" s="84">
        <v>10</v>
      </c>
      <c r="CY321" s="887" t="s">
        <v>250</v>
      </c>
      <c r="CZ321" s="84">
        <v>10</v>
      </c>
      <c r="DA321" s="887" t="s">
        <v>250</v>
      </c>
      <c r="DB321" s="83">
        <v>310</v>
      </c>
      <c r="DC321" s="887" t="s">
        <v>250</v>
      </c>
      <c r="DD321" s="84">
        <v>3</v>
      </c>
      <c r="DE321" s="887" t="s">
        <v>250</v>
      </c>
      <c r="DF321" s="84">
        <v>3</v>
      </c>
      <c r="DG321" s="905" t="s">
        <v>248</v>
      </c>
      <c r="DH321" s="906">
        <v>16800</v>
      </c>
      <c r="DI321" s="905" t="s">
        <v>248</v>
      </c>
      <c r="DJ321" s="85">
        <v>255</v>
      </c>
      <c r="DK321" s="882" t="s">
        <v>252</v>
      </c>
      <c r="DL321" s="908">
        <v>20270</v>
      </c>
      <c r="DM321" s="870" t="s">
        <v>240</v>
      </c>
      <c r="DN321" s="868">
        <v>200</v>
      </c>
      <c r="DO321" s="870" t="s">
        <v>241</v>
      </c>
      <c r="DP321" s="872" t="s">
        <v>242</v>
      </c>
      <c r="DQ321" s="870" t="s">
        <v>240</v>
      </c>
      <c r="DR321" s="874" t="s">
        <v>246</v>
      </c>
      <c r="DS321" s="870" t="s">
        <v>240</v>
      </c>
      <c r="DT321" s="876">
        <v>2.6</v>
      </c>
      <c r="DU321" s="878" t="s">
        <v>247</v>
      </c>
      <c r="DV321" s="880" t="s">
        <v>253</v>
      </c>
      <c r="DW321" s="882" t="s">
        <v>252</v>
      </c>
      <c r="DX321" s="918"/>
      <c r="DY321" s="887"/>
      <c r="DZ321" s="918"/>
      <c r="EA321" s="115"/>
      <c r="EB321" s="918"/>
    </row>
    <row r="322" spans="1:132" s="86" customFormat="1" ht="34.15" customHeight="1">
      <c r="A322" s="137" t="s">
        <v>600</v>
      </c>
      <c r="B322" s="920"/>
      <c r="C322" s="914"/>
      <c r="D322" s="916"/>
      <c r="E322" s="87" t="s">
        <v>43</v>
      </c>
      <c r="F322" s="52"/>
      <c r="G322" s="88">
        <v>79680</v>
      </c>
      <c r="H322" s="89"/>
      <c r="I322" s="55" t="s">
        <v>240</v>
      </c>
      <c r="J322" s="90">
        <v>770</v>
      </c>
      <c r="K322" s="91"/>
      <c r="L322" s="92" t="s">
        <v>241</v>
      </c>
      <c r="M322" s="93" t="s">
        <v>242</v>
      </c>
      <c r="N322" s="94" t="s">
        <v>240</v>
      </c>
      <c r="O322" s="95" t="s">
        <v>246</v>
      </c>
      <c r="P322" s="94" t="s">
        <v>240</v>
      </c>
      <c r="Q322" s="96">
        <v>2.4</v>
      </c>
      <c r="R322" s="97"/>
      <c r="S322" s="887"/>
      <c r="T322" s="889"/>
      <c r="U322" s="887"/>
      <c r="V322" s="891"/>
      <c r="W322" s="893"/>
      <c r="X322" s="873"/>
      <c r="Y322" s="893"/>
      <c r="Z322" s="895"/>
      <c r="AA322" s="55" t="s">
        <v>240</v>
      </c>
      <c r="AB322" s="90">
        <v>8440</v>
      </c>
      <c r="AC322" s="887"/>
      <c r="AD322" s="98">
        <v>80</v>
      </c>
      <c r="AE322" s="99" t="s">
        <v>241</v>
      </c>
      <c r="AF322" s="93" t="s">
        <v>242</v>
      </c>
      <c r="AG322" s="100" t="s">
        <v>240</v>
      </c>
      <c r="AH322" s="101" t="s">
        <v>246</v>
      </c>
      <c r="AI322" s="100" t="s">
        <v>240</v>
      </c>
      <c r="AJ322" s="102">
        <v>2.9</v>
      </c>
      <c r="AK322" s="103"/>
      <c r="AL322" s="70"/>
      <c r="AM322" s="104"/>
      <c r="AN322" s="77"/>
      <c r="AO322" s="105"/>
      <c r="AP322" s="106"/>
      <c r="AR322" s="106"/>
      <c r="AT322" s="106"/>
      <c r="AV322" s="107" t="s">
        <v>240</v>
      </c>
      <c r="AW322" s="71">
        <v>59140</v>
      </c>
      <c r="AX322" s="77" t="s">
        <v>240</v>
      </c>
      <c r="AY322" s="72">
        <v>590</v>
      </c>
      <c r="AZ322" s="108" t="s">
        <v>241</v>
      </c>
      <c r="BA322" s="74" t="s">
        <v>242</v>
      </c>
      <c r="BB322" s="73" t="s">
        <v>240</v>
      </c>
      <c r="BC322" s="75" t="s">
        <v>246</v>
      </c>
      <c r="BD322" s="73" t="s">
        <v>240</v>
      </c>
      <c r="BE322" s="76">
        <v>2.6</v>
      </c>
      <c r="BF322" s="107" t="s">
        <v>240</v>
      </c>
      <c r="BG322" s="156">
        <v>50700</v>
      </c>
      <c r="BH322" s="107" t="s">
        <v>250</v>
      </c>
      <c r="BI322" s="72">
        <v>500</v>
      </c>
      <c r="BJ322" s="108" t="s">
        <v>241</v>
      </c>
      <c r="BK322" s="74" t="s">
        <v>242</v>
      </c>
      <c r="BL322" s="108" t="s">
        <v>240</v>
      </c>
      <c r="BM322" s="75" t="s">
        <v>246</v>
      </c>
      <c r="BN322" s="108" t="s">
        <v>240</v>
      </c>
      <c r="BO322" s="76">
        <v>2.6</v>
      </c>
      <c r="BP322" s="896"/>
      <c r="BQ322" s="898"/>
      <c r="BR322" s="887"/>
      <c r="BS322" s="900"/>
      <c r="BT322" s="873"/>
      <c r="BU322" s="873"/>
      <c r="BV322" s="871"/>
      <c r="BW322" s="875"/>
      <c r="BX322" s="871"/>
      <c r="BY322" s="902"/>
      <c r="BZ322" s="887"/>
      <c r="CA322" s="904"/>
      <c r="CB322" s="887"/>
      <c r="CC322" s="900"/>
      <c r="CD322" s="871"/>
      <c r="CE322" s="873"/>
      <c r="CF322" s="871"/>
      <c r="CG322" s="875"/>
      <c r="CH322" s="871"/>
      <c r="CI322" s="877"/>
      <c r="CJ322" s="881"/>
      <c r="CK322" s="887"/>
      <c r="CL322" s="889"/>
      <c r="CM322" s="887"/>
      <c r="CN322" s="900"/>
      <c r="CO322" s="873"/>
      <c r="CP322" s="873"/>
      <c r="CQ322" s="871"/>
      <c r="CR322" s="875"/>
      <c r="CS322" s="871"/>
      <c r="CT322" s="902"/>
      <c r="CU322" s="887"/>
      <c r="CV322" s="109" t="s">
        <v>280</v>
      </c>
      <c r="CW322" s="887"/>
      <c r="CX322" s="109" t="s">
        <v>255</v>
      </c>
      <c r="CY322" s="887"/>
      <c r="CZ322" s="110">
        <v>83.9</v>
      </c>
      <c r="DA322" s="887"/>
      <c r="DB322" s="109" t="s">
        <v>280</v>
      </c>
      <c r="DC322" s="887"/>
      <c r="DD322" s="109" t="s">
        <v>255</v>
      </c>
      <c r="DE322" s="887"/>
      <c r="DF322" s="110">
        <v>46.6</v>
      </c>
      <c r="DG322" s="905"/>
      <c r="DH322" s="907"/>
      <c r="DI322" s="905"/>
      <c r="DJ322" s="111" t="s">
        <v>256</v>
      </c>
      <c r="DK322" s="882"/>
      <c r="DL322" s="909"/>
      <c r="DM322" s="871"/>
      <c r="DN322" s="869"/>
      <c r="DO322" s="871"/>
      <c r="DP322" s="873"/>
      <c r="DQ322" s="871"/>
      <c r="DR322" s="875"/>
      <c r="DS322" s="871"/>
      <c r="DT322" s="877"/>
      <c r="DU322" s="879"/>
      <c r="DV322" s="881"/>
      <c r="DW322" s="882"/>
      <c r="DX322" s="918"/>
      <c r="DY322" s="887"/>
      <c r="DZ322" s="918"/>
      <c r="EA322" s="115"/>
      <c r="EB322" s="918"/>
    </row>
    <row r="323" spans="1:132" s="86" customFormat="1" ht="34.15" customHeight="1">
      <c r="A323" s="137" t="s">
        <v>601</v>
      </c>
      <c r="B323" s="920"/>
      <c r="C323" s="913" t="s">
        <v>259</v>
      </c>
      <c r="D323" s="915" t="s">
        <v>239</v>
      </c>
      <c r="E323" s="51" t="s">
        <v>42</v>
      </c>
      <c r="F323" s="52"/>
      <c r="G323" s="53">
        <v>60150</v>
      </c>
      <c r="H323" s="54">
        <v>68590</v>
      </c>
      <c r="I323" s="55" t="s">
        <v>240</v>
      </c>
      <c r="J323" s="56">
        <v>580</v>
      </c>
      <c r="K323" s="57">
        <v>660</v>
      </c>
      <c r="L323" s="58" t="s">
        <v>241</v>
      </c>
      <c r="M323" s="59" t="s">
        <v>242</v>
      </c>
      <c r="N323" s="60" t="s">
        <v>240</v>
      </c>
      <c r="O323" s="61" t="s">
        <v>243</v>
      </c>
      <c r="P323" s="60" t="s">
        <v>240</v>
      </c>
      <c r="Q323" s="62">
        <v>2.2999999999999998</v>
      </c>
      <c r="R323" s="63">
        <v>2.4</v>
      </c>
      <c r="S323" s="887" t="s">
        <v>240</v>
      </c>
      <c r="T323" s="888">
        <v>2490</v>
      </c>
      <c r="U323" s="887" t="s">
        <v>240</v>
      </c>
      <c r="V323" s="890">
        <v>20</v>
      </c>
      <c r="W323" s="892" t="s">
        <v>244</v>
      </c>
      <c r="X323" s="872" t="s">
        <v>242</v>
      </c>
      <c r="Y323" s="892" t="s">
        <v>240</v>
      </c>
      <c r="Z323" s="894" t="s">
        <v>245</v>
      </c>
      <c r="AA323" s="55" t="s">
        <v>240</v>
      </c>
      <c r="AB323" s="64">
        <v>8440</v>
      </c>
      <c r="AC323" s="887" t="s">
        <v>240</v>
      </c>
      <c r="AD323" s="65">
        <v>80</v>
      </c>
      <c r="AE323" s="66" t="s">
        <v>244</v>
      </c>
      <c r="AF323" s="59" t="s">
        <v>242</v>
      </c>
      <c r="AG323" s="67" t="s">
        <v>240</v>
      </c>
      <c r="AH323" s="61" t="s">
        <v>246</v>
      </c>
      <c r="AI323" s="67" t="s">
        <v>240</v>
      </c>
      <c r="AJ323" s="68">
        <v>2.9</v>
      </c>
      <c r="AK323" s="69" t="s">
        <v>247</v>
      </c>
      <c r="AL323" s="70" t="s">
        <v>248</v>
      </c>
      <c r="AM323" s="71">
        <v>3370</v>
      </c>
      <c r="AN323" s="70" t="s">
        <v>248</v>
      </c>
      <c r="AO323" s="72">
        <v>30</v>
      </c>
      <c r="AP323" s="73" t="s">
        <v>241</v>
      </c>
      <c r="AQ323" s="74" t="s">
        <v>242</v>
      </c>
      <c r="AR323" s="73" t="s">
        <v>240</v>
      </c>
      <c r="AS323" s="75" t="s">
        <v>246</v>
      </c>
      <c r="AT323" s="73" t="s">
        <v>240</v>
      </c>
      <c r="AU323" s="76">
        <v>3.9</v>
      </c>
      <c r="AV323" s="77"/>
      <c r="AW323" s="78"/>
      <c r="AX323" s="77"/>
      <c r="AY323" s="79"/>
      <c r="AZ323" s="80"/>
      <c r="BA323" s="80"/>
      <c r="BB323" s="81"/>
      <c r="BC323" s="80"/>
      <c r="BD323" s="81"/>
      <c r="BE323" s="80"/>
      <c r="BF323" s="77"/>
      <c r="BG323" s="78" t="s">
        <v>249</v>
      </c>
      <c r="BH323" s="77"/>
      <c r="BI323" s="82"/>
      <c r="BJ323" s="80"/>
      <c r="BK323" s="80"/>
      <c r="BL323" s="80"/>
      <c r="BM323" s="80"/>
      <c r="BN323" s="80"/>
      <c r="BO323" s="80"/>
      <c r="BP323" s="896" t="s">
        <v>240</v>
      </c>
      <c r="BQ323" s="897">
        <v>3320</v>
      </c>
      <c r="BR323" s="887" t="s">
        <v>250</v>
      </c>
      <c r="BS323" s="899">
        <v>30</v>
      </c>
      <c r="BT323" s="872" t="s">
        <v>241</v>
      </c>
      <c r="BU323" s="872" t="s">
        <v>242</v>
      </c>
      <c r="BV323" s="870" t="s">
        <v>240</v>
      </c>
      <c r="BW323" s="874" t="s">
        <v>246</v>
      </c>
      <c r="BX323" s="870" t="s">
        <v>240</v>
      </c>
      <c r="BY323" s="901">
        <v>9.1</v>
      </c>
      <c r="BZ323" s="887" t="s">
        <v>250</v>
      </c>
      <c r="CA323" s="903">
        <v>16890</v>
      </c>
      <c r="CB323" s="887" t="s">
        <v>250</v>
      </c>
      <c r="CC323" s="899">
        <v>160</v>
      </c>
      <c r="CD323" s="870" t="s">
        <v>241</v>
      </c>
      <c r="CE323" s="872" t="s">
        <v>242</v>
      </c>
      <c r="CF323" s="870" t="s">
        <v>240</v>
      </c>
      <c r="CG323" s="874" t="s">
        <v>246</v>
      </c>
      <c r="CH323" s="870" t="s">
        <v>240</v>
      </c>
      <c r="CI323" s="876">
        <v>2.7</v>
      </c>
      <c r="CJ323" s="880" t="s">
        <v>251</v>
      </c>
      <c r="CK323" s="887" t="s">
        <v>250</v>
      </c>
      <c r="CL323" s="888">
        <v>2380</v>
      </c>
      <c r="CM323" s="887" t="s">
        <v>240</v>
      </c>
      <c r="CN323" s="899">
        <v>20</v>
      </c>
      <c r="CO323" s="872" t="s">
        <v>241</v>
      </c>
      <c r="CP323" s="872" t="s">
        <v>242</v>
      </c>
      <c r="CQ323" s="870" t="s">
        <v>240</v>
      </c>
      <c r="CR323" s="874" t="s">
        <v>246</v>
      </c>
      <c r="CS323" s="870" t="s">
        <v>240</v>
      </c>
      <c r="CT323" s="901">
        <v>13.6</v>
      </c>
      <c r="CU323" s="887" t="s">
        <v>250</v>
      </c>
      <c r="CV323" s="83">
        <v>1470</v>
      </c>
      <c r="CW323" s="887" t="s">
        <v>250</v>
      </c>
      <c r="CX323" s="84">
        <v>10</v>
      </c>
      <c r="CY323" s="887" t="s">
        <v>250</v>
      </c>
      <c r="CZ323" s="84">
        <v>10</v>
      </c>
      <c r="DA323" s="887" t="s">
        <v>250</v>
      </c>
      <c r="DB323" s="83">
        <v>260</v>
      </c>
      <c r="DC323" s="887" t="s">
        <v>250</v>
      </c>
      <c r="DD323" s="84">
        <v>2</v>
      </c>
      <c r="DE323" s="887" t="s">
        <v>250</v>
      </c>
      <c r="DF323" s="84">
        <v>2</v>
      </c>
      <c r="DG323" s="905" t="s">
        <v>248</v>
      </c>
      <c r="DH323" s="906">
        <v>14160</v>
      </c>
      <c r="DI323" s="905" t="s">
        <v>248</v>
      </c>
      <c r="DJ323" s="85">
        <v>255</v>
      </c>
      <c r="DK323" s="882" t="s">
        <v>252</v>
      </c>
      <c r="DL323" s="908">
        <v>16890</v>
      </c>
      <c r="DM323" s="870" t="s">
        <v>240</v>
      </c>
      <c r="DN323" s="868">
        <v>160</v>
      </c>
      <c r="DO323" s="870" t="s">
        <v>241</v>
      </c>
      <c r="DP323" s="872" t="s">
        <v>242</v>
      </c>
      <c r="DQ323" s="870" t="s">
        <v>240</v>
      </c>
      <c r="DR323" s="874" t="s">
        <v>246</v>
      </c>
      <c r="DS323" s="870" t="s">
        <v>240</v>
      </c>
      <c r="DT323" s="876">
        <v>2.7</v>
      </c>
      <c r="DU323" s="878" t="s">
        <v>247</v>
      </c>
      <c r="DV323" s="880" t="s">
        <v>253</v>
      </c>
      <c r="DW323" s="882" t="s">
        <v>252</v>
      </c>
      <c r="DX323" s="918"/>
      <c r="DY323" s="887"/>
      <c r="DZ323" s="918"/>
      <c r="EA323" s="115"/>
      <c r="EB323" s="918"/>
    </row>
    <row r="324" spans="1:132" s="86" customFormat="1" ht="34.15" customHeight="1">
      <c r="A324" s="137" t="s">
        <v>602</v>
      </c>
      <c r="B324" s="920"/>
      <c r="C324" s="914"/>
      <c r="D324" s="916"/>
      <c r="E324" s="87" t="s">
        <v>43</v>
      </c>
      <c r="F324" s="52"/>
      <c r="G324" s="88">
        <v>68590</v>
      </c>
      <c r="H324" s="89"/>
      <c r="I324" s="55" t="s">
        <v>240</v>
      </c>
      <c r="J324" s="90">
        <v>660</v>
      </c>
      <c r="K324" s="91"/>
      <c r="L324" s="92" t="s">
        <v>241</v>
      </c>
      <c r="M324" s="93" t="s">
        <v>242</v>
      </c>
      <c r="N324" s="94" t="s">
        <v>240</v>
      </c>
      <c r="O324" s="95" t="s">
        <v>246</v>
      </c>
      <c r="P324" s="94" t="s">
        <v>240</v>
      </c>
      <c r="Q324" s="96">
        <v>2.4</v>
      </c>
      <c r="R324" s="97"/>
      <c r="S324" s="887"/>
      <c r="T324" s="889"/>
      <c r="U324" s="887"/>
      <c r="V324" s="891"/>
      <c r="W324" s="893"/>
      <c r="X324" s="873"/>
      <c r="Y324" s="893"/>
      <c r="Z324" s="895"/>
      <c r="AA324" s="55" t="s">
        <v>240</v>
      </c>
      <c r="AB324" s="90">
        <v>8440</v>
      </c>
      <c r="AC324" s="887"/>
      <c r="AD324" s="98">
        <v>80</v>
      </c>
      <c r="AE324" s="99" t="s">
        <v>241</v>
      </c>
      <c r="AF324" s="93" t="s">
        <v>242</v>
      </c>
      <c r="AG324" s="100" t="s">
        <v>240</v>
      </c>
      <c r="AH324" s="101" t="s">
        <v>246</v>
      </c>
      <c r="AI324" s="100" t="s">
        <v>240</v>
      </c>
      <c r="AJ324" s="102">
        <v>2.9</v>
      </c>
      <c r="AK324" s="103"/>
      <c r="AL324" s="70"/>
      <c r="AM324" s="104"/>
      <c r="AN324" s="77"/>
      <c r="AO324" s="105"/>
      <c r="AP324" s="106"/>
      <c r="AR324" s="106"/>
      <c r="AT324" s="106"/>
      <c r="AV324" s="107" t="s">
        <v>240</v>
      </c>
      <c r="AW324" s="71">
        <v>59140</v>
      </c>
      <c r="AX324" s="77" t="s">
        <v>240</v>
      </c>
      <c r="AY324" s="72">
        <v>590</v>
      </c>
      <c r="AZ324" s="108" t="s">
        <v>241</v>
      </c>
      <c r="BA324" s="74" t="s">
        <v>242</v>
      </c>
      <c r="BB324" s="73" t="s">
        <v>240</v>
      </c>
      <c r="BC324" s="75" t="s">
        <v>246</v>
      </c>
      <c r="BD324" s="73" t="s">
        <v>240</v>
      </c>
      <c r="BE324" s="76">
        <v>2.6</v>
      </c>
      <c r="BF324" s="107" t="s">
        <v>240</v>
      </c>
      <c r="BG324" s="156">
        <v>50700</v>
      </c>
      <c r="BH324" s="107" t="s">
        <v>250</v>
      </c>
      <c r="BI324" s="72">
        <v>500</v>
      </c>
      <c r="BJ324" s="108" t="s">
        <v>241</v>
      </c>
      <c r="BK324" s="74" t="s">
        <v>242</v>
      </c>
      <c r="BL324" s="108" t="s">
        <v>240</v>
      </c>
      <c r="BM324" s="75" t="s">
        <v>246</v>
      </c>
      <c r="BN324" s="108" t="s">
        <v>240</v>
      </c>
      <c r="BO324" s="76">
        <v>2.6</v>
      </c>
      <c r="BP324" s="896"/>
      <c r="BQ324" s="898"/>
      <c r="BR324" s="887"/>
      <c r="BS324" s="900"/>
      <c r="BT324" s="873"/>
      <c r="BU324" s="873"/>
      <c r="BV324" s="871"/>
      <c r="BW324" s="875"/>
      <c r="BX324" s="871"/>
      <c r="BY324" s="902"/>
      <c r="BZ324" s="887"/>
      <c r="CA324" s="904"/>
      <c r="CB324" s="887"/>
      <c r="CC324" s="900"/>
      <c r="CD324" s="871"/>
      <c r="CE324" s="873"/>
      <c r="CF324" s="871"/>
      <c r="CG324" s="875"/>
      <c r="CH324" s="871"/>
      <c r="CI324" s="877"/>
      <c r="CJ324" s="881"/>
      <c r="CK324" s="887"/>
      <c r="CL324" s="889"/>
      <c r="CM324" s="887"/>
      <c r="CN324" s="900"/>
      <c r="CO324" s="873"/>
      <c r="CP324" s="873"/>
      <c r="CQ324" s="871"/>
      <c r="CR324" s="875"/>
      <c r="CS324" s="871"/>
      <c r="CT324" s="902"/>
      <c r="CU324" s="887"/>
      <c r="CV324" s="109" t="s">
        <v>254</v>
      </c>
      <c r="CW324" s="887"/>
      <c r="CX324" s="109" t="s">
        <v>255</v>
      </c>
      <c r="CY324" s="887"/>
      <c r="CZ324" s="110">
        <v>69.900000000000006</v>
      </c>
      <c r="DA324" s="887"/>
      <c r="DB324" s="109" t="s">
        <v>254</v>
      </c>
      <c r="DC324" s="887"/>
      <c r="DD324" s="109" t="s">
        <v>255</v>
      </c>
      <c r="DE324" s="887"/>
      <c r="DF324" s="110">
        <v>58.3</v>
      </c>
      <c r="DG324" s="905"/>
      <c r="DH324" s="907"/>
      <c r="DI324" s="905"/>
      <c r="DJ324" s="111" t="s">
        <v>256</v>
      </c>
      <c r="DK324" s="882"/>
      <c r="DL324" s="909"/>
      <c r="DM324" s="871"/>
      <c r="DN324" s="869"/>
      <c r="DO324" s="871"/>
      <c r="DP324" s="873"/>
      <c r="DQ324" s="871"/>
      <c r="DR324" s="875"/>
      <c r="DS324" s="871"/>
      <c r="DT324" s="877"/>
      <c r="DU324" s="879"/>
      <c r="DV324" s="881"/>
      <c r="DW324" s="882"/>
      <c r="DX324" s="918"/>
      <c r="DY324" s="887"/>
      <c r="DZ324" s="918"/>
      <c r="EA324" s="115"/>
      <c r="EB324" s="918"/>
    </row>
    <row r="325" spans="1:132" s="86" customFormat="1" ht="34.15" customHeight="1">
      <c r="A325" s="137" t="s">
        <v>603</v>
      </c>
      <c r="B325" s="920"/>
      <c r="C325" s="913" t="s">
        <v>260</v>
      </c>
      <c r="D325" s="915" t="s">
        <v>239</v>
      </c>
      <c r="E325" s="51" t="s">
        <v>42</v>
      </c>
      <c r="F325" s="52"/>
      <c r="G325" s="53">
        <v>66660</v>
      </c>
      <c r="H325" s="54">
        <v>75100</v>
      </c>
      <c r="I325" s="55" t="s">
        <v>240</v>
      </c>
      <c r="J325" s="56">
        <v>640</v>
      </c>
      <c r="K325" s="57">
        <v>730</v>
      </c>
      <c r="L325" s="58" t="s">
        <v>241</v>
      </c>
      <c r="M325" s="59" t="s">
        <v>242</v>
      </c>
      <c r="N325" s="60" t="s">
        <v>240</v>
      </c>
      <c r="O325" s="61" t="s">
        <v>243</v>
      </c>
      <c r="P325" s="60" t="s">
        <v>240</v>
      </c>
      <c r="Q325" s="62">
        <v>1.8</v>
      </c>
      <c r="R325" s="63">
        <v>1.9</v>
      </c>
      <c r="S325" s="887" t="s">
        <v>240</v>
      </c>
      <c r="T325" s="888">
        <v>2130</v>
      </c>
      <c r="U325" s="887" t="s">
        <v>240</v>
      </c>
      <c r="V325" s="890">
        <v>20</v>
      </c>
      <c r="W325" s="892" t="s">
        <v>244</v>
      </c>
      <c r="X325" s="872" t="s">
        <v>242</v>
      </c>
      <c r="Y325" s="892" t="s">
        <v>240</v>
      </c>
      <c r="Z325" s="894" t="s">
        <v>245</v>
      </c>
      <c r="AA325" s="55" t="s">
        <v>240</v>
      </c>
      <c r="AB325" s="64">
        <v>8440</v>
      </c>
      <c r="AC325" s="887" t="s">
        <v>240</v>
      </c>
      <c r="AD325" s="65">
        <v>80</v>
      </c>
      <c r="AE325" s="66" t="s">
        <v>244</v>
      </c>
      <c r="AF325" s="59" t="s">
        <v>242</v>
      </c>
      <c r="AG325" s="67" t="s">
        <v>240</v>
      </c>
      <c r="AH325" s="61" t="s">
        <v>246</v>
      </c>
      <c r="AI325" s="67" t="s">
        <v>240</v>
      </c>
      <c r="AJ325" s="68">
        <v>2.9</v>
      </c>
      <c r="AK325" s="69" t="s">
        <v>247</v>
      </c>
      <c r="AL325" s="70" t="s">
        <v>248</v>
      </c>
      <c r="AM325" s="71">
        <v>3370</v>
      </c>
      <c r="AN325" s="70" t="s">
        <v>248</v>
      </c>
      <c r="AO325" s="72">
        <v>30</v>
      </c>
      <c r="AP325" s="73" t="s">
        <v>241</v>
      </c>
      <c r="AQ325" s="74" t="s">
        <v>242</v>
      </c>
      <c r="AR325" s="73" t="s">
        <v>240</v>
      </c>
      <c r="AS325" s="75" t="s">
        <v>246</v>
      </c>
      <c r="AT325" s="73" t="s">
        <v>240</v>
      </c>
      <c r="AU325" s="76">
        <v>3.9</v>
      </c>
      <c r="AV325" s="77"/>
      <c r="AW325" s="78"/>
      <c r="AX325" s="77"/>
      <c r="AY325" s="79"/>
      <c r="AZ325" s="80"/>
      <c r="BA325" s="80"/>
      <c r="BB325" s="81"/>
      <c r="BC325" s="80"/>
      <c r="BD325" s="81"/>
      <c r="BE325" s="80"/>
      <c r="BF325" s="77"/>
      <c r="BG325" s="78" t="s">
        <v>249</v>
      </c>
      <c r="BH325" s="77"/>
      <c r="BI325" s="82"/>
      <c r="BJ325" s="80"/>
      <c r="BK325" s="80"/>
      <c r="BL325" s="80"/>
      <c r="BM325" s="80"/>
      <c r="BN325" s="80"/>
      <c r="BO325" s="80"/>
      <c r="BP325" s="896" t="s">
        <v>240</v>
      </c>
      <c r="BQ325" s="897">
        <v>2850</v>
      </c>
      <c r="BR325" s="887" t="s">
        <v>240</v>
      </c>
      <c r="BS325" s="899">
        <v>20</v>
      </c>
      <c r="BT325" s="872" t="s">
        <v>241</v>
      </c>
      <c r="BU325" s="872" t="s">
        <v>242</v>
      </c>
      <c r="BV325" s="870" t="s">
        <v>240</v>
      </c>
      <c r="BW325" s="874" t="s">
        <v>246</v>
      </c>
      <c r="BX325" s="870" t="s">
        <v>240</v>
      </c>
      <c r="BY325" s="901">
        <v>11.7</v>
      </c>
      <c r="BZ325" s="887" t="s">
        <v>250</v>
      </c>
      <c r="CA325" s="903">
        <v>14480</v>
      </c>
      <c r="CB325" s="887" t="s">
        <v>240</v>
      </c>
      <c r="CC325" s="899">
        <v>140</v>
      </c>
      <c r="CD325" s="870" t="s">
        <v>241</v>
      </c>
      <c r="CE325" s="872" t="s">
        <v>242</v>
      </c>
      <c r="CF325" s="870" t="s">
        <v>240</v>
      </c>
      <c r="CG325" s="874" t="s">
        <v>246</v>
      </c>
      <c r="CH325" s="870" t="s">
        <v>240</v>
      </c>
      <c r="CI325" s="876">
        <v>2.6</v>
      </c>
      <c r="CJ325" s="880" t="s">
        <v>251</v>
      </c>
      <c r="CK325" s="887" t="s">
        <v>250</v>
      </c>
      <c r="CL325" s="888">
        <v>2160</v>
      </c>
      <c r="CM325" s="887" t="s">
        <v>240</v>
      </c>
      <c r="CN325" s="899">
        <v>20</v>
      </c>
      <c r="CO325" s="872" t="s">
        <v>241</v>
      </c>
      <c r="CP325" s="872" t="s">
        <v>242</v>
      </c>
      <c r="CQ325" s="870" t="s">
        <v>240</v>
      </c>
      <c r="CR325" s="874" t="s">
        <v>246</v>
      </c>
      <c r="CS325" s="870" t="s">
        <v>240</v>
      </c>
      <c r="CT325" s="901">
        <v>11.7</v>
      </c>
      <c r="CU325" s="887" t="s">
        <v>250</v>
      </c>
      <c r="CV325" s="83">
        <v>1260</v>
      </c>
      <c r="CW325" s="887" t="s">
        <v>250</v>
      </c>
      <c r="CX325" s="84">
        <v>10</v>
      </c>
      <c r="CY325" s="887" t="s">
        <v>250</v>
      </c>
      <c r="CZ325" s="84">
        <v>10</v>
      </c>
      <c r="DA325" s="887" t="s">
        <v>250</v>
      </c>
      <c r="DB325" s="83">
        <v>220</v>
      </c>
      <c r="DC325" s="887" t="s">
        <v>250</v>
      </c>
      <c r="DD325" s="84">
        <v>2</v>
      </c>
      <c r="DE325" s="887" t="s">
        <v>250</v>
      </c>
      <c r="DF325" s="84">
        <v>2</v>
      </c>
      <c r="DG325" s="905" t="s">
        <v>248</v>
      </c>
      <c r="DH325" s="906">
        <v>12280</v>
      </c>
      <c r="DI325" s="905" t="s">
        <v>248</v>
      </c>
      <c r="DJ325" s="85">
        <v>255</v>
      </c>
      <c r="DK325" s="882" t="s">
        <v>252</v>
      </c>
      <c r="DL325" s="908">
        <v>14480</v>
      </c>
      <c r="DM325" s="870" t="s">
        <v>240</v>
      </c>
      <c r="DN325" s="868">
        <v>140</v>
      </c>
      <c r="DO325" s="870" t="s">
        <v>241</v>
      </c>
      <c r="DP325" s="872" t="s">
        <v>242</v>
      </c>
      <c r="DQ325" s="870" t="s">
        <v>240</v>
      </c>
      <c r="DR325" s="874" t="s">
        <v>246</v>
      </c>
      <c r="DS325" s="870" t="s">
        <v>240</v>
      </c>
      <c r="DT325" s="876">
        <v>2.6</v>
      </c>
      <c r="DU325" s="878" t="s">
        <v>247</v>
      </c>
      <c r="DV325" s="880" t="s">
        <v>253</v>
      </c>
      <c r="DW325" s="882" t="s">
        <v>252</v>
      </c>
      <c r="DX325" s="918"/>
      <c r="DY325" s="887"/>
      <c r="DZ325" s="918"/>
      <c r="EA325" s="115"/>
      <c r="EB325" s="918"/>
    </row>
    <row r="326" spans="1:132" s="86" customFormat="1" ht="34.15" customHeight="1">
      <c r="A326" s="137" t="s">
        <v>604</v>
      </c>
      <c r="B326" s="920"/>
      <c r="C326" s="914"/>
      <c r="D326" s="916"/>
      <c r="E326" s="87" t="s">
        <v>43</v>
      </c>
      <c r="F326" s="52"/>
      <c r="G326" s="88">
        <v>75100</v>
      </c>
      <c r="H326" s="89"/>
      <c r="I326" s="55" t="s">
        <v>240</v>
      </c>
      <c r="J326" s="90">
        <v>730</v>
      </c>
      <c r="K326" s="91"/>
      <c r="L326" s="92" t="s">
        <v>241</v>
      </c>
      <c r="M326" s="93" t="s">
        <v>242</v>
      </c>
      <c r="N326" s="94" t="s">
        <v>240</v>
      </c>
      <c r="O326" s="95" t="s">
        <v>246</v>
      </c>
      <c r="P326" s="94" t="s">
        <v>240</v>
      </c>
      <c r="Q326" s="96">
        <v>1.9</v>
      </c>
      <c r="R326" s="97"/>
      <c r="S326" s="887"/>
      <c r="T326" s="889"/>
      <c r="U326" s="887"/>
      <c r="V326" s="891"/>
      <c r="W326" s="893"/>
      <c r="X326" s="873"/>
      <c r="Y326" s="893"/>
      <c r="Z326" s="895"/>
      <c r="AA326" s="55" t="s">
        <v>240</v>
      </c>
      <c r="AB326" s="90">
        <v>8440</v>
      </c>
      <c r="AC326" s="887"/>
      <c r="AD326" s="98">
        <v>80</v>
      </c>
      <c r="AE326" s="99" t="s">
        <v>241</v>
      </c>
      <c r="AF326" s="93" t="s">
        <v>242</v>
      </c>
      <c r="AG326" s="100" t="s">
        <v>240</v>
      </c>
      <c r="AH326" s="101" t="s">
        <v>246</v>
      </c>
      <c r="AI326" s="100" t="s">
        <v>240</v>
      </c>
      <c r="AJ326" s="102">
        <v>2.9</v>
      </c>
      <c r="AK326" s="103"/>
      <c r="AL326" s="70"/>
      <c r="AM326" s="104"/>
      <c r="AN326" s="77"/>
      <c r="AO326" s="105"/>
      <c r="AP326" s="106"/>
      <c r="AR326" s="106"/>
      <c r="AT326" s="106"/>
      <c r="AV326" s="107" t="s">
        <v>240</v>
      </c>
      <c r="AW326" s="71">
        <v>59140</v>
      </c>
      <c r="AX326" s="77" t="s">
        <v>240</v>
      </c>
      <c r="AY326" s="72">
        <v>590</v>
      </c>
      <c r="AZ326" s="108" t="s">
        <v>241</v>
      </c>
      <c r="BA326" s="74" t="s">
        <v>242</v>
      </c>
      <c r="BB326" s="73" t="s">
        <v>240</v>
      </c>
      <c r="BC326" s="75" t="s">
        <v>246</v>
      </c>
      <c r="BD326" s="73" t="s">
        <v>240</v>
      </c>
      <c r="BE326" s="76">
        <v>2.6</v>
      </c>
      <c r="BF326" s="107" t="s">
        <v>240</v>
      </c>
      <c r="BG326" s="156">
        <v>50700</v>
      </c>
      <c r="BH326" s="107" t="s">
        <v>250</v>
      </c>
      <c r="BI326" s="72">
        <v>500</v>
      </c>
      <c r="BJ326" s="108" t="s">
        <v>241</v>
      </c>
      <c r="BK326" s="74" t="s">
        <v>242</v>
      </c>
      <c r="BL326" s="108" t="s">
        <v>240</v>
      </c>
      <c r="BM326" s="75" t="s">
        <v>246</v>
      </c>
      <c r="BN326" s="108" t="s">
        <v>240</v>
      </c>
      <c r="BO326" s="76">
        <v>2.6</v>
      </c>
      <c r="BP326" s="896"/>
      <c r="BQ326" s="898"/>
      <c r="BR326" s="887"/>
      <c r="BS326" s="900"/>
      <c r="BT326" s="873"/>
      <c r="BU326" s="873"/>
      <c r="BV326" s="871"/>
      <c r="BW326" s="875"/>
      <c r="BX326" s="871"/>
      <c r="BY326" s="902"/>
      <c r="BZ326" s="887"/>
      <c r="CA326" s="904"/>
      <c r="CB326" s="887"/>
      <c r="CC326" s="900"/>
      <c r="CD326" s="871"/>
      <c r="CE326" s="873"/>
      <c r="CF326" s="871"/>
      <c r="CG326" s="875"/>
      <c r="CH326" s="871"/>
      <c r="CI326" s="877"/>
      <c r="CJ326" s="881"/>
      <c r="CK326" s="887"/>
      <c r="CL326" s="889"/>
      <c r="CM326" s="887"/>
      <c r="CN326" s="900"/>
      <c r="CO326" s="873"/>
      <c r="CP326" s="873"/>
      <c r="CQ326" s="871"/>
      <c r="CR326" s="875"/>
      <c r="CS326" s="871"/>
      <c r="CT326" s="902"/>
      <c r="CU326" s="887"/>
      <c r="CV326" s="109" t="s">
        <v>280</v>
      </c>
      <c r="CW326" s="887"/>
      <c r="CX326" s="109" t="s">
        <v>255</v>
      </c>
      <c r="CY326" s="887"/>
      <c r="CZ326" s="110">
        <v>59.9</v>
      </c>
      <c r="DA326" s="887"/>
      <c r="DB326" s="109" t="s">
        <v>280</v>
      </c>
      <c r="DC326" s="887"/>
      <c r="DD326" s="109" t="s">
        <v>255</v>
      </c>
      <c r="DE326" s="887"/>
      <c r="DF326" s="110">
        <v>49.9</v>
      </c>
      <c r="DG326" s="905"/>
      <c r="DH326" s="907"/>
      <c r="DI326" s="905"/>
      <c r="DJ326" s="111" t="s">
        <v>256</v>
      </c>
      <c r="DK326" s="882"/>
      <c r="DL326" s="909"/>
      <c r="DM326" s="871"/>
      <c r="DN326" s="869"/>
      <c r="DO326" s="871"/>
      <c r="DP326" s="873"/>
      <c r="DQ326" s="871"/>
      <c r="DR326" s="875"/>
      <c r="DS326" s="871"/>
      <c r="DT326" s="877"/>
      <c r="DU326" s="879"/>
      <c r="DV326" s="881"/>
      <c r="DW326" s="882"/>
      <c r="DX326" s="918"/>
      <c r="DY326" s="887"/>
      <c r="DZ326" s="918"/>
      <c r="EA326" s="115"/>
      <c r="EB326" s="918"/>
    </row>
    <row r="327" spans="1:132" s="86" customFormat="1" ht="34.15" customHeight="1">
      <c r="A327" s="137" t="s">
        <v>605</v>
      </c>
      <c r="B327" s="920"/>
      <c r="C327" s="913" t="s">
        <v>261</v>
      </c>
      <c r="D327" s="915" t="s">
        <v>239</v>
      </c>
      <c r="E327" s="51" t="s">
        <v>42</v>
      </c>
      <c r="F327" s="52"/>
      <c r="G327" s="53">
        <v>59020</v>
      </c>
      <c r="H327" s="54">
        <v>67460</v>
      </c>
      <c r="I327" s="55" t="s">
        <v>240</v>
      </c>
      <c r="J327" s="56">
        <v>560</v>
      </c>
      <c r="K327" s="57">
        <v>650</v>
      </c>
      <c r="L327" s="58" t="s">
        <v>241</v>
      </c>
      <c r="M327" s="59" t="s">
        <v>242</v>
      </c>
      <c r="N327" s="60" t="s">
        <v>240</v>
      </c>
      <c r="O327" s="61" t="s">
        <v>243</v>
      </c>
      <c r="P327" s="60" t="s">
        <v>240</v>
      </c>
      <c r="Q327" s="62">
        <v>2.4</v>
      </c>
      <c r="R327" s="63">
        <v>2.4</v>
      </c>
      <c r="S327" s="887" t="s">
        <v>240</v>
      </c>
      <c r="T327" s="888">
        <v>1870</v>
      </c>
      <c r="U327" s="887" t="s">
        <v>240</v>
      </c>
      <c r="V327" s="890">
        <v>10</v>
      </c>
      <c r="W327" s="892" t="s">
        <v>244</v>
      </c>
      <c r="X327" s="872" t="s">
        <v>242</v>
      </c>
      <c r="Y327" s="892" t="s">
        <v>240</v>
      </c>
      <c r="Z327" s="894" t="s">
        <v>245</v>
      </c>
      <c r="AA327" s="55" t="s">
        <v>240</v>
      </c>
      <c r="AB327" s="64">
        <v>8440</v>
      </c>
      <c r="AC327" s="887" t="s">
        <v>240</v>
      </c>
      <c r="AD327" s="65">
        <v>80</v>
      </c>
      <c r="AE327" s="66" t="s">
        <v>244</v>
      </c>
      <c r="AF327" s="59" t="s">
        <v>242</v>
      </c>
      <c r="AG327" s="67" t="s">
        <v>240</v>
      </c>
      <c r="AH327" s="61" t="s">
        <v>246</v>
      </c>
      <c r="AI327" s="67" t="s">
        <v>240</v>
      </c>
      <c r="AJ327" s="68">
        <v>2.9</v>
      </c>
      <c r="AK327" s="69" t="s">
        <v>247</v>
      </c>
      <c r="AL327" s="70" t="s">
        <v>248</v>
      </c>
      <c r="AM327" s="71">
        <v>3370</v>
      </c>
      <c r="AN327" s="70" t="s">
        <v>248</v>
      </c>
      <c r="AO327" s="72">
        <v>30</v>
      </c>
      <c r="AP327" s="73" t="s">
        <v>241</v>
      </c>
      <c r="AQ327" s="74" t="s">
        <v>242</v>
      </c>
      <c r="AR327" s="73" t="s">
        <v>240</v>
      </c>
      <c r="AS327" s="75" t="s">
        <v>246</v>
      </c>
      <c r="AT327" s="73" t="s">
        <v>240</v>
      </c>
      <c r="AU327" s="76">
        <v>3.9</v>
      </c>
      <c r="AV327" s="77"/>
      <c r="AW327" s="78"/>
      <c r="AX327" s="77"/>
      <c r="AY327" s="79"/>
      <c r="AZ327" s="80"/>
      <c r="BA327" s="80"/>
      <c r="BB327" s="81"/>
      <c r="BC327" s="80"/>
      <c r="BD327" s="81"/>
      <c r="BE327" s="80"/>
      <c r="BF327" s="77"/>
      <c r="BG327" s="78" t="s">
        <v>249</v>
      </c>
      <c r="BH327" s="77"/>
      <c r="BI327" s="82"/>
      <c r="BJ327" s="80"/>
      <c r="BK327" s="80"/>
      <c r="BL327" s="80"/>
      <c r="BM327" s="80"/>
      <c r="BN327" s="80"/>
      <c r="BO327" s="80"/>
      <c r="BP327" s="896" t="s">
        <v>240</v>
      </c>
      <c r="BQ327" s="897" t="s">
        <v>262</v>
      </c>
      <c r="BR327" s="887" t="s">
        <v>240</v>
      </c>
      <c r="BS327" s="899"/>
      <c r="BT327" s="872"/>
      <c r="BU327" s="872"/>
      <c r="BV327" s="870"/>
      <c r="BW327" s="874"/>
      <c r="BX327" s="870"/>
      <c r="BY327" s="911" t="s">
        <v>178</v>
      </c>
      <c r="BZ327" s="887" t="s">
        <v>250</v>
      </c>
      <c r="CA327" s="903">
        <v>12670</v>
      </c>
      <c r="CB327" s="887" t="s">
        <v>250</v>
      </c>
      <c r="CC327" s="899">
        <v>120</v>
      </c>
      <c r="CD327" s="870" t="s">
        <v>241</v>
      </c>
      <c r="CE327" s="872" t="s">
        <v>242</v>
      </c>
      <c r="CF327" s="870" t="s">
        <v>240</v>
      </c>
      <c r="CG327" s="874" t="s">
        <v>246</v>
      </c>
      <c r="CH327" s="870" t="s">
        <v>240</v>
      </c>
      <c r="CI327" s="876">
        <v>2.7</v>
      </c>
      <c r="CJ327" s="880" t="s">
        <v>251</v>
      </c>
      <c r="CK327" s="887" t="s">
        <v>250</v>
      </c>
      <c r="CL327" s="888">
        <v>2000</v>
      </c>
      <c r="CM327" s="887" t="s">
        <v>240</v>
      </c>
      <c r="CN327" s="899">
        <v>20</v>
      </c>
      <c r="CO327" s="872" t="s">
        <v>241</v>
      </c>
      <c r="CP327" s="872" t="s">
        <v>242</v>
      </c>
      <c r="CQ327" s="870" t="s">
        <v>240</v>
      </c>
      <c r="CR327" s="874" t="s">
        <v>246</v>
      </c>
      <c r="CS327" s="870" t="s">
        <v>240</v>
      </c>
      <c r="CT327" s="901">
        <v>10.199999999999999</v>
      </c>
      <c r="CU327" s="887" t="s">
        <v>250</v>
      </c>
      <c r="CV327" s="83">
        <v>1100</v>
      </c>
      <c r="CW327" s="887" t="s">
        <v>250</v>
      </c>
      <c r="CX327" s="84">
        <v>10</v>
      </c>
      <c r="CY327" s="887" t="s">
        <v>250</v>
      </c>
      <c r="CZ327" s="84">
        <v>10</v>
      </c>
      <c r="DA327" s="887" t="s">
        <v>250</v>
      </c>
      <c r="DB327" s="83">
        <v>190</v>
      </c>
      <c r="DC327" s="887" t="s">
        <v>250</v>
      </c>
      <c r="DD327" s="84">
        <v>1</v>
      </c>
      <c r="DE327" s="887" t="s">
        <v>250</v>
      </c>
      <c r="DF327" s="84">
        <v>1</v>
      </c>
      <c r="DG327" s="905" t="s">
        <v>248</v>
      </c>
      <c r="DH327" s="906">
        <v>10870</v>
      </c>
      <c r="DI327" s="905" t="s">
        <v>248</v>
      </c>
      <c r="DJ327" s="85">
        <v>255</v>
      </c>
      <c r="DK327" s="882" t="s">
        <v>252</v>
      </c>
      <c r="DL327" s="908">
        <v>12670</v>
      </c>
      <c r="DM327" s="870" t="s">
        <v>240</v>
      </c>
      <c r="DN327" s="868">
        <v>120</v>
      </c>
      <c r="DO327" s="870" t="s">
        <v>241</v>
      </c>
      <c r="DP327" s="872" t="s">
        <v>242</v>
      </c>
      <c r="DQ327" s="870" t="s">
        <v>240</v>
      </c>
      <c r="DR327" s="874" t="s">
        <v>246</v>
      </c>
      <c r="DS327" s="870" t="s">
        <v>240</v>
      </c>
      <c r="DT327" s="876">
        <v>2.7</v>
      </c>
      <c r="DU327" s="878" t="s">
        <v>247</v>
      </c>
      <c r="DV327" s="880" t="s">
        <v>253</v>
      </c>
      <c r="DW327" s="882" t="s">
        <v>252</v>
      </c>
      <c r="DX327" s="918"/>
      <c r="DY327" s="887"/>
      <c r="DZ327" s="918"/>
      <c r="EA327" s="115"/>
      <c r="EB327" s="918"/>
    </row>
    <row r="328" spans="1:132" s="86" customFormat="1" ht="34.15" customHeight="1">
      <c r="A328" s="137" t="s">
        <v>606</v>
      </c>
      <c r="B328" s="920"/>
      <c r="C328" s="914"/>
      <c r="D328" s="916"/>
      <c r="E328" s="87" t="s">
        <v>43</v>
      </c>
      <c r="F328" s="52"/>
      <c r="G328" s="88">
        <v>67460</v>
      </c>
      <c r="H328" s="89"/>
      <c r="I328" s="55" t="s">
        <v>240</v>
      </c>
      <c r="J328" s="90">
        <v>650</v>
      </c>
      <c r="K328" s="91"/>
      <c r="L328" s="92" t="s">
        <v>241</v>
      </c>
      <c r="M328" s="93" t="s">
        <v>242</v>
      </c>
      <c r="N328" s="94" t="s">
        <v>240</v>
      </c>
      <c r="O328" s="95" t="s">
        <v>246</v>
      </c>
      <c r="P328" s="94" t="s">
        <v>240</v>
      </c>
      <c r="Q328" s="96">
        <v>2.4</v>
      </c>
      <c r="R328" s="97"/>
      <c r="S328" s="887"/>
      <c r="T328" s="889"/>
      <c r="U328" s="887"/>
      <c r="V328" s="891"/>
      <c r="W328" s="893"/>
      <c r="X328" s="873"/>
      <c r="Y328" s="893"/>
      <c r="Z328" s="895"/>
      <c r="AA328" s="55" t="s">
        <v>240</v>
      </c>
      <c r="AB328" s="90">
        <v>8440</v>
      </c>
      <c r="AC328" s="887"/>
      <c r="AD328" s="98">
        <v>80</v>
      </c>
      <c r="AE328" s="99" t="s">
        <v>241</v>
      </c>
      <c r="AF328" s="93" t="s">
        <v>242</v>
      </c>
      <c r="AG328" s="100" t="s">
        <v>240</v>
      </c>
      <c r="AH328" s="101" t="s">
        <v>246</v>
      </c>
      <c r="AI328" s="100" t="s">
        <v>240</v>
      </c>
      <c r="AJ328" s="102">
        <v>2.9</v>
      </c>
      <c r="AK328" s="103"/>
      <c r="AL328" s="70"/>
      <c r="AM328" s="104"/>
      <c r="AN328" s="77"/>
      <c r="AO328" s="105"/>
      <c r="AP328" s="106"/>
      <c r="AR328" s="106"/>
      <c r="AT328" s="106"/>
      <c r="AV328" s="107" t="s">
        <v>240</v>
      </c>
      <c r="AW328" s="71">
        <v>59140</v>
      </c>
      <c r="AX328" s="77" t="s">
        <v>240</v>
      </c>
      <c r="AY328" s="72">
        <v>590</v>
      </c>
      <c r="AZ328" s="108" t="s">
        <v>241</v>
      </c>
      <c r="BA328" s="74" t="s">
        <v>242</v>
      </c>
      <c r="BB328" s="73" t="s">
        <v>240</v>
      </c>
      <c r="BC328" s="75" t="s">
        <v>246</v>
      </c>
      <c r="BD328" s="73" t="s">
        <v>240</v>
      </c>
      <c r="BE328" s="76">
        <v>2.6</v>
      </c>
      <c r="BF328" s="107" t="s">
        <v>240</v>
      </c>
      <c r="BG328" s="156">
        <v>50700</v>
      </c>
      <c r="BH328" s="107" t="s">
        <v>250</v>
      </c>
      <c r="BI328" s="72">
        <v>500</v>
      </c>
      <c r="BJ328" s="108" t="s">
        <v>241</v>
      </c>
      <c r="BK328" s="74" t="s">
        <v>242</v>
      </c>
      <c r="BL328" s="108" t="s">
        <v>240</v>
      </c>
      <c r="BM328" s="75" t="s">
        <v>246</v>
      </c>
      <c r="BN328" s="108" t="s">
        <v>240</v>
      </c>
      <c r="BO328" s="76">
        <v>2.6</v>
      </c>
      <c r="BP328" s="896"/>
      <c r="BQ328" s="898"/>
      <c r="BR328" s="887"/>
      <c r="BS328" s="900"/>
      <c r="BT328" s="873"/>
      <c r="BU328" s="873"/>
      <c r="BV328" s="871"/>
      <c r="BW328" s="875"/>
      <c r="BX328" s="871"/>
      <c r="BY328" s="912"/>
      <c r="BZ328" s="887"/>
      <c r="CA328" s="904"/>
      <c r="CB328" s="887"/>
      <c r="CC328" s="900"/>
      <c r="CD328" s="871"/>
      <c r="CE328" s="873"/>
      <c r="CF328" s="871"/>
      <c r="CG328" s="875"/>
      <c r="CH328" s="871"/>
      <c r="CI328" s="877"/>
      <c r="CJ328" s="881"/>
      <c r="CK328" s="887"/>
      <c r="CL328" s="889"/>
      <c r="CM328" s="887"/>
      <c r="CN328" s="900"/>
      <c r="CO328" s="873"/>
      <c r="CP328" s="873"/>
      <c r="CQ328" s="871"/>
      <c r="CR328" s="875"/>
      <c r="CS328" s="871"/>
      <c r="CT328" s="902"/>
      <c r="CU328" s="887"/>
      <c r="CV328" s="109" t="s">
        <v>254</v>
      </c>
      <c r="CW328" s="887"/>
      <c r="CX328" s="109" t="s">
        <v>255</v>
      </c>
      <c r="CY328" s="887"/>
      <c r="CZ328" s="110">
        <v>52.4</v>
      </c>
      <c r="DA328" s="887"/>
      <c r="DB328" s="109" t="s">
        <v>254</v>
      </c>
      <c r="DC328" s="887"/>
      <c r="DD328" s="109" t="s">
        <v>255</v>
      </c>
      <c r="DE328" s="887"/>
      <c r="DF328" s="110">
        <v>87.4</v>
      </c>
      <c r="DG328" s="905"/>
      <c r="DH328" s="907"/>
      <c r="DI328" s="905"/>
      <c r="DJ328" s="111" t="s">
        <v>256</v>
      </c>
      <c r="DK328" s="882"/>
      <c r="DL328" s="909"/>
      <c r="DM328" s="871"/>
      <c r="DN328" s="869"/>
      <c r="DO328" s="871"/>
      <c r="DP328" s="873"/>
      <c r="DQ328" s="871"/>
      <c r="DR328" s="875"/>
      <c r="DS328" s="871"/>
      <c r="DT328" s="877"/>
      <c r="DU328" s="879"/>
      <c r="DV328" s="881"/>
      <c r="DW328" s="882"/>
      <c r="DX328" s="918"/>
      <c r="DY328" s="887"/>
      <c r="DZ328" s="918"/>
      <c r="EA328" s="115"/>
      <c r="EB328" s="918"/>
    </row>
    <row r="329" spans="1:132" s="86" customFormat="1" ht="34.15" customHeight="1">
      <c r="A329" s="137" t="s">
        <v>607</v>
      </c>
      <c r="B329" s="920"/>
      <c r="C329" s="913" t="s">
        <v>263</v>
      </c>
      <c r="D329" s="915" t="s">
        <v>239</v>
      </c>
      <c r="E329" s="51" t="s">
        <v>42</v>
      </c>
      <c r="F329" s="52"/>
      <c r="G329" s="53">
        <v>52980</v>
      </c>
      <c r="H329" s="54">
        <v>61420</v>
      </c>
      <c r="I329" s="55" t="s">
        <v>240</v>
      </c>
      <c r="J329" s="56">
        <v>500</v>
      </c>
      <c r="K329" s="57">
        <v>590</v>
      </c>
      <c r="L329" s="58" t="s">
        <v>241</v>
      </c>
      <c r="M329" s="59" t="s">
        <v>242</v>
      </c>
      <c r="N329" s="60" t="s">
        <v>240</v>
      </c>
      <c r="O329" s="61" t="s">
        <v>243</v>
      </c>
      <c r="P329" s="60" t="s">
        <v>240</v>
      </c>
      <c r="Q329" s="62">
        <v>2.4</v>
      </c>
      <c r="R329" s="63">
        <v>2.4</v>
      </c>
      <c r="S329" s="887" t="s">
        <v>240</v>
      </c>
      <c r="T329" s="888">
        <v>1660</v>
      </c>
      <c r="U329" s="887" t="s">
        <v>240</v>
      </c>
      <c r="V329" s="890">
        <v>10</v>
      </c>
      <c r="W329" s="892" t="s">
        <v>244</v>
      </c>
      <c r="X329" s="872" t="s">
        <v>242</v>
      </c>
      <c r="Y329" s="892" t="s">
        <v>240</v>
      </c>
      <c r="Z329" s="894" t="s">
        <v>245</v>
      </c>
      <c r="AA329" s="55" t="s">
        <v>240</v>
      </c>
      <c r="AB329" s="64">
        <v>8440</v>
      </c>
      <c r="AC329" s="887" t="s">
        <v>240</v>
      </c>
      <c r="AD329" s="65">
        <v>80</v>
      </c>
      <c r="AE329" s="66" t="s">
        <v>244</v>
      </c>
      <c r="AF329" s="59" t="s">
        <v>242</v>
      </c>
      <c r="AG329" s="67" t="s">
        <v>240</v>
      </c>
      <c r="AH329" s="61" t="s">
        <v>246</v>
      </c>
      <c r="AI329" s="67" t="s">
        <v>240</v>
      </c>
      <c r="AJ329" s="68">
        <v>2.9</v>
      </c>
      <c r="AK329" s="69" t="s">
        <v>247</v>
      </c>
      <c r="AL329" s="70" t="s">
        <v>248</v>
      </c>
      <c r="AM329" s="71">
        <v>3370</v>
      </c>
      <c r="AN329" s="70" t="s">
        <v>248</v>
      </c>
      <c r="AO329" s="72">
        <v>30</v>
      </c>
      <c r="AP329" s="73" t="s">
        <v>241</v>
      </c>
      <c r="AQ329" s="74" t="s">
        <v>242</v>
      </c>
      <c r="AR329" s="73" t="s">
        <v>240</v>
      </c>
      <c r="AS329" s="75" t="s">
        <v>246</v>
      </c>
      <c r="AT329" s="73" t="s">
        <v>240</v>
      </c>
      <c r="AU329" s="76">
        <v>3.9</v>
      </c>
      <c r="AV329" s="77"/>
      <c r="AW329" s="78"/>
      <c r="AX329" s="77"/>
      <c r="AY329" s="79"/>
      <c r="AZ329" s="80"/>
      <c r="BA329" s="80"/>
      <c r="BB329" s="81"/>
      <c r="BC329" s="80"/>
      <c r="BD329" s="81"/>
      <c r="BE329" s="80"/>
      <c r="BF329" s="77"/>
      <c r="BG329" s="78" t="s">
        <v>249</v>
      </c>
      <c r="BH329" s="77"/>
      <c r="BI329" s="82"/>
      <c r="BJ329" s="80"/>
      <c r="BK329" s="80"/>
      <c r="BL329" s="80"/>
      <c r="BM329" s="80"/>
      <c r="BN329" s="80"/>
      <c r="BO329" s="80"/>
      <c r="BP329" s="896" t="s">
        <v>240</v>
      </c>
      <c r="BQ329" s="897" t="s">
        <v>262</v>
      </c>
      <c r="BR329" s="887" t="s">
        <v>240</v>
      </c>
      <c r="BS329" s="899"/>
      <c r="BT329" s="872"/>
      <c r="BU329" s="872"/>
      <c r="BV329" s="870"/>
      <c r="BW329" s="874"/>
      <c r="BX329" s="870"/>
      <c r="BY329" s="911" t="s">
        <v>178</v>
      </c>
      <c r="BZ329" s="887" t="s">
        <v>250</v>
      </c>
      <c r="CA329" s="903">
        <v>11260</v>
      </c>
      <c r="CB329" s="887" t="s">
        <v>240</v>
      </c>
      <c r="CC329" s="899">
        <v>110</v>
      </c>
      <c r="CD329" s="870" t="s">
        <v>241</v>
      </c>
      <c r="CE329" s="872" t="s">
        <v>242</v>
      </c>
      <c r="CF329" s="870" t="s">
        <v>240</v>
      </c>
      <c r="CG329" s="874" t="s">
        <v>246</v>
      </c>
      <c r="CH329" s="870" t="s">
        <v>240</v>
      </c>
      <c r="CI329" s="876">
        <v>2.6</v>
      </c>
      <c r="CJ329" s="880" t="s">
        <v>251</v>
      </c>
      <c r="CK329" s="887" t="s">
        <v>250</v>
      </c>
      <c r="CL329" s="888">
        <v>1870</v>
      </c>
      <c r="CM329" s="887" t="s">
        <v>240</v>
      </c>
      <c r="CN329" s="899">
        <v>10</v>
      </c>
      <c r="CO329" s="872" t="s">
        <v>241</v>
      </c>
      <c r="CP329" s="872" t="s">
        <v>242</v>
      </c>
      <c r="CQ329" s="870" t="s">
        <v>240</v>
      </c>
      <c r="CR329" s="874" t="s">
        <v>246</v>
      </c>
      <c r="CS329" s="870" t="s">
        <v>240</v>
      </c>
      <c r="CT329" s="901">
        <v>18.100000000000001</v>
      </c>
      <c r="CU329" s="887" t="s">
        <v>250</v>
      </c>
      <c r="CV329" s="83">
        <v>980</v>
      </c>
      <c r="CW329" s="887" t="s">
        <v>250</v>
      </c>
      <c r="CX329" s="84">
        <v>9</v>
      </c>
      <c r="CY329" s="887" t="s">
        <v>250</v>
      </c>
      <c r="CZ329" s="84">
        <v>9</v>
      </c>
      <c r="DA329" s="887" t="s">
        <v>250</v>
      </c>
      <c r="DB329" s="83">
        <v>170</v>
      </c>
      <c r="DC329" s="887" t="s">
        <v>250</v>
      </c>
      <c r="DD329" s="84">
        <v>1</v>
      </c>
      <c r="DE329" s="887" t="s">
        <v>250</v>
      </c>
      <c r="DF329" s="84">
        <v>1</v>
      </c>
      <c r="DG329" s="905" t="s">
        <v>248</v>
      </c>
      <c r="DH329" s="906">
        <v>9770</v>
      </c>
      <c r="DI329" s="905" t="s">
        <v>248</v>
      </c>
      <c r="DJ329" s="85">
        <v>255</v>
      </c>
      <c r="DK329" s="882" t="s">
        <v>252</v>
      </c>
      <c r="DL329" s="908">
        <v>11260</v>
      </c>
      <c r="DM329" s="870" t="s">
        <v>240</v>
      </c>
      <c r="DN329" s="868">
        <v>110</v>
      </c>
      <c r="DO329" s="870" t="s">
        <v>241</v>
      </c>
      <c r="DP329" s="872" t="s">
        <v>242</v>
      </c>
      <c r="DQ329" s="870" t="s">
        <v>240</v>
      </c>
      <c r="DR329" s="874" t="s">
        <v>246</v>
      </c>
      <c r="DS329" s="870" t="s">
        <v>240</v>
      </c>
      <c r="DT329" s="876">
        <v>2.6</v>
      </c>
      <c r="DU329" s="878" t="s">
        <v>247</v>
      </c>
      <c r="DV329" s="880" t="s">
        <v>253</v>
      </c>
      <c r="DW329" s="882" t="s">
        <v>252</v>
      </c>
      <c r="DX329" s="918"/>
      <c r="DY329" s="887"/>
      <c r="DZ329" s="918"/>
      <c r="EA329" s="115"/>
      <c r="EB329" s="918"/>
    </row>
    <row r="330" spans="1:132" s="86" customFormat="1" ht="34.15" customHeight="1">
      <c r="A330" s="137" t="s">
        <v>608</v>
      </c>
      <c r="B330" s="920"/>
      <c r="C330" s="914"/>
      <c r="D330" s="916"/>
      <c r="E330" s="87" t="s">
        <v>43</v>
      </c>
      <c r="F330" s="52"/>
      <c r="G330" s="88">
        <v>61420</v>
      </c>
      <c r="H330" s="89"/>
      <c r="I330" s="55" t="s">
        <v>240</v>
      </c>
      <c r="J330" s="90">
        <v>590</v>
      </c>
      <c r="K330" s="91"/>
      <c r="L330" s="92" t="s">
        <v>241</v>
      </c>
      <c r="M330" s="93" t="s">
        <v>242</v>
      </c>
      <c r="N330" s="94" t="s">
        <v>240</v>
      </c>
      <c r="O330" s="95" t="s">
        <v>246</v>
      </c>
      <c r="P330" s="94" t="s">
        <v>240</v>
      </c>
      <c r="Q330" s="96">
        <v>2.4</v>
      </c>
      <c r="R330" s="97"/>
      <c r="S330" s="887"/>
      <c r="T330" s="889"/>
      <c r="U330" s="887"/>
      <c r="V330" s="891"/>
      <c r="W330" s="893"/>
      <c r="X330" s="873"/>
      <c r="Y330" s="893"/>
      <c r="Z330" s="895"/>
      <c r="AA330" s="55" t="s">
        <v>240</v>
      </c>
      <c r="AB330" s="90">
        <v>8440</v>
      </c>
      <c r="AC330" s="887"/>
      <c r="AD330" s="98">
        <v>80</v>
      </c>
      <c r="AE330" s="99" t="s">
        <v>241</v>
      </c>
      <c r="AF330" s="93" t="s">
        <v>242</v>
      </c>
      <c r="AG330" s="100" t="s">
        <v>240</v>
      </c>
      <c r="AH330" s="101" t="s">
        <v>246</v>
      </c>
      <c r="AI330" s="100" t="s">
        <v>240</v>
      </c>
      <c r="AJ330" s="102">
        <v>2.9</v>
      </c>
      <c r="AK330" s="103"/>
      <c r="AL330" s="70"/>
      <c r="AM330" s="104"/>
      <c r="AN330" s="77"/>
      <c r="AO330" s="105"/>
      <c r="AP330" s="106"/>
      <c r="AR330" s="106"/>
      <c r="AT330" s="106"/>
      <c r="AV330" s="107" t="s">
        <v>240</v>
      </c>
      <c r="AW330" s="71">
        <v>59140</v>
      </c>
      <c r="AX330" s="77" t="s">
        <v>240</v>
      </c>
      <c r="AY330" s="72">
        <v>590</v>
      </c>
      <c r="AZ330" s="108" t="s">
        <v>241</v>
      </c>
      <c r="BA330" s="74" t="s">
        <v>242</v>
      </c>
      <c r="BB330" s="73" t="s">
        <v>240</v>
      </c>
      <c r="BC330" s="75" t="s">
        <v>246</v>
      </c>
      <c r="BD330" s="73" t="s">
        <v>240</v>
      </c>
      <c r="BE330" s="76">
        <v>2.6</v>
      </c>
      <c r="BF330" s="107" t="s">
        <v>240</v>
      </c>
      <c r="BG330" s="156">
        <v>50700</v>
      </c>
      <c r="BH330" s="107" t="s">
        <v>250</v>
      </c>
      <c r="BI330" s="72">
        <v>500</v>
      </c>
      <c r="BJ330" s="108" t="s">
        <v>241</v>
      </c>
      <c r="BK330" s="74" t="s">
        <v>242</v>
      </c>
      <c r="BL330" s="108" t="s">
        <v>240</v>
      </c>
      <c r="BM330" s="75" t="s">
        <v>246</v>
      </c>
      <c r="BN330" s="108" t="s">
        <v>240</v>
      </c>
      <c r="BO330" s="76">
        <v>2.6</v>
      </c>
      <c r="BP330" s="896"/>
      <c r="BQ330" s="898"/>
      <c r="BR330" s="887"/>
      <c r="BS330" s="900"/>
      <c r="BT330" s="873"/>
      <c r="BU330" s="873"/>
      <c r="BV330" s="871"/>
      <c r="BW330" s="875"/>
      <c r="BX330" s="871"/>
      <c r="BY330" s="912"/>
      <c r="BZ330" s="887"/>
      <c r="CA330" s="904"/>
      <c r="CB330" s="887"/>
      <c r="CC330" s="900"/>
      <c r="CD330" s="871"/>
      <c r="CE330" s="873"/>
      <c r="CF330" s="871"/>
      <c r="CG330" s="875"/>
      <c r="CH330" s="871"/>
      <c r="CI330" s="877"/>
      <c r="CJ330" s="881"/>
      <c r="CK330" s="887"/>
      <c r="CL330" s="889"/>
      <c r="CM330" s="887"/>
      <c r="CN330" s="900"/>
      <c r="CO330" s="873"/>
      <c r="CP330" s="873"/>
      <c r="CQ330" s="871"/>
      <c r="CR330" s="875"/>
      <c r="CS330" s="871"/>
      <c r="CT330" s="902"/>
      <c r="CU330" s="887"/>
      <c r="CV330" s="109" t="s">
        <v>280</v>
      </c>
      <c r="CW330" s="887"/>
      <c r="CX330" s="109" t="s">
        <v>255</v>
      </c>
      <c r="CY330" s="887"/>
      <c r="CZ330" s="110">
        <v>51.8</v>
      </c>
      <c r="DA330" s="887"/>
      <c r="DB330" s="109" t="s">
        <v>280</v>
      </c>
      <c r="DC330" s="887"/>
      <c r="DD330" s="109" t="s">
        <v>255</v>
      </c>
      <c r="DE330" s="887"/>
      <c r="DF330" s="110">
        <v>77.7</v>
      </c>
      <c r="DG330" s="905"/>
      <c r="DH330" s="907"/>
      <c r="DI330" s="905"/>
      <c r="DJ330" s="111" t="s">
        <v>256</v>
      </c>
      <c r="DK330" s="882"/>
      <c r="DL330" s="909"/>
      <c r="DM330" s="871"/>
      <c r="DN330" s="869"/>
      <c r="DO330" s="871"/>
      <c r="DP330" s="873"/>
      <c r="DQ330" s="871"/>
      <c r="DR330" s="875"/>
      <c r="DS330" s="871"/>
      <c r="DT330" s="877"/>
      <c r="DU330" s="879"/>
      <c r="DV330" s="881"/>
      <c r="DW330" s="882"/>
      <c r="DX330" s="918"/>
      <c r="DY330" s="887"/>
      <c r="DZ330" s="918"/>
      <c r="EA330" s="115"/>
      <c r="EB330" s="918"/>
    </row>
    <row r="331" spans="1:132" s="86" customFormat="1" ht="34.15" customHeight="1">
      <c r="A331" s="137" t="s">
        <v>609</v>
      </c>
      <c r="B331" s="920"/>
      <c r="C331" s="913" t="s">
        <v>264</v>
      </c>
      <c r="D331" s="915" t="s">
        <v>239</v>
      </c>
      <c r="E331" s="51" t="s">
        <v>42</v>
      </c>
      <c r="F331" s="52"/>
      <c r="G331" s="53">
        <v>51480</v>
      </c>
      <c r="H331" s="54">
        <v>59920</v>
      </c>
      <c r="I331" s="55" t="s">
        <v>240</v>
      </c>
      <c r="J331" s="56">
        <v>490</v>
      </c>
      <c r="K331" s="57">
        <v>570</v>
      </c>
      <c r="L331" s="58" t="s">
        <v>241</v>
      </c>
      <c r="M331" s="59" t="s">
        <v>242</v>
      </c>
      <c r="N331" s="60" t="s">
        <v>240</v>
      </c>
      <c r="O331" s="61" t="s">
        <v>243</v>
      </c>
      <c r="P331" s="60" t="s">
        <v>240</v>
      </c>
      <c r="Q331" s="62">
        <v>2.4</v>
      </c>
      <c r="R331" s="63">
        <v>2.4</v>
      </c>
      <c r="S331" s="887" t="s">
        <v>240</v>
      </c>
      <c r="T331" s="888">
        <v>1490</v>
      </c>
      <c r="U331" s="887" t="s">
        <v>240</v>
      </c>
      <c r="V331" s="890">
        <v>10</v>
      </c>
      <c r="W331" s="892" t="s">
        <v>244</v>
      </c>
      <c r="X331" s="872" t="s">
        <v>242</v>
      </c>
      <c r="Y331" s="892" t="s">
        <v>240</v>
      </c>
      <c r="Z331" s="894" t="s">
        <v>245</v>
      </c>
      <c r="AA331" s="55" t="s">
        <v>240</v>
      </c>
      <c r="AB331" s="64">
        <v>8440</v>
      </c>
      <c r="AC331" s="887" t="s">
        <v>240</v>
      </c>
      <c r="AD331" s="65">
        <v>80</v>
      </c>
      <c r="AE331" s="66" t="s">
        <v>244</v>
      </c>
      <c r="AF331" s="59" t="s">
        <v>242</v>
      </c>
      <c r="AG331" s="67" t="s">
        <v>240</v>
      </c>
      <c r="AH331" s="61" t="s">
        <v>246</v>
      </c>
      <c r="AI331" s="67" t="s">
        <v>240</v>
      </c>
      <c r="AJ331" s="68">
        <v>2.9</v>
      </c>
      <c r="AK331" s="69" t="s">
        <v>247</v>
      </c>
      <c r="AL331" s="70" t="s">
        <v>248</v>
      </c>
      <c r="AM331" s="71">
        <v>3370</v>
      </c>
      <c r="AN331" s="70" t="s">
        <v>248</v>
      </c>
      <c r="AO331" s="72">
        <v>30</v>
      </c>
      <c r="AP331" s="73" t="s">
        <v>241</v>
      </c>
      <c r="AQ331" s="74" t="s">
        <v>242</v>
      </c>
      <c r="AR331" s="73" t="s">
        <v>240</v>
      </c>
      <c r="AS331" s="75" t="s">
        <v>246</v>
      </c>
      <c r="AT331" s="73" t="s">
        <v>240</v>
      </c>
      <c r="AU331" s="76">
        <v>3.9</v>
      </c>
      <c r="AV331" s="77"/>
      <c r="AW331" s="78"/>
      <c r="AX331" s="77"/>
      <c r="AY331" s="79"/>
      <c r="AZ331" s="80"/>
      <c r="BA331" s="80"/>
      <c r="BB331" s="81"/>
      <c r="BC331" s="80"/>
      <c r="BD331" s="81"/>
      <c r="BE331" s="80"/>
      <c r="BF331" s="77"/>
      <c r="BG331" s="78" t="s">
        <v>249</v>
      </c>
      <c r="BH331" s="77"/>
      <c r="BI331" s="82"/>
      <c r="BJ331" s="80"/>
      <c r="BK331" s="80"/>
      <c r="BL331" s="80"/>
      <c r="BM331" s="80"/>
      <c r="BN331" s="80"/>
      <c r="BO331" s="80"/>
      <c r="BP331" s="896" t="s">
        <v>240</v>
      </c>
      <c r="BQ331" s="897" t="s">
        <v>262</v>
      </c>
      <c r="BR331" s="887" t="s">
        <v>240</v>
      </c>
      <c r="BS331" s="899"/>
      <c r="BT331" s="872"/>
      <c r="BU331" s="872"/>
      <c r="BV331" s="870"/>
      <c r="BW331" s="874"/>
      <c r="BX331" s="870"/>
      <c r="BY331" s="911" t="s">
        <v>178</v>
      </c>
      <c r="BZ331" s="887" t="s">
        <v>250</v>
      </c>
      <c r="CA331" s="903">
        <v>10130</v>
      </c>
      <c r="CB331" s="887" t="s">
        <v>250</v>
      </c>
      <c r="CC331" s="899">
        <v>100</v>
      </c>
      <c r="CD331" s="870" t="s">
        <v>241</v>
      </c>
      <c r="CE331" s="872" t="s">
        <v>242</v>
      </c>
      <c r="CF331" s="870" t="s">
        <v>240</v>
      </c>
      <c r="CG331" s="874" t="s">
        <v>246</v>
      </c>
      <c r="CH331" s="870" t="s">
        <v>240</v>
      </c>
      <c r="CI331" s="876">
        <v>2.6</v>
      </c>
      <c r="CJ331" s="880" t="s">
        <v>251</v>
      </c>
      <c r="CK331" s="887" t="s">
        <v>250</v>
      </c>
      <c r="CL331" s="888">
        <v>1680</v>
      </c>
      <c r="CM331" s="887" t="s">
        <v>240</v>
      </c>
      <c r="CN331" s="899">
        <v>10</v>
      </c>
      <c r="CO331" s="872" t="s">
        <v>241</v>
      </c>
      <c r="CP331" s="872" t="s">
        <v>242</v>
      </c>
      <c r="CQ331" s="870" t="s">
        <v>240</v>
      </c>
      <c r="CR331" s="874" t="s">
        <v>246</v>
      </c>
      <c r="CS331" s="870" t="s">
        <v>240</v>
      </c>
      <c r="CT331" s="901">
        <v>16.3</v>
      </c>
      <c r="CU331" s="887" t="s">
        <v>250</v>
      </c>
      <c r="CV331" s="83">
        <v>880</v>
      </c>
      <c r="CW331" s="887" t="s">
        <v>250</v>
      </c>
      <c r="CX331" s="84">
        <v>8</v>
      </c>
      <c r="CY331" s="887" t="s">
        <v>250</v>
      </c>
      <c r="CZ331" s="84">
        <v>8</v>
      </c>
      <c r="DA331" s="887" t="s">
        <v>250</v>
      </c>
      <c r="DB331" s="83">
        <v>150</v>
      </c>
      <c r="DC331" s="887" t="s">
        <v>250</v>
      </c>
      <c r="DD331" s="84">
        <v>1</v>
      </c>
      <c r="DE331" s="887" t="s">
        <v>250</v>
      </c>
      <c r="DF331" s="84">
        <v>1</v>
      </c>
      <c r="DG331" s="905" t="s">
        <v>248</v>
      </c>
      <c r="DH331" s="906">
        <v>8860</v>
      </c>
      <c r="DI331" s="905" t="s">
        <v>248</v>
      </c>
      <c r="DJ331" s="85">
        <v>255</v>
      </c>
      <c r="DK331" s="882" t="s">
        <v>252</v>
      </c>
      <c r="DL331" s="908">
        <v>10130</v>
      </c>
      <c r="DM331" s="870" t="s">
        <v>240</v>
      </c>
      <c r="DN331" s="868">
        <v>100</v>
      </c>
      <c r="DO331" s="870" t="s">
        <v>241</v>
      </c>
      <c r="DP331" s="872" t="s">
        <v>242</v>
      </c>
      <c r="DQ331" s="870" t="s">
        <v>240</v>
      </c>
      <c r="DR331" s="874" t="s">
        <v>246</v>
      </c>
      <c r="DS331" s="870" t="s">
        <v>240</v>
      </c>
      <c r="DT331" s="876">
        <v>2.6</v>
      </c>
      <c r="DU331" s="878" t="s">
        <v>247</v>
      </c>
      <c r="DV331" s="880" t="s">
        <v>253</v>
      </c>
      <c r="DW331" s="882" t="s">
        <v>252</v>
      </c>
      <c r="DX331" s="918"/>
      <c r="DY331" s="887"/>
      <c r="DZ331" s="918"/>
      <c r="EA331" s="115"/>
      <c r="EB331" s="918"/>
    </row>
    <row r="332" spans="1:132" s="86" customFormat="1" ht="34.15" customHeight="1">
      <c r="A332" s="137" t="s">
        <v>610</v>
      </c>
      <c r="B332" s="920"/>
      <c r="C332" s="914"/>
      <c r="D332" s="916"/>
      <c r="E332" s="87" t="s">
        <v>43</v>
      </c>
      <c r="F332" s="52"/>
      <c r="G332" s="88">
        <v>59920</v>
      </c>
      <c r="H332" s="89"/>
      <c r="I332" s="55" t="s">
        <v>240</v>
      </c>
      <c r="J332" s="90">
        <v>570</v>
      </c>
      <c r="K332" s="91"/>
      <c r="L332" s="92" t="s">
        <v>241</v>
      </c>
      <c r="M332" s="93" t="s">
        <v>242</v>
      </c>
      <c r="N332" s="94" t="s">
        <v>240</v>
      </c>
      <c r="O332" s="95" t="s">
        <v>246</v>
      </c>
      <c r="P332" s="94" t="s">
        <v>240</v>
      </c>
      <c r="Q332" s="96">
        <v>2.4</v>
      </c>
      <c r="R332" s="97"/>
      <c r="S332" s="887"/>
      <c r="T332" s="889"/>
      <c r="U332" s="887"/>
      <c r="V332" s="891"/>
      <c r="W332" s="893"/>
      <c r="X332" s="873"/>
      <c r="Y332" s="893"/>
      <c r="Z332" s="895"/>
      <c r="AA332" s="55" t="s">
        <v>240</v>
      </c>
      <c r="AB332" s="90">
        <v>8440</v>
      </c>
      <c r="AC332" s="887"/>
      <c r="AD332" s="98">
        <v>80</v>
      </c>
      <c r="AE332" s="99" t="s">
        <v>241</v>
      </c>
      <c r="AF332" s="93" t="s">
        <v>242</v>
      </c>
      <c r="AG332" s="100" t="s">
        <v>240</v>
      </c>
      <c r="AH332" s="101" t="s">
        <v>246</v>
      </c>
      <c r="AI332" s="100" t="s">
        <v>240</v>
      </c>
      <c r="AJ332" s="102">
        <v>2.9</v>
      </c>
      <c r="AK332" s="103"/>
      <c r="AL332" s="70"/>
      <c r="AM332" s="104"/>
      <c r="AN332" s="77"/>
      <c r="AO332" s="105"/>
      <c r="AP332" s="106"/>
      <c r="AR332" s="106"/>
      <c r="AT332" s="106"/>
      <c r="AV332" s="107" t="s">
        <v>240</v>
      </c>
      <c r="AW332" s="71">
        <v>59140</v>
      </c>
      <c r="AX332" s="77" t="s">
        <v>240</v>
      </c>
      <c r="AY332" s="72">
        <v>590</v>
      </c>
      <c r="AZ332" s="108" t="s">
        <v>241</v>
      </c>
      <c r="BA332" s="74" t="s">
        <v>242</v>
      </c>
      <c r="BB332" s="73" t="s">
        <v>240</v>
      </c>
      <c r="BC332" s="75" t="s">
        <v>246</v>
      </c>
      <c r="BD332" s="73" t="s">
        <v>240</v>
      </c>
      <c r="BE332" s="76">
        <v>2.6</v>
      </c>
      <c r="BF332" s="107" t="s">
        <v>240</v>
      </c>
      <c r="BG332" s="156">
        <v>50700</v>
      </c>
      <c r="BH332" s="107" t="s">
        <v>250</v>
      </c>
      <c r="BI332" s="72">
        <v>500</v>
      </c>
      <c r="BJ332" s="108" t="s">
        <v>241</v>
      </c>
      <c r="BK332" s="74" t="s">
        <v>242</v>
      </c>
      <c r="BL332" s="108" t="s">
        <v>240</v>
      </c>
      <c r="BM332" s="75" t="s">
        <v>246</v>
      </c>
      <c r="BN332" s="108" t="s">
        <v>240</v>
      </c>
      <c r="BO332" s="76">
        <v>2.6</v>
      </c>
      <c r="BP332" s="896"/>
      <c r="BQ332" s="898"/>
      <c r="BR332" s="887"/>
      <c r="BS332" s="900"/>
      <c r="BT332" s="873"/>
      <c r="BU332" s="873"/>
      <c r="BV332" s="871"/>
      <c r="BW332" s="875"/>
      <c r="BX332" s="871"/>
      <c r="BY332" s="912"/>
      <c r="BZ332" s="887"/>
      <c r="CA332" s="904"/>
      <c r="CB332" s="887"/>
      <c r="CC332" s="900"/>
      <c r="CD332" s="871"/>
      <c r="CE332" s="873"/>
      <c r="CF332" s="871"/>
      <c r="CG332" s="875"/>
      <c r="CH332" s="871"/>
      <c r="CI332" s="877"/>
      <c r="CJ332" s="881"/>
      <c r="CK332" s="887"/>
      <c r="CL332" s="889"/>
      <c r="CM332" s="887"/>
      <c r="CN332" s="900"/>
      <c r="CO332" s="873"/>
      <c r="CP332" s="873"/>
      <c r="CQ332" s="871"/>
      <c r="CR332" s="875"/>
      <c r="CS332" s="871"/>
      <c r="CT332" s="902"/>
      <c r="CU332" s="887"/>
      <c r="CV332" s="109" t="s">
        <v>254</v>
      </c>
      <c r="CW332" s="887"/>
      <c r="CX332" s="109" t="s">
        <v>255</v>
      </c>
      <c r="CY332" s="887"/>
      <c r="CZ332" s="110">
        <v>52.4</v>
      </c>
      <c r="DA332" s="887"/>
      <c r="DB332" s="109" t="s">
        <v>254</v>
      </c>
      <c r="DC332" s="887"/>
      <c r="DD332" s="109" t="s">
        <v>255</v>
      </c>
      <c r="DE332" s="887"/>
      <c r="DF332" s="110">
        <v>69.900000000000006</v>
      </c>
      <c r="DG332" s="905"/>
      <c r="DH332" s="907"/>
      <c r="DI332" s="905"/>
      <c r="DJ332" s="111" t="s">
        <v>256</v>
      </c>
      <c r="DK332" s="882"/>
      <c r="DL332" s="909"/>
      <c r="DM332" s="871"/>
      <c r="DN332" s="869"/>
      <c r="DO332" s="871"/>
      <c r="DP332" s="873"/>
      <c r="DQ332" s="871"/>
      <c r="DR332" s="875"/>
      <c r="DS332" s="871"/>
      <c r="DT332" s="877"/>
      <c r="DU332" s="879"/>
      <c r="DV332" s="881"/>
      <c r="DW332" s="882"/>
      <c r="DX332" s="918"/>
      <c r="DY332" s="887"/>
      <c r="DZ332" s="918"/>
      <c r="EA332" s="115"/>
      <c r="EB332" s="918"/>
    </row>
    <row r="333" spans="1:132" s="86" customFormat="1" ht="34.15" customHeight="1">
      <c r="A333" s="137" t="s">
        <v>611</v>
      </c>
      <c r="B333" s="920"/>
      <c r="C333" s="913" t="s">
        <v>265</v>
      </c>
      <c r="D333" s="915" t="s">
        <v>239</v>
      </c>
      <c r="E333" s="51" t="s">
        <v>42</v>
      </c>
      <c r="F333" s="52"/>
      <c r="G333" s="53">
        <v>50350</v>
      </c>
      <c r="H333" s="54">
        <v>58790</v>
      </c>
      <c r="I333" s="55" t="s">
        <v>240</v>
      </c>
      <c r="J333" s="56">
        <v>480</v>
      </c>
      <c r="K333" s="57">
        <v>560</v>
      </c>
      <c r="L333" s="58" t="s">
        <v>241</v>
      </c>
      <c r="M333" s="59" t="s">
        <v>242</v>
      </c>
      <c r="N333" s="60" t="s">
        <v>240</v>
      </c>
      <c r="O333" s="61" t="s">
        <v>243</v>
      </c>
      <c r="P333" s="60" t="s">
        <v>240</v>
      </c>
      <c r="Q333" s="62">
        <v>2.4</v>
      </c>
      <c r="R333" s="63">
        <v>2.4</v>
      </c>
      <c r="S333" s="887" t="s">
        <v>240</v>
      </c>
      <c r="T333" s="888">
        <v>1360</v>
      </c>
      <c r="U333" s="887" t="s">
        <v>240</v>
      </c>
      <c r="V333" s="890">
        <v>10</v>
      </c>
      <c r="W333" s="892" t="s">
        <v>244</v>
      </c>
      <c r="X333" s="872" t="s">
        <v>242</v>
      </c>
      <c r="Y333" s="892" t="s">
        <v>240</v>
      </c>
      <c r="Z333" s="894" t="s">
        <v>245</v>
      </c>
      <c r="AA333" s="55" t="s">
        <v>240</v>
      </c>
      <c r="AB333" s="64">
        <v>8440</v>
      </c>
      <c r="AC333" s="887" t="s">
        <v>240</v>
      </c>
      <c r="AD333" s="65">
        <v>80</v>
      </c>
      <c r="AE333" s="66" t="s">
        <v>244</v>
      </c>
      <c r="AF333" s="59" t="s">
        <v>242</v>
      </c>
      <c r="AG333" s="67" t="s">
        <v>240</v>
      </c>
      <c r="AH333" s="61" t="s">
        <v>246</v>
      </c>
      <c r="AI333" s="67" t="s">
        <v>240</v>
      </c>
      <c r="AJ333" s="68">
        <v>2.9</v>
      </c>
      <c r="AK333" s="69" t="s">
        <v>247</v>
      </c>
      <c r="AL333" s="70" t="s">
        <v>248</v>
      </c>
      <c r="AM333" s="71">
        <v>3370</v>
      </c>
      <c r="AN333" s="70" t="s">
        <v>248</v>
      </c>
      <c r="AO333" s="72">
        <v>30</v>
      </c>
      <c r="AP333" s="73" t="s">
        <v>241</v>
      </c>
      <c r="AQ333" s="74" t="s">
        <v>242</v>
      </c>
      <c r="AR333" s="73" t="s">
        <v>240</v>
      </c>
      <c r="AS333" s="75" t="s">
        <v>246</v>
      </c>
      <c r="AT333" s="73" t="s">
        <v>240</v>
      </c>
      <c r="AU333" s="76">
        <v>3.9</v>
      </c>
      <c r="AV333" s="77"/>
      <c r="AW333" s="78"/>
      <c r="AX333" s="77"/>
      <c r="AY333" s="79"/>
      <c r="AZ333" s="80"/>
      <c r="BA333" s="80"/>
      <c r="BB333" s="81"/>
      <c r="BC333" s="80"/>
      <c r="BD333" s="81"/>
      <c r="BE333" s="80"/>
      <c r="BF333" s="77"/>
      <c r="BG333" s="78" t="s">
        <v>249</v>
      </c>
      <c r="BH333" s="77"/>
      <c r="BI333" s="82"/>
      <c r="BJ333" s="80"/>
      <c r="BK333" s="80"/>
      <c r="BL333" s="80"/>
      <c r="BM333" s="80"/>
      <c r="BN333" s="80"/>
      <c r="BO333" s="80"/>
      <c r="BP333" s="896" t="s">
        <v>240</v>
      </c>
      <c r="BQ333" s="897" t="s">
        <v>262</v>
      </c>
      <c r="BR333" s="887" t="s">
        <v>240</v>
      </c>
      <c r="BS333" s="899"/>
      <c r="BT333" s="872"/>
      <c r="BU333" s="872"/>
      <c r="BV333" s="870"/>
      <c r="BW333" s="874"/>
      <c r="BX333" s="870"/>
      <c r="BY333" s="911" t="s">
        <v>178</v>
      </c>
      <c r="BZ333" s="887" t="s">
        <v>250</v>
      </c>
      <c r="CA333" s="903">
        <v>9210</v>
      </c>
      <c r="CB333" s="887" t="s">
        <v>250</v>
      </c>
      <c r="CC333" s="899">
        <v>90</v>
      </c>
      <c r="CD333" s="870" t="s">
        <v>241</v>
      </c>
      <c r="CE333" s="872" t="s">
        <v>242</v>
      </c>
      <c r="CF333" s="870" t="s">
        <v>240</v>
      </c>
      <c r="CG333" s="874" t="s">
        <v>246</v>
      </c>
      <c r="CH333" s="870" t="s">
        <v>240</v>
      </c>
      <c r="CI333" s="876">
        <v>2.6</v>
      </c>
      <c r="CJ333" s="880" t="s">
        <v>251</v>
      </c>
      <c r="CK333" s="887" t="s">
        <v>250</v>
      </c>
      <c r="CL333" s="888">
        <v>1530</v>
      </c>
      <c r="CM333" s="887" t="s">
        <v>240</v>
      </c>
      <c r="CN333" s="899">
        <v>10</v>
      </c>
      <c r="CO333" s="872" t="s">
        <v>241</v>
      </c>
      <c r="CP333" s="872" t="s">
        <v>242</v>
      </c>
      <c r="CQ333" s="870" t="s">
        <v>240</v>
      </c>
      <c r="CR333" s="874" t="s">
        <v>246</v>
      </c>
      <c r="CS333" s="870" t="s">
        <v>240</v>
      </c>
      <c r="CT333" s="901">
        <v>14.8</v>
      </c>
      <c r="CU333" s="887" t="s">
        <v>250</v>
      </c>
      <c r="CV333" s="83">
        <v>800</v>
      </c>
      <c r="CW333" s="887" t="s">
        <v>250</v>
      </c>
      <c r="CX333" s="84">
        <v>8</v>
      </c>
      <c r="CY333" s="887" t="s">
        <v>250</v>
      </c>
      <c r="CZ333" s="84">
        <v>8</v>
      </c>
      <c r="DA333" s="887" t="s">
        <v>250</v>
      </c>
      <c r="DB333" s="83">
        <v>140</v>
      </c>
      <c r="DC333" s="887" t="s">
        <v>250</v>
      </c>
      <c r="DD333" s="84">
        <v>1</v>
      </c>
      <c r="DE333" s="887" t="s">
        <v>250</v>
      </c>
      <c r="DF333" s="84">
        <v>1</v>
      </c>
      <c r="DG333" s="905" t="s">
        <v>248</v>
      </c>
      <c r="DH333" s="906">
        <v>8120</v>
      </c>
      <c r="DI333" s="905" t="s">
        <v>248</v>
      </c>
      <c r="DJ333" s="85">
        <v>255</v>
      </c>
      <c r="DK333" s="882" t="s">
        <v>252</v>
      </c>
      <c r="DL333" s="908">
        <v>9210</v>
      </c>
      <c r="DM333" s="870" t="s">
        <v>240</v>
      </c>
      <c r="DN333" s="868">
        <v>90</v>
      </c>
      <c r="DO333" s="870" t="s">
        <v>241</v>
      </c>
      <c r="DP333" s="872" t="s">
        <v>242</v>
      </c>
      <c r="DQ333" s="870" t="s">
        <v>240</v>
      </c>
      <c r="DR333" s="874" t="s">
        <v>246</v>
      </c>
      <c r="DS333" s="870" t="s">
        <v>240</v>
      </c>
      <c r="DT333" s="876">
        <v>2.6</v>
      </c>
      <c r="DU333" s="878" t="s">
        <v>247</v>
      </c>
      <c r="DV333" s="880" t="s">
        <v>253</v>
      </c>
      <c r="DW333" s="882" t="s">
        <v>252</v>
      </c>
      <c r="DX333" s="918"/>
      <c r="DY333" s="887"/>
      <c r="DZ333" s="918"/>
      <c r="EA333" s="115"/>
      <c r="EB333" s="918"/>
    </row>
    <row r="334" spans="1:132" s="86" customFormat="1" ht="34.15" customHeight="1">
      <c r="A334" s="137" t="s">
        <v>612</v>
      </c>
      <c r="B334" s="920"/>
      <c r="C334" s="914"/>
      <c r="D334" s="916"/>
      <c r="E334" s="87" t="s">
        <v>43</v>
      </c>
      <c r="F334" s="52"/>
      <c r="G334" s="88">
        <v>58790</v>
      </c>
      <c r="H334" s="89"/>
      <c r="I334" s="55" t="s">
        <v>240</v>
      </c>
      <c r="J334" s="90">
        <v>560</v>
      </c>
      <c r="K334" s="91"/>
      <c r="L334" s="92" t="s">
        <v>241</v>
      </c>
      <c r="M334" s="93" t="s">
        <v>242</v>
      </c>
      <c r="N334" s="94" t="s">
        <v>240</v>
      </c>
      <c r="O334" s="95" t="s">
        <v>246</v>
      </c>
      <c r="P334" s="94" t="s">
        <v>240</v>
      </c>
      <c r="Q334" s="96">
        <v>2.4</v>
      </c>
      <c r="R334" s="97"/>
      <c r="S334" s="887"/>
      <c r="T334" s="889"/>
      <c r="U334" s="887"/>
      <c r="V334" s="891"/>
      <c r="W334" s="893"/>
      <c r="X334" s="873"/>
      <c r="Y334" s="893"/>
      <c r="Z334" s="895"/>
      <c r="AA334" s="55" t="s">
        <v>240</v>
      </c>
      <c r="AB334" s="90">
        <v>8440</v>
      </c>
      <c r="AC334" s="887"/>
      <c r="AD334" s="98">
        <v>80</v>
      </c>
      <c r="AE334" s="99" t="s">
        <v>241</v>
      </c>
      <c r="AF334" s="93" t="s">
        <v>242</v>
      </c>
      <c r="AG334" s="100" t="s">
        <v>240</v>
      </c>
      <c r="AH334" s="101" t="s">
        <v>246</v>
      </c>
      <c r="AI334" s="100" t="s">
        <v>240</v>
      </c>
      <c r="AJ334" s="102">
        <v>2.9</v>
      </c>
      <c r="AK334" s="103"/>
      <c r="AL334" s="70"/>
      <c r="AM334" s="104"/>
      <c r="AN334" s="77"/>
      <c r="AO334" s="105"/>
      <c r="AP334" s="106"/>
      <c r="AR334" s="106"/>
      <c r="AT334" s="106"/>
      <c r="AV334" s="107" t="s">
        <v>240</v>
      </c>
      <c r="AW334" s="71">
        <v>59140</v>
      </c>
      <c r="AX334" s="77" t="s">
        <v>240</v>
      </c>
      <c r="AY334" s="72">
        <v>590</v>
      </c>
      <c r="AZ334" s="108" t="s">
        <v>241</v>
      </c>
      <c r="BA334" s="74" t="s">
        <v>242</v>
      </c>
      <c r="BB334" s="73" t="s">
        <v>240</v>
      </c>
      <c r="BC334" s="75" t="s">
        <v>246</v>
      </c>
      <c r="BD334" s="73" t="s">
        <v>240</v>
      </c>
      <c r="BE334" s="76">
        <v>2.6</v>
      </c>
      <c r="BF334" s="107" t="s">
        <v>240</v>
      </c>
      <c r="BG334" s="156">
        <v>50700</v>
      </c>
      <c r="BH334" s="107" t="s">
        <v>250</v>
      </c>
      <c r="BI334" s="72">
        <v>500</v>
      </c>
      <c r="BJ334" s="108" t="s">
        <v>241</v>
      </c>
      <c r="BK334" s="74" t="s">
        <v>242</v>
      </c>
      <c r="BL334" s="108" t="s">
        <v>240</v>
      </c>
      <c r="BM334" s="75" t="s">
        <v>246</v>
      </c>
      <c r="BN334" s="108" t="s">
        <v>240</v>
      </c>
      <c r="BO334" s="76">
        <v>2.6</v>
      </c>
      <c r="BP334" s="896"/>
      <c r="BQ334" s="898"/>
      <c r="BR334" s="887"/>
      <c r="BS334" s="900"/>
      <c r="BT334" s="873"/>
      <c r="BU334" s="873"/>
      <c r="BV334" s="871"/>
      <c r="BW334" s="875"/>
      <c r="BX334" s="871"/>
      <c r="BY334" s="912"/>
      <c r="BZ334" s="887"/>
      <c r="CA334" s="904"/>
      <c r="CB334" s="887"/>
      <c r="CC334" s="900"/>
      <c r="CD334" s="871"/>
      <c r="CE334" s="873"/>
      <c r="CF334" s="871"/>
      <c r="CG334" s="875"/>
      <c r="CH334" s="871"/>
      <c r="CI334" s="877"/>
      <c r="CJ334" s="881"/>
      <c r="CK334" s="887"/>
      <c r="CL334" s="889"/>
      <c r="CM334" s="887"/>
      <c r="CN334" s="900"/>
      <c r="CO334" s="873"/>
      <c r="CP334" s="873"/>
      <c r="CQ334" s="871"/>
      <c r="CR334" s="875"/>
      <c r="CS334" s="871"/>
      <c r="CT334" s="902"/>
      <c r="CU334" s="887"/>
      <c r="CV334" s="109" t="s">
        <v>254</v>
      </c>
      <c r="CW334" s="887"/>
      <c r="CX334" s="109" t="s">
        <v>255</v>
      </c>
      <c r="CY334" s="887"/>
      <c r="CZ334" s="110">
        <v>47.7</v>
      </c>
      <c r="DA334" s="887"/>
      <c r="DB334" s="109" t="s">
        <v>254</v>
      </c>
      <c r="DC334" s="887"/>
      <c r="DD334" s="109" t="s">
        <v>255</v>
      </c>
      <c r="DE334" s="887"/>
      <c r="DF334" s="110">
        <v>63.5</v>
      </c>
      <c r="DG334" s="905"/>
      <c r="DH334" s="907"/>
      <c r="DI334" s="905"/>
      <c r="DJ334" s="111" t="s">
        <v>256</v>
      </c>
      <c r="DK334" s="882"/>
      <c r="DL334" s="909"/>
      <c r="DM334" s="871"/>
      <c r="DN334" s="869"/>
      <c r="DO334" s="871"/>
      <c r="DP334" s="873"/>
      <c r="DQ334" s="871"/>
      <c r="DR334" s="875"/>
      <c r="DS334" s="871"/>
      <c r="DT334" s="877"/>
      <c r="DU334" s="879"/>
      <c r="DV334" s="881"/>
      <c r="DW334" s="882"/>
      <c r="DX334" s="918"/>
      <c r="DY334" s="887"/>
      <c r="DZ334" s="918"/>
      <c r="EA334" s="115"/>
      <c r="EB334" s="918"/>
    </row>
    <row r="335" spans="1:132" s="86" customFormat="1" ht="34.15" customHeight="1">
      <c r="A335" s="137" t="s">
        <v>613</v>
      </c>
      <c r="B335" s="920"/>
      <c r="C335" s="913" t="s">
        <v>266</v>
      </c>
      <c r="D335" s="915" t="s">
        <v>239</v>
      </c>
      <c r="E335" s="51" t="s">
        <v>42</v>
      </c>
      <c r="F335" s="52"/>
      <c r="G335" s="53">
        <v>49320</v>
      </c>
      <c r="H335" s="54">
        <v>57760</v>
      </c>
      <c r="I335" s="55" t="s">
        <v>240</v>
      </c>
      <c r="J335" s="56">
        <v>470</v>
      </c>
      <c r="K335" s="57">
        <v>550</v>
      </c>
      <c r="L335" s="58" t="s">
        <v>241</v>
      </c>
      <c r="M335" s="59" t="s">
        <v>242</v>
      </c>
      <c r="N335" s="60" t="s">
        <v>240</v>
      </c>
      <c r="O335" s="61" t="s">
        <v>243</v>
      </c>
      <c r="P335" s="60" t="s">
        <v>240</v>
      </c>
      <c r="Q335" s="62">
        <v>2.4</v>
      </c>
      <c r="R335" s="63">
        <v>2.4</v>
      </c>
      <c r="S335" s="887" t="s">
        <v>240</v>
      </c>
      <c r="T335" s="888">
        <v>1240</v>
      </c>
      <c r="U335" s="887" t="s">
        <v>240</v>
      </c>
      <c r="V335" s="890">
        <v>10</v>
      </c>
      <c r="W335" s="892" t="s">
        <v>244</v>
      </c>
      <c r="X335" s="872" t="s">
        <v>242</v>
      </c>
      <c r="Y335" s="892" t="s">
        <v>240</v>
      </c>
      <c r="Z335" s="894" t="s">
        <v>245</v>
      </c>
      <c r="AA335" s="55" t="s">
        <v>240</v>
      </c>
      <c r="AB335" s="64">
        <v>8440</v>
      </c>
      <c r="AC335" s="887" t="s">
        <v>240</v>
      </c>
      <c r="AD335" s="65">
        <v>80</v>
      </c>
      <c r="AE335" s="66" t="s">
        <v>244</v>
      </c>
      <c r="AF335" s="59" t="s">
        <v>242</v>
      </c>
      <c r="AG335" s="67" t="s">
        <v>240</v>
      </c>
      <c r="AH335" s="61" t="s">
        <v>246</v>
      </c>
      <c r="AI335" s="67" t="s">
        <v>240</v>
      </c>
      <c r="AJ335" s="68">
        <v>2.9</v>
      </c>
      <c r="AK335" s="69" t="s">
        <v>247</v>
      </c>
      <c r="AL335" s="70" t="s">
        <v>248</v>
      </c>
      <c r="AM335" s="71">
        <v>3370</v>
      </c>
      <c r="AN335" s="70" t="s">
        <v>248</v>
      </c>
      <c r="AO335" s="72">
        <v>30</v>
      </c>
      <c r="AP335" s="73" t="s">
        <v>241</v>
      </c>
      <c r="AQ335" s="74" t="s">
        <v>242</v>
      </c>
      <c r="AR335" s="73" t="s">
        <v>240</v>
      </c>
      <c r="AS335" s="75" t="s">
        <v>246</v>
      </c>
      <c r="AT335" s="73" t="s">
        <v>240</v>
      </c>
      <c r="AU335" s="76">
        <v>3.9</v>
      </c>
      <c r="AV335" s="77"/>
      <c r="AW335" s="78"/>
      <c r="AX335" s="77"/>
      <c r="AY335" s="79"/>
      <c r="AZ335" s="80"/>
      <c r="BA335" s="80"/>
      <c r="BB335" s="81"/>
      <c r="BC335" s="80"/>
      <c r="BD335" s="81"/>
      <c r="BE335" s="80"/>
      <c r="BF335" s="77"/>
      <c r="BG335" s="78" t="s">
        <v>249</v>
      </c>
      <c r="BH335" s="77"/>
      <c r="BI335" s="82"/>
      <c r="BJ335" s="80"/>
      <c r="BK335" s="80"/>
      <c r="BL335" s="80"/>
      <c r="BM335" s="80"/>
      <c r="BN335" s="80"/>
      <c r="BO335" s="80"/>
      <c r="BP335" s="896" t="s">
        <v>240</v>
      </c>
      <c r="BQ335" s="897" t="s">
        <v>178</v>
      </c>
      <c r="BR335" s="887" t="s">
        <v>240</v>
      </c>
      <c r="BS335" s="899"/>
      <c r="BT335" s="872"/>
      <c r="BU335" s="872"/>
      <c r="BV335" s="870"/>
      <c r="BW335" s="874"/>
      <c r="BX335" s="870"/>
      <c r="BY335" s="911" t="s">
        <v>178</v>
      </c>
      <c r="BZ335" s="887" t="s">
        <v>250</v>
      </c>
      <c r="CA335" s="903">
        <v>8440</v>
      </c>
      <c r="CB335" s="887" t="s">
        <v>240</v>
      </c>
      <c r="CC335" s="899">
        <v>80</v>
      </c>
      <c r="CD335" s="870" t="s">
        <v>241</v>
      </c>
      <c r="CE335" s="872" t="s">
        <v>242</v>
      </c>
      <c r="CF335" s="870" t="s">
        <v>240</v>
      </c>
      <c r="CG335" s="874" t="s">
        <v>246</v>
      </c>
      <c r="CH335" s="870" t="s">
        <v>240</v>
      </c>
      <c r="CI335" s="876">
        <v>2.7</v>
      </c>
      <c r="CJ335" s="880" t="s">
        <v>251</v>
      </c>
      <c r="CK335" s="887" t="s">
        <v>250</v>
      </c>
      <c r="CL335" s="888">
        <v>1400</v>
      </c>
      <c r="CM335" s="887" t="s">
        <v>240</v>
      </c>
      <c r="CN335" s="899">
        <v>10</v>
      </c>
      <c r="CO335" s="872" t="s">
        <v>241</v>
      </c>
      <c r="CP335" s="872" t="s">
        <v>242</v>
      </c>
      <c r="CQ335" s="870" t="s">
        <v>240</v>
      </c>
      <c r="CR335" s="874" t="s">
        <v>246</v>
      </c>
      <c r="CS335" s="870" t="s">
        <v>240</v>
      </c>
      <c r="CT335" s="901">
        <v>13.6</v>
      </c>
      <c r="CU335" s="887" t="s">
        <v>250</v>
      </c>
      <c r="CV335" s="83">
        <v>730</v>
      </c>
      <c r="CW335" s="887" t="s">
        <v>250</v>
      </c>
      <c r="CX335" s="84">
        <v>7</v>
      </c>
      <c r="CY335" s="887" t="s">
        <v>250</v>
      </c>
      <c r="CZ335" s="84">
        <v>7</v>
      </c>
      <c r="DA335" s="887" t="s">
        <v>250</v>
      </c>
      <c r="DB335" s="83">
        <v>130</v>
      </c>
      <c r="DC335" s="887" t="s">
        <v>250</v>
      </c>
      <c r="DD335" s="84">
        <v>1</v>
      </c>
      <c r="DE335" s="887" t="s">
        <v>250</v>
      </c>
      <c r="DF335" s="84">
        <v>1</v>
      </c>
      <c r="DG335" s="905" t="s">
        <v>248</v>
      </c>
      <c r="DH335" s="906">
        <v>7500</v>
      </c>
      <c r="DI335" s="905" t="s">
        <v>248</v>
      </c>
      <c r="DJ335" s="85">
        <v>255</v>
      </c>
      <c r="DK335" s="882" t="s">
        <v>252</v>
      </c>
      <c r="DL335" s="908">
        <v>8440</v>
      </c>
      <c r="DM335" s="870" t="s">
        <v>240</v>
      </c>
      <c r="DN335" s="868">
        <v>80</v>
      </c>
      <c r="DO335" s="870" t="s">
        <v>241</v>
      </c>
      <c r="DP335" s="872" t="s">
        <v>242</v>
      </c>
      <c r="DQ335" s="870" t="s">
        <v>240</v>
      </c>
      <c r="DR335" s="874" t="s">
        <v>246</v>
      </c>
      <c r="DS335" s="870" t="s">
        <v>240</v>
      </c>
      <c r="DT335" s="876">
        <v>2.7</v>
      </c>
      <c r="DU335" s="878" t="s">
        <v>247</v>
      </c>
      <c r="DV335" s="880" t="s">
        <v>253</v>
      </c>
      <c r="DW335" s="882" t="s">
        <v>252</v>
      </c>
      <c r="DX335" s="918"/>
      <c r="DY335" s="887"/>
      <c r="DZ335" s="918"/>
      <c r="EA335" s="115"/>
      <c r="EB335" s="918"/>
    </row>
    <row r="336" spans="1:132" s="86" customFormat="1" ht="34.15" customHeight="1">
      <c r="A336" s="137" t="s">
        <v>614</v>
      </c>
      <c r="B336" s="920"/>
      <c r="C336" s="914"/>
      <c r="D336" s="916"/>
      <c r="E336" s="87" t="s">
        <v>43</v>
      </c>
      <c r="F336" s="52"/>
      <c r="G336" s="88">
        <v>57760</v>
      </c>
      <c r="H336" s="89"/>
      <c r="I336" s="55" t="s">
        <v>240</v>
      </c>
      <c r="J336" s="90">
        <v>550</v>
      </c>
      <c r="K336" s="91"/>
      <c r="L336" s="92" t="s">
        <v>241</v>
      </c>
      <c r="M336" s="93" t="s">
        <v>242</v>
      </c>
      <c r="N336" s="94" t="s">
        <v>240</v>
      </c>
      <c r="O336" s="95" t="s">
        <v>246</v>
      </c>
      <c r="P336" s="94" t="s">
        <v>240</v>
      </c>
      <c r="Q336" s="96">
        <v>2.4</v>
      </c>
      <c r="R336" s="97"/>
      <c r="S336" s="887"/>
      <c r="T336" s="889"/>
      <c r="U336" s="887"/>
      <c r="V336" s="891"/>
      <c r="W336" s="893"/>
      <c r="X336" s="873"/>
      <c r="Y336" s="893"/>
      <c r="Z336" s="895"/>
      <c r="AA336" s="55" t="s">
        <v>240</v>
      </c>
      <c r="AB336" s="90">
        <v>8440</v>
      </c>
      <c r="AC336" s="887"/>
      <c r="AD336" s="98">
        <v>80</v>
      </c>
      <c r="AE336" s="99" t="s">
        <v>241</v>
      </c>
      <c r="AF336" s="93" t="s">
        <v>242</v>
      </c>
      <c r="AG336" s="100" t="s">
        <v>240</v>
      </c>
      <c r="AH336" s="101" t="s">
        <v>246</v>
      </c>
      <c r="AI336" s="100" t="s">
        <v>240</v>
      </c>
      <c r="AJ336" s="102">
        <v>2.9</v>
      </c>
      <c r="AK336" s="103"/>
      <c r="AL336" s="70"/>
      <c r="AM336" s="104"/>
      <c r="AN336" s="77"/>
      <c r="AO336" s="105"/>
      <c r="AP336" s="106"/>
      <c r="AR336" s="106"/>
      <c r="AT336" s="106"/>
      <c r="AV336" s="107" t="s">
        <v>240</v>
      </c>
      <c r="AW336" s="71">
        <v>59140</v>
      </c>
      <c r="AX336" s="77" t="s">
        <v>240</v>
      </c>
      <c r="AY336" s="72">
        <v>590</v>
      </c>
      <c r="AZ336" s="108" t="s">
        <v>241</v>
      </c>
      <c r="BA336" s="74" t="s">
        <v>242</v>
      </c>
      <c r="BB336" s="73" t="s">
        <v>240</v>
      </c>
      <c r="BC336" s="75" t="s">
        <v>246</v>
      </c>
      <c r="BD336" s="73" t="s">
        <v>240</v>
      </c>
      <c r="BE336" s="76">
        <v>2.6</v>
      </c>
      <c r="BF336" s="107" t="s">
        <v>240</v>
      </c>
      <c r="BG336" s="156">
        <v>50700</v>
      </c>
      <c r="BH336" s="107" t="s">
        <v>250</v>
      </c>
      <c r="BI336" s="72">
        <v>500</v>
      </c>
      <c r="BJ336" s="108" t="s">
        <v>241</v>
      </c>
      <c r="BK336" s="74" t="s">
        <v>242</v>
      </c>
      <c r="BL336" s="108" t="s">
        <v>240</v>
      </c>
      <c r="BM336" s="75" t="s">
        <v>246</v>
      </c>
      <c r="BN336" s="108" t="s">
        <v>240</v>
      </c>
      <c r="BO336" s="76">
        <v>2.6</v>
      </c>
      <c r="BP336" s="896"/>
      <c r="BQ336" s="898"/>
      <c r="BR336" s="887"/>
      <c r="BS336" s="900"/>
      <c r="BT336" s="873"/>
      <c r="BU336" s="873"/>
      <c r="BV336" s="871"/>
      <c r="BW336" s="875"/>
      <c r="BX336" s="871"/>
      <c r="BY336" s="912"/>
      <c r="BZ336" s="887"/>
      <c r="CA336" s="904"/>
      <c r="CB336" s="887"/>
      <c r="CC336" s="900"/>
      <c r="CD336" s="871"/>
      <c r="CE336" s="873"/>
      <c r="CF336" s="871"/>
      <c r="CG336" s="875"/>
      <c r="CH336" s="871"/>
      <c r="CI336" s="877"/>
      <c r="CJ336" s="881"/>
      <c r="CK336" s="887"/>
      <c r="CL336" s="889"/>
      <c r="CM336" s="887"/>
      <c r="CN336" s="900"/>
      <c r="CO336" s="873"/>
      <c r="CP336" s="873"/>
      <c r="CQ336" s="871"/>
      <c r="CR336" s="875"/>
      <c r="CS336" s="871"/>
      <c r="CT336" s="902"/>
      <c r="CU336" s="887"/>
      <c r="CV336" s="109" t="s">
        <v>280</v>
      </c>
      <c r="CW336" s="887"/>
      <c r="CX336" s="109" t="s">
        <v>255</v>
      </c>
      <c r="CY336" s="887"/>
      <c r="CZ336" s="110">
        <v>49.9</v>
      </c>
      <c r="DA336" s="887"/>
      <c r="DB336" s="109" t="s">
        <v>280</v>
      </c>
      <c r="DC336" s="887"/>
      <c r="DD336" s="109" t="s">
        <v>255</v>
      </c>
      <c r="DE336" s="887"/>
      <c r="DF336" s="110">
        <v>58.3</v>
      </c>
      <c r="DG336" s="905"/>
      <c r="DH336" s="907"/>
      <c r="DI336" s="905"/>
      <c r="DJ336" s="111" t="s">
        <v>256</v>
      </c>
      <c r="DK336" s="882"/>
      <c r="DL336" s="909"/>
      <c r="DM336" s="871"/>
      <c r="DN336" s="869"/>
      <c r="DO336" s="871"/>
      <c r="DP336" s="873"/>
      <c r="DQ336" s="871"/>
      <c r="DR336" s="875"/>
      <c r="DS336" s="871"/>
      <c r="DT336" s="877"/>
      <c r="DU336" s="879"/>
      <c r="DV336" s="881"/>
      <c r="DW336" s="882"/>
      <c r="DX336" s="918"/>
      <c r="DY336" s="887"/>
      <c r="DZ336" s="918"/>
      <c r="EA336" s="115"/>
      <c r="EB336" s="918"/>
    </row>
    <row r="337" spans="1:132" s="86" customFormat="1" ht="34.15" customHeight="1">
      <c r="A337" s="137" t="s">
        <v>615</v>
      </c>
      <c r="B337" s="920"/>
      <c r="C337" s="883" t="s">
        <v>267</v>
      </c>
      <c r="D337" s="885" t="s">
        <v>239</v>
      </c>
      <c r="E337" s="113" t="s">
        <v>42</v>
      </c>
      <c r="F337" s="52"/>
      <c r="G337" s="53">
        <v>43800</v>
      </c>
      <c r="H337" s="54">
        <v>52240</v>
      </c>
      <c r="I337" s="55" t="s">
        <v>240</v>
      </c>
      <c r="J337" s="56">
        <v>410</v>
      </c>
      <c r="K337" s="57">
        <v>500</v>
      </c>
      <c r="L337" s="58" t="s">
        <v>241</v>
      </c>
      <c r="M337" s="59" t="s">
        <v>242</v>
      </c>
      <c r="N337" s="60" t="s">
        <v>240</v>
      </c>
      <c r="O337" s="61" t="s">
        <v>243</v>
      </c>
      <c r="P337" s="60" t="s">
        <v>240</v>
      </c>
      <c r="Q337" s="62">
        <v>2.4</v>
      </c>
      <c r="R337" s="63">
        <v>2.4</v>
      </c>
      <c r="S337" s="887" t="s">
        <v>240</v>
      </c>
      <c r="T337" s="888">
        <v>990</v>
      </c>
      <c r="U337" s="887" t="s">
        <v>240</v>
      </c>
      <c r="V337" s="890">
        <v>9</v>
      </c>
      <c r="W337" s="892" t="s">
        <v>244</v>
      </c>
      <c r="X337" s="872" t="s">
        <v>242</v>
      </c>
      <c r="Y337" s="892" t="s">
        <v>240</v>
      </c>
      <c r="Z337" s="894" t="s">
        <v>245</v>
      </c>
      <c r="AA337" s="55" t="s">
        <v>240</v>
      </c>
      <c r="AB337" s="64">
        <v>8440</v>
      </c>
      <c r="AC337" s="887" t="s">
        <v>240</v>
      </c>
      <c r="AD337" s="65">
        <v>80</v>
      </c>
      <c r="AE337" s="66" t="s">
        <v>244</v>
      </c>
      <c r="AF337" s="59" t="s">
        <v>242</v>
      </c>
      <c r="AG337" s="67" t="s">
        <v>240</v>
      </c>
      <c r="AH337" s="61" t="s">
        <v>246</v>
      </c>
      <c r="AI337" s="67" t="s">
        <v>240</v>
      </c>
      <c r="AJ337" s="68">
        <v>2.9</v>
      </c>
      <c r="AK337" s="69" t="s">
        <v>247</v>
      </c>
      <c r="AL337" s="70" t="s">
        <v>248</v>
      </c>
      <c r="AM337" s="71">
        <v>3370</v>
      </c>
      <c r="AN337" s="70" t="s">
        <v>248</v>
      </c>
      <c r="AO337" s="72">
        <v>30</v>
      </c>
      <c r="AP337" s="73" t="s">
        <v>241</v>
      </c>
      <c r="AQ337" s="74" t="s">
        <v>242</v>
      </c>
      <c r="AR337" s="73" t="s">
        <v>240</v>
      </c>
      <c r="AS337" s="75" t="s">
        <v>246</v>
      </c>
      <c r="AT337" s="73" t="s">
        <v>240</v>
      </c>
      <c r="AU337" s="76">
        <v>3.9</v>
      </c>
      <c r="AV337" s="77"/>
      <c r="AW337" s="78"/>
      <c r="AX337" s="77"/>
      <c r="AY337" s="79"/>
      <c r="AZ337" s="80"/>
      <c r="BA337" s="80"/>
      <c r="BB337" s="81"/>
      <c r="BC337" s="80"/>
      <c r="BD337" s="81"/>
      <c r="BE337" s="80"/>
      <c r="BF337" s="77"/>
      <c r="BG337" s="78" t="s">
        <v>249</v>
      </c>
      <c r="BH337" s="77"/>
      <c r="BI337" s="82"/>
      <c r="BJ337" s="80"/>
      <c r="BK337" s="80"/>
      <c r="BL337" s="80"/>
      <c r="BM337" s="80"/>
      <c r="BN337" s="80"/>
      <c r="BO337" s="80"/>
      <c r="BP337" s="896" t="s">
        <v>240</v>
      </c>
      <c r="BQ337" s="897" t="s">
        <v>178</v>
      </c>
      <c r="BR337" s="887" t="s">
        <v>240</v>
      </c>
      <c r="BS337" s="899"/>
      <c r="BT337" s="872"/>
      <c r="BU337" s="872"/>
      <c r="BV337" s="870"/>
      <c r="BW337" s="874"/>
      <c r="BX337" s="870"/>
      <c r="BY337" s="911" t="s">
        <v>178</v>
      </c>
      <c r="BZ337" s="887" t="s">
        <v>250</v>
      </c>
      <c r="CA337" s="903">
        <v>6750</v>
      </c>
      <c r="CB337" s="887" t="s">
        <v>240</v>
      </c>
      <c r="CC337" s="899">
        <v>60</v>
      </c>
      <c r="CD337" s="870" t="s">
        <v>241</v>
      </c>
      <c r="CE337" s="872" t="s">
        <v>242</v>
      </c>
      <c r="CF337" s="870" t="s">
        <v>240</v>
      </c>
      <c r="CG337" s="874" t="s">
        <v>246</v>
      </c>
      <c r="CH337" s="870" t="s">
        <v>240</v>
      </c>
      <c r="CI337" s="876">
        <v>2.8</v>
      </c>
      <c r="CJ337" s="880" t="s">
        <v>251</v>
      </c>
      <c r="CK337" s="887" t="s">
        <v>250</v>
      </c>
      <c r="CL337" s="888">
        <v>1120</v>
      </c>
      <c r="CM337" s="887" t="s">
        <v>240</v>
      </c>
      <c r="CN337" s="899">
        <v>10</v>
      </c>
      <c r="CO337" s="872" t="s">
        <v>241</v>
      </c>
      <c r="CP337" s="872" t="s">
        <v>242</v>
      </c>
      <c r="CQ337" s="870" t="s">
        <v>240</v>
      </c>
      <c r="CR337" s="874" t="s">
        <v>246</v>
      </c>
      <c r="CS337" s="870" t="s">
        <v>240</v>
      </c>
      <c r="CT337" s="901">
        <v>10.9</v>
      </c>
      <c r="CU337" s="887" t="s">
        <v>250</v>
      </c>
      <c r="CV337" s="83">
        <v>620</v>
      </c>
      <c r="CW337" s="887" t="s">
        <v>250</v>
      </c>
      <c r="CX337" s="84">
        <v>6</v>
      </c>
      <c r="CY337" s="887" t="s">
        <v>250</v>
      </c>
      <c r="CZ337" s="84">
        <v>6</v>
      </c>
      <c r="DA337" s="887" t="s">
        <v>250</v>
      </c>
      <c r="DB337" s="83">
        <v>110</v>
      </c>
      <c r="DC337" s="887" t="s">
        <v>250</v>
      </c>
      <c r="DD337" s="84">
        <v>1</v>
      </c>
      <c r="DE337" s="887" t="s">
        <v>250</v>
      </c>
      <c r="DF337" s="84">
        <v>1</v>
      </c>
      <c r="DG337" s="905" t="s">
        <v>248</v>
      </c>
      <c r="DH337" s="906">
        <v>6130</v>
      </c>
      <c r="DI337" s="905" t="s">
        <v>248</v>
      </c>
      <c r="DJ337" s="85">
        <v>255</v>
      </c>
      <c r="DK337" s="882" t="s">
        <v>252</v>
      </c>
      <c r="DL337" s="908">
        <v>6750</v>
      </c>
      <c r="DM337" s="870" t="s">
        <v>240</v>
      </c>
      <c r="DN337" s="868">
        <v>60</v>
      </c>
      <c r="DO337" s="870" t="s">
        <v>241</v>
      </c>
      <c r="DP337" s="872" t="s">
        <v>242</v>
      </c>
      <c r="DQ337" s="870" t="s">
        <v>240</v>
      </c>
      <c r="DR337" s="874" t="s">
        <v>246</v>
      </c>
      <c r="DS337" s="870" t="s">
        <v>240</v>
      </c>
      <c r="DT337" s="876">
        <v>2.8</v>
      </c>
      <c r="DU337" s="878" t="s">
        <v>247</v>
      </c>
      <c r="DV337" s="880" t="s">
        <v>253</v>
      </c>
      <c r="DW337" s="882" t="s">
        <v>252</v>
      </c>
      <c r="DX337" s="918"/>
      <c r="DY337" s="887"/>
      <c r="DZ337" s="918"/>
      <c r="EA337" s="115"/>
      <c r="EB337" s="918"/>
    </row>
    <row r="338" spans="1:132" s="86" customFormat="1" ht="34.15" customHeight="1">
      <c r="A338" s="137" t="s">
        <v>616</v>
      </c>
      <c r="B338" s="920"/>
      <c r="C338" s="884"/>
      <c r="D338" s="910"/>
      <c r="E338" s="114" t="s">
        <v>43</v>
      </c>
      <c r="F338" s="52"/>
      <c r="G338" s="88">
        <v>52240</v>
      </c>
      <c r="H338" s="89"/>
      <c r="I338" s="55" t="s">
        <v>240</v>
      </c>
      <c r="J338" s="90">
        <v>500</v>
      </c>
      <c r="K338" s="91"/>
      <c r="L338" s="92" t="s">
        <v>241</v>
      </c>
      <c r="M338" s="93" t="s">
        <v>242</v>
      </c>
      <c r="N338" s="94" t="s">
        <v>240</v>
      </c>
      <c r="O338" s="95" t="s">
        <v>246</v>
      </c>
      <c r="P338" s="94" t="s">
        <v>240</v>
      </c>
      <c r="Q338" s="96">
        <v>2.4</v>
      </c>
      <c r="R338" s="97"/>
      <c r="S338" s="887"/>
      <c r="T338" s="889"/>
      <c r="U338" s="887"/>
      <c r="V338" s="891"/>
      <c r="W338" s="893"/>
      <c r="X338" s="873"/>
      <c r="Y338" s="893"/>
      <c r="Z338" s="895"/>
      <c r="AA338" s="55" t="s">
        <v>240</v>
      </c>
      <c r="AB338" s="90">
        <v>8440</v>
      </c>
      <c r="AC338" s="887"/>
      <c r="AD338" s="98">
        <v>80</v>
      </c>
      <c r="AE338" s="99" t="s">
        <v>241</v>
      </c>
      <c r="AF338" s="93" t="s">
        <v>242</v>
      </c>
      <c r="AG338" s="100" t="s">
        <v>240</v>
      </c>
      <c r="AH338" s="101" t="s">
        <v>246</v>
      </c>
      <c r="AI338" s="100" t="s">
        <v>240</v>
      </c>
      <c r="AJ338" s="102">
        <v>2.9</v>
      </c>
      <c r="AK338" s="103"/>
      <c r="AL338" s="70"/>
      <c r="AM338" s="104"/>
      <c r="AN338" s="77"/>
      <c r="AO338" s="105"/>
      <c r="AP338" s="106"/>
      <c r="AR338" s="106"/>
      <c r="AT338" s="106"/>
      <c r="AV338" s="107" t="s">
        <v>240</v>
      </c>
      <c r="AW338" s="71">
        <v>59140</v>
      </c>
      <c r="AX338" s="77" t="s">
        <v>240</v>
      </c>
      <c r="AY338" s="72">
        <v>590</v>
      </c>
      <c r="AZ338" s="108" t="s">
        <v>241</v>
      </c>
      <c r="BA338" s="74" t="s">
        <v>242</v>
      </c>
      <c r="BB338" s="73" t="s">
        <v>240</v>
      </c>
      <c r="BC338" s="75" t="s">
        <v>246</v>
      </c>
      <c r="BD338" s="73" t="s">
        <v>240</v>
      </c>
      <c r="BE338" s="76">
        <v>2.6</v>
      </c>
      <c r="BF338" s="107" t="s">
        <v>240</v>
      </c>
      <c r="BG338" s="156">
        <v>50700</v>
      </c>
      <c r="BH338" s="107" t="s">
        <v>250</v>
      </c>
      <c r="BI338" s="72">
        <v>500</v>
      </c>
      <c r="BJ338" s="108" t="s">
        <v>241</v>
      </c>
      <c r="BK338" s="74" t="s">
        <v>242</v>
      </c>
      <c r="BL338" s="108" t="s">
        <v>240</v>
      </c>
      <c r="BM338" s="75" t="s">
        <v>246</v>
      </c>
      <c r="BN338" s="108" t="s">
        <v>240</v>
      </c>
      <c r="BO338" s="76">
        <v>2.6</v>
      </c>
      <c r="BP338" s="896"/>
      <c r="BQ338" s="898"/>
      <c r="BR338" s="887"/>
      <c r="BS338" s="900"/>
      <c r="BT338" s="873"/>
      <c r="BU338" s="873"/>
      <c r="BV338" s="871"/>
      <c r="BW338" s="875"/>
      <c r="BX338" s="871"/>
      <c r="BY338" s="912"/>
      <c r="BZ338" s="887"/>
      <c r="CA338" s="904"/>
      <c r="CB338" s="887"/>
      <c r="CC338" s="900"/>
      <c r="CD338" s="871"/>
      <c r="CE338" s="873"/>
      <c r="CF338" s="871"/>
      <c r="CG338" s="875"/>
      <c r="CH338" s="871"/>
      <c r="CI338" s="877"/>
      <c r="CJ338" s="881"/>
      <c r="CK338" s="887"/>
      <c r="CL338" s="889"/>
      <c r="CM338" s="887"/>
      <c r="CN338" s="900"/>
      <c r="CO338" s="873"/>
      <c r="CP338" s="873"/>
      <c r="CQ338" s="871"/>
      <c r="CR338" s="875"/>
      <c r="CS338" s="871"/>
      <c r="CT338" s="902"/>
      <c r="CU338" s="887"/>
      <c r="CV338" s="109" t="s">
        <v>280</v>
      </c>
      <c r="CW338" s="887"/>
      <c r="CX338" s="109" t="s">
        <v>255</v>
      </c>
      <c r="CY338" s="887"/>
      <c r="CZ338" s="110">
        <v>46.6</v>
      </c>
      <c r="DA338" s="887"/>
      <c r="DB338" s="109" t="s">
        <v>280</v>
      </c>
      <c r="DC338" s="887"/>
      <c r="DD338" s="109" t="s">
        <v>255</v>
      </c>
      <c r="DE338" s="887"/>
      <c r="DF338" s="110">
        <v>46.6</v>
      </c>
      <c r="DG338" s="905"/>
      <c r="DH338" s="907"/>
      <c r="DI338" s="905"/>
      <c r="DJ338" s="111" t="s">
        <v>256</v>
      </c>
      <c r="DK338" s="882"/>
      <c r="DL338" s="909"/>
      <c r="DM338" s="871"/>
      <c r="DN338" s="869"/>
      <c r="DO338" s="871"/>
      <c r="DP338" s="873"/>
      <c r="DQ338" s="871"/>
      <c r="DR338" s="875"/>
      <c r="DS338" s="871"/>
      <c r="DT338" s="877"/>
      <c r="DU338" s="879"/>
      <c r="DV338" s="881"/>
      <c r="DW338" s="882"/>
      <c r="DX338" s="918"/>
      <c r="DY338" s="887"/>
      <c r="DZ338" s="918"/>
      <c r="EA338" s="115"/>
      <c r="EB338" s="918"/>
    </row>
    <row r="339" spans="1:132" s="116" customFormat="1" ht="34.15" customHeight="1">
      <c r="A339" s="138" t="s">
        <v>617</v>
      </c>
      <c r="B339" s="920"/>
      <c r="C339" s="883" t="s">
        <v>268</v>
      </c>
      <c r="D339" s="885" t="s">
        <v>239</v>
      </c>
      <c r="E339" s="113" t="s">
        <v>42</v>
      </c>
      <c r="F339" s="52"/>
      <c r="G339" s="53">
        <v>40080</v>
      </c>
      <c r="H339" s="54">
        <v>48520</v>
      </c>
      <c r="I339" s="55" t="s">
        <v>240</v>
      </c>
      <c r="J339" s="56">
        <v>380</v>
      </c>
      <c r="K339" s="57">
        <v>460</v>
      </c>
      <c r="L339" s="58" t="s">
        <v>241</v>
      </c>
      <c r="M339" s="59" t="s">
        <v>242</v>
      </c>
      <c r="N339" s="60" t="s">
        <v>240</v>
      </c>
      <c r="O339" s="61" t="s">
        <v>243</v>
      </c>
      <c r="P339" s="60" t="s">
        <v>240</v>
      </c>
      <c r="Q339" s="62">
        <v>2.2999999999999998</v>
      </c>
      <c r="R339" s="63">
        <v>2.4</v>
      </c>
      <c r="S339" s="887" t="s">
        <v>240</v>
      </c>
      <c r="T339" s="888">
        <v>830</v>
      </c>
      <c r="U339" s="887" t="s">
        <v>240</v>
      </c>
      <c r="V339" s="890">
        <v>8</v>
      </c>
      <c r="W339" s="892" t="s">
        <v>244</v>
      </c>
      <c r="X339" s="872" t="s">
        <v>242</v>
      </c>
      <c r="Y339" s="892" t="s">
        <v>240</v>
      </c>
      <c r="Z339" s="894" t="s">
        <v>245</v>
      </c>
      <c r="AA339" s="55" t="s">
        <v>240</v>
      </c>
      <c r="AB339" s="64">
        <v>8440</v>
      </c>
      <c r="AC339" s="887" t="s">
        <v>240</v>
      </c>
      <c r="AD339" s="65">
        <v>80</v>
      </c>
      <c r="AE339" s="66" t="s">
        <v>244</v>
      </c>
      <c r="AF339" s="59" t="s">
        <v>242</v>
      </c>
      <c r="AG339" s="67" t="s">
        <v>240</v>
      </c>
      <c r="AH339" s="61" t="s">
        <v>246</v>
      </c>
      <c r="AI339" s="67" t="s">
        <v>240</v>
      </c>
      <c r="AJ339" s="68">
        <v>2.9</v>
      </c>
      <c r="AK339" s="69" t="s">
        <v>247</v>
      </c>
      <c r="AL339" s="70" t="s">
        <v>248</v>
      </c>
      <c r="AM339" s="71">
        <v>3370</v>
      </c>
      <c r="AN339" s="70" t="s">
        <v>248</v>
      </c>
      <c r="AO339" s="72">
        <v>30</v>
      </c>
      <c r="AP339" s="73" t="s">
        <v>241</v>
      </c>
      <c r="AQ339" s="74" t="s">
        <v>242</v>
      </c>
      <c r="AR339" s="73" t="s">
        <v>240</v>
      </c>
      <c r="AS339" s="75" t="s">
        <v>246</v>
      </c>
      <c r="AT339" s="73" t="s">
        <v>240</v>
      </c>
      <c r="AU339" s="76">
        <v>3.9</v>
      </c>
      <c r="AV339" s="77"/>
      <c r="AW339" s="78"/>
      <c r="AX339" s="77"/>
      <c r="AY339" s="79"/>
      <c r="AZ339" s="80"/>
      <c r="BA339" s="80"/>
      <c r="BB339" s="81"/>
      <c r="BC339" s="80"/>
      <c r="BD339" s="81"/>
      <c r="BE339" s="80"/>
      <c r="BF339" s="77"/>
      <c r="BG339" s="78" t="s">
        <v>249</v>
      </c>
      <c r="BH339" s="77"/>
      <c r="BI339" s="82"/>
      <c r="BJ339" s="80"/>
      <c r="BK339" s="80"/>
      <c r="BL339" s="80"/>
      <c r="BM339" s="80"/>
      <c r="BN339" s="80"/>
      <c r="BO339" s="80"/>
      <c r="BP339" s="896" t="s">
        <v>240</v>
      </c>
      <c r="BQ339" s="897" t="s">
        <v>178</v>
      </c>
      <c r="BR339" s="887" t="s">
        <v>240</v>
      </c>
      <c r="BS339" s="899"/>
      <c r="BT339" s="872"/>
      <c r="BU339" s="872"/>
      <c r="BV339" s="870"/>
      <c r="BW339" s="874"/>
      <c r="BX339" s="870"/>
      <c r="BY339" s="911" t="s">
        <v>178</v>
      </c>
      <c r="BZ339" s="887" t="s">
        <v>250</v>
      </c>
      <c r="CA339" s="903">
        <v>5630</v>
      </c>
      <c r="CB339" s="887" t="s">
        <v>240</v>
      </c>
      <c r="CC339" s="899">
        <v>50</v>
      </c>
      <c r="CD339" s="870" t="s">
        <v>241</v>
      </c>
      <c r="CE339" s="872" t="s">
        <v>242</v>
      </c>
      <c r="CF339" s="870" t="s">
        <v>240</v>
      </c>
      <c r="CG339" s="874" t="s">
        <v>246</v>
      </c>
      <c r="CH339" s="870" t="s">
        <v>240</v>
      </c>
      <c r="CI339" s="876">
        <v>2.8</v>
      </c>
      <c r="CJ339" s="880" t="s">
        <v>251</v>
      </c>
      <c r="CK339" s="887" t="s">
        <v>250</v>
      </c>
      <c r="CL339" s="888">
        <v>930</v>
      </c>
      <c r="CM339" s="887" t="s">
        <v>240</v>
      </c>
      <c r="CN339" s="899">
        <v>9</v>
      </c>
      <c r="CO339" s="872" t="s">
        <v>241</v>
      </c>
      <c r="CP339" s="872" t="s">
        <v>242</v>
      </c>
      <c r="CQ339" s="870" t="s">
        <v>240</v>
      </c>
      <c r="CR339" s="874" t="s">
        <v>246</v>
      </c>
      <c r="CS339" s="870" t="s">
        <v>240</v>
      </c>
      <c r="CT339" s="901">
        <v>10.1</v>
      </c>
      <c r="CU339" s="887" t="s">
        <v>250</v>
      </c>
      <c r="CV339" s="83">
        <v>540</v>
      </c>
      <c r="CW339" s="887" t="s">
        <v>250</v>
      </c>
      <c r="CX339" s="84">
        <v>5</v>
      </c>
      <c r="CY339" s="887" t="s">
        <v>250</v>
      </c>
      <c r="CZ339" s="84">
        <v>5</v>
      </c>
      <c r="DA339" s="887" t="s">
        <v>250</v>
      </c>
      <c r="DB339" s="83">
        <v>90</v>
      </c>
      <c r="DC339" s="887" t="s">
        <v>250</v>
      </c>
      <c r="DD339" s="84">
        <v>1</v>
      </c>
      <c r="DE339" s="887" t="s">
        <v>250</v>
      </c>
      <c r="DF339" s="84">
        <v>1</v>
      </c>
      <c r="DG339" s="905" t="s">
        <v>248</v>
      </c>
      <c r="DH339" s="906">
        <v>5220</v>
      </c>
      <c r="DI339" s="905" t="s">
        <v>248</v>
      </c>
      <c r="DJ339" s="85">
        <v>255</v>
      </c>
      <c r="DK339" s="882" t="s">
        <v>252</v>
      </c>
      <c r="DL339" s="908">
        <v>5630</v>
      </c>
      <c r="DM339" s="870" t="s">
        <v>240</v>
      </c>
      <c r="DN339" s="868">
        <v>50</v>
      </c>
      <c r="DO339" s="870" t="s">
        <v>241</v>
      </c>
      <c r="DP339" s="872" t="s">
        <v>242</v>
      </c>
      <c r="DQ339" s="870" t="s">
        <v>240</v>
      </c>
      <c r="DR339" s="874" t="s">
        <v>246</v>
      </c>
      <c r="DS339" s="870" t="s">
        <v>240</v>
      </c>
      <c r="DT339" s="876">
        <v>2.8</v>
      </c>
      <c r="DU339" s="878" t="s">
        <v>247</v>
      </c>
      <c r="DV339" s="880" t="s">
        <v>253</v>
      </c>
      <c r="DW339" s="882" t="s">
        <v>252</v>
      </c>
      <c r="DX339" s="918"/>
      <c r="DY339" s="887"/>
      <c r="DZ339" s="918"/>
      <c r="EA339" s="115"/>
      <c r="EB339" s="918"/>
    </row>
    <row r="340" spans="1:132" s="116" customFormat="1" ht="34.15" customHeight="1">
      <c r="A340" s="138" t="s">
        <v>618</v>
      </c>
      <c r="B340" s="920"/>
      <c r="C340" s="884"/>
      <c r="D340" s="910"/>
      <c r="E340" s="114" t="s">
        <v>43</v>
      </c>
      <c r="F340" s="52"/>
      <c r="G340" s="88">
        <v>48520</v>
      </c>
      <c r="H340" s="89"/>
      <c r="I340" s="55" t="s">
        <v>240</v>
      </c>
      <c r="J340" s="90">
        <v>460</v>
      </c>
      <c r="K340" s="91"/>
      <c r="L340" s="92" t="s">
        <v>241</v>
      </c>
      <c r="M340" s="93" t="s">
        <v>242</v>
      </c>
      <c r="N340" s="94" t="s">
        <v>240</v>
      </c>
      <c r="O340" s="95" t="s">
        <v>246</v>
      </c>
      <c r="P340" s="94" t="s">
        <v>240</v>
      </c>
      <c r="Q340" s="96">
        <v>2.4</v>
      </c>
      <c r="R340" s="97"/>
      <c r="S340" s="887"/>
      <c r="T340" s="889"/>
      <c r="U340" s="887"/>
      <c r="V340" s="891"/>
      <c r="W340" s="893"/>
      <c r="X340" s="873"/>
      <c r="Y340" s="893"/>
      <c r="Z340" s="895"/>
      <c r="AA340" s="55" t="s">
        <v>240</v>
      </c>
      <c r="AB340" s="90">
        <v>8440</v>
      </c>
      <c r="AC340" s="887"/>
      <c r="AD340" s="98">
        <v>80</v>
      </c>
      <c r="AE340" s="99" t="s">
        <v>241</v>
      </c>
      <c r="AF340" s="93" t="s">
        <v>242</v>
      </c>
      <c r="AG340" s="100" t="s">
        <v>240</v>
      </c>
      <c r="AH340" s="101" t="s">
        <v>246</v>
      </c>
      <c r="AI340" s="100" t="s">
        <v>240</v>
      </c>
      <c r="AJ340" s="102">
        <v>2.9</v>
      </c>
      <c r="AK340" s="103"/>
      <c r="AL340" s="70"/>
      <c r="AM340" s="104"/>
      <c r="AN340" s="77"/>
      <c r="AO340" s="105"/>
      <c r="AP340" s="106"/>
      <c r="AQ340" s="86"/>
      <c r="AR340" s="106"/>
      <c r="AS340" s="86"/>
      <c r="AT340" s="106"/>
      <c r="AU340" s="86"/>
      <c r="AV340" s="107" t="s">
        <v>240</v>
      </c>
      <c r="AW340" s="71">
        <v>59140</v>
      </c>
      <c r="AX340" s="77" t="s">
        <v>240</v>
      </c>
      <c r="AY340" s="72">
        <v>590</v>
      </c>
      <c r="AZ340" s="108" t="s">
        <v>241</v>
      </c>
      <c r="BA340" s="74" t="s">
        <v>242</v>
      </c>
      <c r="BB340" s="73" t="s">
        <v>240</v>
      </c>
      <c r="BC340" s="75" t="s">
        <v>246</v>
      </c>
      <c r="BD340" s="73" t="s">
        <v>240</v>
      </c>
      <c r="BE340" s="76">
        <v>2.6</v>
      </c>
      <c r="BF340" s="107" t="s">
        <v>240</v>
      </c>
      <c r="BG340" s="156">
        <v>50700</v>
      </c>
      <c r="BH340" s="107" t="s">
        <v>250</v>
      </c>
      <c r="BI340" s="72">
        <v>500</v>
      </c>
      <c r="BJ340" s="108" t="s">
        <v>241</v>
      </c>
      <c r="BK340" s="74" t="s">
        <v>242</v>
      </c>
      <c r="BL340" s="108" t="s">
        <v>240</v>
      </c>
      <c r="BM340" s="75" t="s">
        <v>246</v>
      </c>
      <c r="BN340" s="108" t="s">
        <v>240</v>
      </c>
      <c r="BO340" s="76">
        <v>2.6</v>
      </c>
      <c r="BP340" s="896"/>
      <c r="BQ340" s="898"/>
      <c r="BR340" s="887"/>
      <c r="BS340" s="900"/>
      <c r="BT340" s="873"/>
      <c r="BU340" s="873"/>
      <c r="BV340" s="871"/>
      <c r="BW340" s="875"/>
      <c r="BX340" s="871"/>
      <c r="BY340" s="912"/>
      <c r="BZ340" s="887"/>
      <c r="CA340" s="904"/>
      <c r="CB340" s="887"/>
      <c r="CC340" s="900"/>
      <c r="CD340" s="871"/>
      <c r="CE340" s="873"/>
      <c r="CF340" s="871"/>
      <c r="CG340" s="875"/>
      <c r="CH340" s="871"/>
      <c r="CI340" s="877"/>
      <c r="CJ340" s="881"/>
      <c r="CK340" s="887"/>
      <c r="CL340" s="889"/>
      <c r="CM340" s="887"/>
      <c r="CN340" s="900"/>
      <c r="CO340" s="873"/>
      <c r="CP340" s="873"/>
      <c r="CQ340" s="871"/>
      <c r="CR340" s="875"/>
      <c r="CS340" s="871"/>
      <c r="CT340" s="902"/>
      <c r="CU340" s="887"/>
      <c r="CV340" s="109" t="s">
        <v>280</v>
      </c>
      <c r="CW340" s="887"/>
      <c r="CX340" s="109" t="s">
        <v>255</v>
      </c>
      <c r="CY340" s="887"/>
      <c r="CZ340" s="110">
        <v>46.6</v>
      </c>
      <c r="DA340" s="887"/>
      <c r="DB340" s="109" t="s">
        <v>280</v>
      </c>
      <c r="DC340" s="887"/>
      <c r="DD340" s="109" t="s">
        <v>255</v>
      </c>
      <c r="DE340" s="887"/>
      <c r="DF340" s="110">
        <v>38.799999999999997</v>
      </c>
      <c r="DG340" s="905"/>
      <c r="DH340" s="907"/>
      <c r="DI340" s="905"/>
      <c r="DJ340" s="111" t="s">
        <v>256</v>
      </c>
      <c r="DK340" s="882"/>
      <c r="DL340" s="909"/>
      <c r="DM340" s="871"/>
      <c r="DN340" s="869"/>
      <c r="DO340" s="871"/>
      <c r="DP340" s="873"/>
      <c r="DQ340" s="871"/>
      <c r="DR340" s="875"/>
      <c r="DS340" s="871"/>
      <c r="DT340" s="877"/>
      <c r="DU340" s="879"/>
      <c r="DV340" s="881"/>
      <c r="DW340" s="882"/>
      <c r="DX340" s="918"/>
      <c r="DY340" s="887"/>
      <c r="DZ340" s="918"/>
      <c r="EA340" s="115"/>
      <c r="EB340" s="918"/>
    </row>
    <row r="341" spans="1:132" s="116" customFormat="1" ht="34.15" customHeight="1">
      <c r="A341" s="138" t="s">
        <v>619</v>
      </c>
      <c r="B341" s="920"/>
      <c r="C341" s="883" t="s">
        <v>269</v>
      </c>
      <c r="D341" s="885" t="s">
        <v>239</v>
      </c>
      <c r="E341" s="113" t="s">
        <v>42</v>
      </c>
      <c r="F341" s="52"/>
      <c r="G341" s="53">
        <v>37430</v>
      </c>
      <c r="H341" s="54">
        <v>45870</v>
      </c>
      <c r="I341" s="55" t="s">
        <v>240</v>
      </c>
      <c r="J341" s="56">
        <v>350</v>
      </c>
      <c r="K341" s="57">
        <v>430</v>
      </c>
      <c r="L341" s="58" t="s">
        <v>241</v>
      </c>
      <c r="M341" s="59" t="s">
        <v>242</v>
      </c>
      <c r="N341" s="60" t="s">
        <v>240</v>
      </c>
      <c r="O341" s="61" t="s">
        <v>243</v>
      </c>
      <c r="P341" s="60" t="s">
        <v>240</v>
      </c>
      <c r="Q341" s="62">
        <v>2.2999999999999998</v>
      </c>
      <c r="R341" s="63">
        <v>2.4</v>
      </c>
      <c r="S341" s="887" t="s">
        <v>240</v>
      </c>
      <c r="T341" s="888">
        <v>710</v>
      </c>
      <c r="U341" s="887" t="s">
        <v>240</v>
      </c>
      <c r="V341" s="890">
        <v>7</v>
      </c>
      <c r="W341" s="892" t="s">
        <v>244</v>
      </c>
      <c r="X341" s="872" t="s">
        <v>242</v>
      </c>
      <c r="Y341" s="892" t="s">
        <v>240</v>
      </c>
      <c r="Z341" s="894" t="s">
        <v>245</v>
      </c>
      <c r="AA341" s="55" t="s">
        <v>240</v>
      </c>
      <c r="AB341" s="64">
        <v>8440</v>
      </c>
      <c r="AC341" s="887" t="s">
        <v>240</v>
      </c>
      <c r="AD341" s="65">
        <v>80</v>
      </c>
      <c r="AE341" s="66" t="s">
        <v>244</v>
      </c>
      <c r="AF341" s="59" t="s">
        <v>242</v>
      </c>
      <c r="AG341" s="67" t="s">
        <v>240</v>
      </c>
      <c r="AH341" s="61" t="s">
        <v>246</v>
      </c>
      <c r="AI341" s="67" t="s">
        <v>240</v>
      </c>
      <c r="AJ341" s="68">
        <v>2.9</v>
      </c>
      <c r="AK341" s="69" t="s">
        <v>247</v>
      </c>
      <c r="AL341" s="70" t="s">
        <v>248</v>
      </c>
      <c r="AM341" s="71">
        <v>3370</v>
      </c>
      <c r="AN341" s="70" t="s">
        <v>248</v>
      </c>
      <c r="AO341" s="72">
        <v>30</v>
      </c>
      <c r="AP341" s="73" t="s">
        <v>241</v>
      </c>
      <c r="AQ341" s="74" t="s">
        <v>242</v>
      </c>
      <c r="AR341" s="73" t="s">
        <v>240</v>
      </c>
      <c r="AS341" s="75" t="s">
        <v>246</v>
      </c>
      <c r="AT341" s="73" t="s">
        <v>240</v>
      </c>
      <c r="AU341" s="76">
        <v>3.9</v>
      </c>
      <c r="AV341" s="77"/>
      <c r="AW341" s="78"/>
      <c r="AX341" s="77"/>
      <c r="AY341" s="79"/>
      <c r="AZ341" s="80"/>
      <c r="BA341" s="80"/>
      <c r="BB341" s="81"/>
      <c r="BC341" s="80"/>
      <c r="BD341" s="81"/>
      <c r="BE341" s="80"/>
      <c r="BF341" s="77"/>
      <c r="BG341" s="78" t="s">
        <v>249</v>
      </c>
      <c r="BH341" s="77"/>
      <c r="BI341" s="82"/>
      <c r="BJ341" s="80"/>
      <c r="BK341" s="80"/>
      <c r="BL341" s="80"/>
      <c r="BM341" s="80"/>
      <c r="BN341" s="80"/>
      <c r="BO341" s="80"/>
      <c r="BP341" s="896" t="s">
        <v>240</v>
      </c>
      <c r="BQ341" s="897" t="s">
        <v>178</v>
      </c>
      <c r="BR341" s="887" t="s">
        <v>240</v>
      </c>
      <c r="BS341" s="899"/>
      <c r="BT341" s="872"/>
      <c r="BU341" s="872"/>
      <c r="BV341" s="870"/>
      <c r="BW341" s="874"/>
      <c r="BX341" s="870"/>
      <c r="BY341" s="911" t="s">
        <v>178</v>
      </c>
      <c r="BZ341" s="887" t="s">
        <v>250</v>
      </c>
      <c r="CA341" s="903">
        <v>4820</v>
      </c>
      <c r="CB341" s="887" t="s">
        <v>240</v>
      </c>
      <c r="CC341" s="899">
        <v>40</v>
      </c>
      <c r="CD341" s="870" t="s">
        <v>241</v>
      </c>
      <c r="CE341" s="872" t="s">
        <v>242</v>
      </c>
      <c r="CF341" s="870" t="s">
        <v>240</v>
      </c>
      <c r="CG341" s="874" t="s">
        <v>246</v>
      </c>
      <c r="CH341" s="870" t="s">
        <v>240</v>
      </c>
      <c r="CI341" s="876">
        <v>3.1</v>
      </c>
      <c r="CJ341" s="880" t="s">
        <v>251</v>
      </c>
      <c r="CK341" s="887" t="s">
        <v>250</v>
      </c>
      <c r="CL341" s="888">
        <v>800</v>
      </c>
      <c r="CM341" s="887" t="s">
        <v>240</v>
      </c>
      <c r="CN341" s="899">
        <v>8</v>
      </c>
      <c r="CO341" s="872" t="s">
        <v>241</v>
      </c>
      <c r="CP341" s="872" t="s">
        <v>242</v>
      </c>
      <c r="CQ341" s="870" t="s">
        <v>240</v>
      </c>
      <c r="CR341" s="874" t="s">
        <v>246</v>
      </c>
      <c r="CS341" s="870" t="s">
        <v>240</v>
      </c>
      <c r="CT341" s="901">
        <v>9.6999999999999993</v>
      </c>
      <c r="CU341" s="887" t="s">
        <v>250</v>
      </c>
      <c r="CV341" s="83">
        <v>480</v>
      </c>
      <c r="CW341" s="887" t="s">
        <v>250</v>
      </c>
      <c r="CX341" s="84">
        <v>4</v>
      </c>
      <c r="CY341" s="887" t="s">
        <v>250</v>
      </c>
      <c r="CZ341" s="84">
        <v>4</v>
      </c>
      <c r="DA341" s="887" t="s">
        <v>250</v>
      </c>
      <c r="DB341" s="83">
        <v>80</v>
      </c>
      <c r="DC341" s="887" t="s">
        <v>250</v>
      </c>
      <c r="DD341" s="84">
        <v>1</v>
      </c>
      <c r="DE341" s="887" t="s">
        <v>250</v>
      </c>
      <c r="DF341" s="84">
        <v>1</v>
      </c>
      <c r="DG341" s="905" t="s">
        <v>248</v>
      </c>
      <c r="DH341" s="906">
        <v>4660</v>
      </c>
      <c r="DI341" s="905" t="s">
        <v>248</v>
      </c>
      <c r="DJ341" s="85">
        <v>255</v>
      </c>
      <c r="DK341" s="882" t="s">
        <v>252</v>
      </c>
      <c r="DL341" s="908">
        <v>4820</v>
      </c>
      <c r="DM341" s="870" t="s">
        <v>240</v>
      </c>
      <c r="DN341" s="868">
        <v>40</v>
      </c>
      <c r="DO341" s="870" t="s">
        <v>241</v>
      </c>
      <c r="DP341" s="872" t="s">
        <v>242</v>
      </c>
      <c r="DQ341" s="870" t="s">
        <v>240</v>
      </c>
      <c r="DR341" s="874" t="s">
        <v>246</v>
      </c>
      <c r="DS341" s="870" t="s">
        <v>240</v>
      </c>
      <c r="DT341" s="876">
        <v>3.1</v>
      </c>
      <c r="DU341" s="878" t="s">
        <v>247</v>
      </c>
      <c r="DV341" s="880" t="s">
        <v>253</v>
      </c>
      <c r="DW341" s="882" t="s">
        <v>252</v>
      </c>
      <c r="DX341" s="918"/>
      <c r="DY341" s="887"/>
      <c r="DZ341" s="918"/>
      <c r="EA341" s="115"/>
      <c r="EB341" s="918"/>
    </row>
    <row r="342" spans="1:132" s="116" customFormat="1" ht="34.15" customHeight="1">
      <c r="A342" s="138" t="s">
        <v>620</v>
      </c>
      <c r="B342" s="920"/>
      <c r="C342" s="884"/>
      <c r="D342" s="910"/>
      <c r="E342" s="114" t="s">
        <v>43</v>
      </c>
      <c r="F342" s="52"/>
      <c r="G342" s="88">
        <v>45870</v>
      </c>
      <c r="H342" s="89"/>
      <c r="I342" s="55" t="s">
        <v>240</v>
      </c>
      <c r="J342" s="90">
        <v>430</v>
      </c>
      <c r="K342" s="91"/>
      <c r="L342" s="92" t="s">
        <v>241</v>
      </c>
      <c r="M342" s="93" t="s">
        <v>242</v>
      </c>
      <c r="N342" s="94" t="s">
        <v>240</v>
      </c>
      <c r="O342" s="95" t="s">
        <v>246</v>
      </c>
      <c r="P342" s="94" t="s">
        <v>240</v>
      </c>
      <c r="Q342" s="96">
        <v>2.4</v>
      </c>
      <c r="R342" s="97"/>
      <c r="S342" s="887"/>
      <c r="T342" s="889"/>
      <c r="U342" s="887"/>
      <c r="V342" s="891"/>
      <c r="W342" s="893"/>
      <c r="X342" s="873"/>
      <c r="Y342" s="893"/>
      <c r="Z342" s="895"/>
      <c r="AA342" s="55" t="s">
        <v>240</v>
      </c>
      <c r="AB342" s="90">
        <v>8440</v>
      </c>
      <c r="AC342" s="887"/>
      <c r="AD342" s="98">
        <v>80</v>
      </c>
      <c r="AE342" s="99" t="s">
        <v>241</v>
      </c>
      <c r="AF342" s="93" t="s">
        <v>242</v>
      </c>
      <c r="AG342" s="100" t="s">
        <v>240</v>
      </c>
      <c r="AH342" s="101" t="s">
        <v>246</v>
      </c>
      <c r="AI342" s="100" t="s">
        <v>240</v>
      </c>
      <c r="AJ342" s="102">
        <v>2.9</v>
      </c>
      <c r="AK342" s="103"/>
      <c r="AL342" s="70"/>
      <c r="AM342" s="104"/>
      <c r="AN342" s="77"/>
      <c r="AO342" s="105"/>
      <c r="AP342" s="106"/>
      <c r="AQ342" s="86"/>
      <c r="AR342" s="106"/>
      <c r="AS342" s="86"/>
      <c r="AT342" s="106"/>
      <c r="AU342" s="86"/>
      <c r="AV342" s="107" t="s">
        <v>240</v>
      </c>
      <c r="AW342" s="71">
        <v>59140</v>
      </c>
      <c r="AX342" s="77" t="s">
        <v>240</v>
      </c>
      <c r="AY342" s="72">
        <v>590</v>
      </c>
      <c r="AZ342" s="108" t="s">
        <v>241</v>
      </c>
      <c r="BA342" s="74" t="s">
        <v>242</v>
      </c>
      <c r="BB342" s="73" t="s">
        <v>240</v>
      </c>
      <c r="BC342" s="75" t="s">
        <v>246</v>
      </c>
      <c r="BD342" s="73" t="s">
        <v>240</v>
      </c>
      <c r="BE342" s="76">
        <v>2.6</v>
      </c>
      <c r="BF342" s="107" t="s">
        <v>240</v>
      </c>
      <c r="BG342" s="156">
        <v>50700</v>
      </c>
      <c r="BH342" s="107" t="s">
        <v>250</v>
      </c>
      <c r="BI342" s="72">
        <v>500</v>
      </c>
      <c r="BJ342" s="108" t="s">
        <v>241</v>
      </c>
      <c r="BK342" s="74" t="s">
        <v>242</v>
      </c>
      <c r="BL342" s="108" t="s">
        <v>240</v>
      </c>
      <c r="BM342" s="75" t="s">
        <v>246</v>
      </c>
      <c r="BN342" s="108" t="s">
        <v>240</v>
      </c>
      <c r="BO342" s="76">
        <v>2.6</v>
      </c>
      <c r="BP342" s="896"/>
      <c r="BQ342" s="898"/>
      <c r="BR342" s="887"/>
      <c r="BS342" s="900"/>
      <c r="BT342" s="873"/>
      <c r="BU342" s="873"/>
      <c r="BV342" s="871"/>
      <c r="BW342" s="875"/>
      <c r="BX342" s="871"/>
      <c r="BY342" s="912"/>
      <c r="BZ342" s="887"/>
      <c r="CA342" s="904"/>
      <c r="CB342" s="887"/>
      <c r="CC342" s="900"/>
      <c r="CD342" s="871"/>
      <c r="CE342" s="873"/>
      <c r="CF342" s="871"/>
      <c r="CG342" s="875"/>
      <c r="CH342" s="871"/>
      <c r="CI342" s="877"/>
      <c r="CJ342" s="881"/>
      <c r="CK342" s="887"/>
      <c r="CL342" s="889"/>
      <c r="CM342" s="887"/>
      <c r="CN342" s="900"/>
      <c r="CO342" s="873"/>
      <c r="CP342" s="873"/>
      <c r="CQ342" s="871"/>
      <c r="CR342" s="875"/>
      <c r="CS342" s="871"/>
      <c r="CT342" s="902"/>
      <c r="CU342" s="887"/>
      <c r="CV342" s="109" t="s">
        <v>280</v>
      </c>
      <c r="CW342" s="887"/>
      <c r="CX342" s="109" t="s">
        <v>255</v>
      </c>
      <c r="CY342" s="887"/>
      <c r="CZ342" s="110">
        <v>49.9</v>
      </c>
      <c r="DA342" s="887"/>
      <c r="DB342" s="109" t="s">
        <v>280</v>
      </c>
      <c r="DC342" s="887"/>
      <c r="DD342" s="109" t="s">
        <v>255</v>
      </c>
      <c r="DE342" s="887"/>
      <c r="DF342" s="110">
        <v>33.299999999999997</v>
      </c>
      <c r="DG342" s="905"/>
      <c r="DH342" s="907"/>
      <c r="DI342" s="905"/>
      <c r="DJ342" s="111" t="s">
        <v>256</v>
      </c>
      <c r="DK342" s="882"/>
      <c r="DL342" s="909"/>
      <c r="DM342" s="871"/>
      <c r="DN342" s="869"/>
      <c r="DO342" s="871"/>
      <c r="DP342" s="873"/>
      <c r="DQ342" s="871"/>
      <c r="DR342" s="875"/>
      <c r="DS342" s="871"/>
      <c r="DT342" s="877"/>
      <c r="DU342" s="879"/>
      <c r="DV342" s="881"/>
      <c r="DW342" s="882"/>
      <c r="DX342" s="918"/>
      <c r="DY342" s="887"/>
      <c r="DZ342" s="918"/>
      <c r="EA342" s="115"/>
      <c r="EB342" s="918"/>
    </row>
    <row r="343" spans="1:132" s="116" customFormat="1" ht="34.15" customHeight="1">
      <c r="A343" s="138" t="s">
        <v>621</v>
      </c>
      <c r="B343" s="920"/>
      <c r="C343" s="883" t="s">
        <v>270</v>
      </c>
      <c r="D343" s="885" t="s">
        <v>239</v>
      </c>
      <c r="E343" s="113" t="s">
        <v>42</v>
      </c>
      <c r="F343" s="52"/>
      <c r="G343" s="53">
        <v>35460</v>
      </c>
      <c r="H343" s="54">
        <v>43900</v>
      </c>
      <c r="I343" s="55" t="s">
        <v>240</v>
      </c>
      <c r="J343" s="56">
        <v>330</v>
      </c>
      <c r="K343" s="57">
        <v>410</v>
      </c>
      <c r="L343" s="58" t="s">
        <v>241</v>
      </c>
      <c r="M343" s="59" t="s">
        <v>242</v>
      </c>
      <c r="N343" s="60" t="s">
        <v>240</v>
      </c>
      <c r="O343" s="61" t="s">
        <v>243</v>
      </c>
      <c r="P343" s="60" t="s">
        <v>240</v>
      </c>
      <c r="Q343" s="62">
        <v>2.2999999999999998</v>
      </c>
      <c r="R343" s="63">
        <v>2.4</v>
      </c>
      <c r="S343" s="887" t="s">
        <v>240</v>
      </c>
      <c r="T343" s="888">
        <v>620</v>
      </c>
      <c r="U343" s="887" t="s">
        <v>240</v>
      </c>
      <c r="V343" s="890">
        <v>6</v>
      </c>
      <c r="W343" s="892" t="s">
        <v>244</v>
      </c>
      <c r="X343" s="872" t="s">
        <v>242</v>
      </c>
      <c r="Y343" s="892" t="s">
        <v>240</v>
      </c>
      <c r="Z343" s="894" t="s">
        <v>245</v>
      </c>
      <c r="AA343" s="55" t="s">
        <v>240</v>
      </c>
      <c r="AB343" s="64">
        <v>8440</v>
      </c>
      <c r="AC343" s="887" t="s">
        <v>240</v>
      </c>
      <c r="AD343" s="65">
        <v>80</v>
      </c>
      <c r="AE343" s="66" t="s">
        <v>244</v>
      </c>
      <c r="AF343" s="59" t="s">
        <v>242</v>
      </c>
      <c r="AG343" s="67" t="s">
        <v>240</v>
      </c>
      <c r="AH343" s="61" t="s">
        <v>246</v>
      </c>
      <c r="AI343" s="67" t="s">
        <v>240</v>
      </c>
      <c r="AJ343" s="68">
        <v>2.9</v>
      </c>
      <c r="AK343" s="69" t="s">
        <v>247</v>
      </c>
      <c r="AL343" s="70" t="s">
        <v>248</v>
      </c>
      <c r="AM343" s="71">
        <v>3370</v>
      </c>
      <c r="AN343" s="70" t="s">
        <v>248</v>
      </c>
      <c r="AO343" s="72">
        <v>30</v>
      </c>
      <c r="AP343" s="73" t="s">
        <v>241</v>
      </c>
      <c r="AQ343" s="74" t="s">
        <v>242</v>
      </c>
      <c r="AR343" s="73" t="s">
        <v>240</v>
      </c>
      <c r="AS343" s="75" t="s">
        <v>246</v>
      </c>
      <c r="AT343" s="73" t="s">
        <v>240</v>
      </c>
      <c r="AU343" s="76">
        <v>3.9</v>
      </c>
      <c r="AV343" s="77"/>
      <c r="AW343" s="78"/>
      <c r="AX343" s="77"/>
      <c r="AY343" s="79"/>
      <c r="AZ343" s="80"/>
      <c r="BA343" s="80"/>
      <c r="BB343" s="81"/>
      <c r="BC343" s="80"/>
      <c r="BD343" s="81"/>
      <c r="BE343" s="80"/>
      <c r="BF343" s="77"/>
      <c r="BG343" s="78" t="s">
        <v>249</v>
      </c>
      <c r="BH343" s="77"/>
      <c r="BI343" s="82"/>
      <c r="BJ343" s="80"/>
      <c r="BK343" s="80"/>
      <c r="BL343" s="80"/>
      <c r="BM343" s="80"/>
      <c r="BN343" s="80"/>
      <c r="BO343" s="80"/>
      <c r="BP343" s="896" t="s">
        <v>240</v>
      </c>
      <c r="BQ343" s="897" t="s">
        <v>178</v>
      </c>
      <c r="BR343" s="887" t="s">
        <v>240</v>
      </c>
      <c r="BS343" s="899"/>
      <c r="BT343" s="872"/>
      <c r="BU343" s="872"/>
      <c r="BV343" s="870"/>
      <c r="BW343" s="874"/>
      <c r="BX343" s="870"/>
      <c r="BY343" s="911" t="s">
        <v>178</v>
      </c>
      <c r="BZ343" s="887" t="s">
        <v>250</v>
      </c>
      <c r="CA343" s="903">
        <v>4220</v>
      </c>
      <c r="CB343" s="887" t="s">
        <v>240</v>
      </c>
      <c r="CC343" s="899">
        <v>40</v>
      </c>
      <c r="CD343" s="870" t="s">
        <v>241</v>
      </c>
      <c r="CE343" s="872" t="s">
        <v>242</v>
      </c>
      <c r="CF343" s="870" t="s">
        <v>240</v>
      </c>
      <c r="CG343" s="874" t="s">
        <v>246</v>
      </c>
      <c r="CH343" s="870" t="s">
        <v>240</v>
      </c>
      <c r="CI343" s="876">
        <v>2.7</v>
      </c>
      <c r="CJ343" s="880" t="s">
        <v>251</v>
      </c>
      <c r="CK343" s="887" t="s">
        <v>250</v>
      </c>
      <c r="CL343" s="888">
        <v>700</v>
      </c>
      <c r="CM343" s="887" t="s">
        <v>240</v>
      </c>
      <c r="CN343" s="899">
        <v>7</v>
      </c>
      <c r="CO343" s="872" t="s">
        <v>241</v>
      </c>
      <c r="CP343" s="872" t="s">
        <v>242</v>
      </c>
      <c r="CQ343" s="870" t="s">
        <v>240</v>
      </c>
      <c r="CR343" s="874" t="s">
        <v>246</v>
      </c>
      <c r="CS343" s="870" t="s">
        <v>240</v>
      </c>
      <c r="CT343" s="901">
        <v>9.6999999999999993</v>
      </c>
      <c r="CU343" s="887" t="s">
        <v>250</v>
      </c>
      <c r="CV343" s="83">
        <v>440</v>
      </c>
      <c r="CW343" s="887" t="s">
        <v>250</v>
      </c>
      <c r="CX343" s="84">
        <v>4</v>
      </c>
      <c r="CY343" s="887" t="s">
        <v>250</v>
      </c>
      <c r="CZ343" s="84">
        <v>4</v>
      </c>
      <c r="DA343" s="887" t="s">
        <v>250</v>
      </c>
      <c r="DB343" s="83">
        <v>70</v>
      </c>
      <c r="DC343" s="887" t="s">
        <v>250</v>
      </c>
      <c r="DD343" s="84">
        <v>1</v>
      </c>
      <c r="DE343" s="887" t="s">
        <v>250</v>
      </c>
      <c r="DF343" s="84">
        <v>1</v>
      </c>
      <c r="DG343" s="905" t="s">
        <v>248</v>
      </c>
      <c r="DH343" s="906">
        <v>4250</v>
      </c>
      <c r="DI343" s="905" t="s">
        <v>248</v>
      </c>
      <c r="DJ343" s="85">
        <v>255</v>
      </c>
      <c r="DK343" s="882" t="s">
        <v>252</v>
      </c>
      <c r="DL343" s="908">
        <v>4220</v>
      </c>
      <c r="DM343" s="870" t="s">
        <v>240</v>
      </c>
      <c r="DN343" s="868">
        <v>40</v>
      </c>
      <c r="DO343" s="870" t="s">
        <v>241</v>
      </c>
      <c r="DP343" s="872" t="s">
        <v>242</v>
      </c>
      <c r="DQ343" s="870" t="s">
        <v>240</v>
      </c>
      <c r="DR343" s="874" t="s">
        <v>246</v>
      </c>
      <c r="DS343" s="870" t="s">
        <v>240</v>
      </c>
      <c r="DT343" s="876">
        <v>2.7</v>
      </c>
      <c r="DU343" s="878" t="s">
        <v>247</v>
      </c>
      <c r="DV343" s="880" t="s">
        <v>253</v>
      </c>
      <c r="DW343" s="882" t="s">
        <v>252</v>
      </c>
      <c r="DX343" s="918"/>
      <c r="DY343" s="887"/>
      <c r="DZ343" s="918"/>
      <c r="EA343" s="115"/>
      <c r="EB343" s="918"/>
    </row>
    <row r="344" spans="1:132" s="116" customFormat="1" ht="34.15" customHeight="1">
      <c r="A344" s="138" t="s">
        <v>622</v>
      </c>
      <c r="B344" s="920"/>
      <c r="C344" s="884"/>
      <c r="D344" s="910"/>
      <c r="E344" s="114" t="s">
        <v>43</v>
      </c>
      <c r="F344" s="52"/>
      <c r="G344" s="88">
        <v>43900</v>
      </c>
      <c r="H344" s="89"/>
      <c r="I344" s="55" t="s">
        <v>240</v>
      </c>
      <c r="J344" s="90">
        <v>410</v>
      </c>
      <c r="K344" s="91"/>
      <c r="L344" s="92" t="s">
        <v>241</v>
      </c>
      <c r="M344" s="93" t="s">
        <v>242</v>
      </c>
      <c r="N344" s="94" t="s">
        <v>240</v>
      </c>
      <c r="O344" s="95" t="s">
        <v>246</v>
      </c>
      <c r="P344" s="94" t="s">
        <v>240</v>
      </c>
      <c r="Q344" s="96">
        <v>2.4</v>
      </c>
      <c r="R344" s="97"/>
      <c r="S344" s="887"/>
      <c r="T344" s="889"/>
      <c r="U344" s="887"/>
      <c r="V344" s="891"/>
      <c r="W344" s="893"/>
      <c r="X344" s="873"/>
      <c r="Y344" s="893"/>
      <c r="Z344" s="895"/>
      <c r="AA344" s="55" t="s">
        <v>240</v>
      </c>
      <c r="AB344" s="90">
        <v>8440</v>
      </c>
      <c r="AC344" s="887"/>
      <c r="AD344" s="98">
        <v>80</v>
      </c>
      <c r="AE344" s="99" t="s">
        <v>241</v>
      </c>
      <c r="AF344" s="93" t="s">
        <v>242</v>
      </c>
      <c r="AG344" s="100" t="s">
        <v>240</v>
      </c>
      <c r="AH344" s="101" t="s">
        <v>246</v>
      </c>
      <c r="AI344" s="100" t="s">
        <v>240</v>
      </c>
      <c r="AJ344" s="102">
        <v>2.9</v>
      </c>
      <c r="AK344" s="103"/>
      <c r="AL344" s="70"/>
      <c r="AM344" s="104"/>
      <c r="AN344" s="77"/>
      <c r="AO344" s="105"/>
      <c r="AP344" s="106"/>
      <c r="AQ344" s="86"/>
      <c r="AR344" s="106"/>
      <c r="AS344" s="86"/>
      <c r="AT344" s="106"/>
      <c r="AU344" s="86"/>
      <c r="AV344" s="107" t="s">
        <v>240</v>
      </c>
      <c r="AW344" s="71">
        <v>59140</v>
      </c>
      <c r="AX344" s="77" t="s">
        <v>240</v>
      </c>
      <c r="AY344" s="72">
        <v>590</v>
      </c>
      <c r="AZ344" s="108" t="s">
        <v>241</v>
      </c>
      <c r="BA344" s="74" t="s">
        <v>242</v>
      </c>
      <c r="BB344" s="73" t="s">
        <v>240</v>
      </c>
      <c r="BC344" s="75" t="s">
        <v>246</v>
      </c>
      <c r="BD344" s="73" t="s">
        <v>240</v>
      </c>
      <c r="BE344" s="76">
        <v>2.6</v>
      </c>
      <c r="BF344" s="107" t="s">
        <v>240</v>
      </c>
      <c r="BG344" s="156">
        <v>50700</v>
      </c>
      <c r="BH344" s="107" t="s">
        <v>250</v>
      </c>
      <c r="BI344" s="72">
        <v>500</v>
      </c>
      <c r="BJ344" s="108" t="s">
        <v>241</v>
      </c>
      <c r="BK344" s="74" t="s">
        <v>242</v>
      </c>
      <c r="BL344" s="108" t="s">
        <v>240</v>
      </c>
      <c r="BM344" s="75" t="s">
        <v>246</v>
      </c>
      <c r="BN344" s="108" t="s">
        <v>240</v>
      </c>
      <c r="BO344" s="76">
        <v>2.6</v>
      </c>
      <c r="BP344" s="896"/>
      <c r="BQ344" s="898"/>
      <c r="BR344" s="887"/>
      <c r="BS344" s="900"/>
      <c r="BT344" s="873"/>
      <c r="BU344" s="873"/>
      <c r="BV344" s="871"/>
      <c r="BW344" s="875"/>
      <c r="BX344" s="871"/>
      <c r="BY344" s="912"/>
      <c r="BZ344" s="887"/>
      <c r="CA344" s="904"/>
      <c r="CB344" s="887"/>
      <c r="CC344" s="900"/>
      <c r="CD344" s="871"/>
      <c r="CE344" s="873"/>
      <c r="CF344" s="871"/>
      <c r="CG344" s="875"/>
      <c r="CH344" s="871"/>
      <c r="CI344" s="877"/>
      <c r="CJ344" s="881"/>
      <c r="CK344" s="887"/>
      <c r="CL344" s="889"/>
      <c r="CM344" s="887"/>
      <c r="CN344" s="900"/>
      <c r="CO344" s="873"/>
      <c r="CP344" s="873"/>
      <c r="CQ344" s="871"/>
      <c r="CR344" s="875"/>
      <c r="CS344" s="871"/>
      <c r="CT344" s="902"/>
      <c r="CU344" s="887"/>
      <c r="CV344" s="109" t="s">
        <v>280</v>
      </c>
      <c r="CW344" s="887"/>
      <c r="CX344" s="109" t="s">
        <v>255</v>
      </c>
      <c r="CY344" s="887"/>
      <c r="CZ344" s="110">
        <v>43.7</v>
      </c>
      <c r="DA344" s="887"/>
      <c r="DB344" s="109" t="s">
        <v>280</v>
      </c>
      <c r="DC344" s="887"/>
      <c r="DD344" s="109" t="s">
        <v>255</v>
      </c>
      <c r="DE344" s="887"/>
      <c r="DF344" s="110">
        <v>29.1</v>
      </c>
      <c r="DG344" s="905"/>
      <c r="DH344" s="907"/>
      <c r="DI344" s="905"/>
      <c r="DJ344" s="111" t="s">
        <v>256</v>
      </c>
      <c r="DK344" s="882"/>
      <c r="DL344" s="909"/>
      <c r="DM344" s="871"/>
      <c r="DN344" s="869"/>
      <c r="DO344" s="871"/>
      <c r="DP344" s="873"/>
      <c r="DQ344" s="871"/>
      <c r="DR344" s="875"/>
      <c r="DS344" s="871"/>
      <c r="DT344" s="877"/>
      <c r="DU344" s="879"/>
      <c r="DV344" s="881"/>
      <c r="DW344" s="882"/>
      <c r="DX344" s="918"/>
      <c r="DY344" s="887"/>
      <c r="DZ344" s="918"/>
      <c r="EA344" s="115"/>
      <c r="EB344" s="918"/>
    </row>
    <row r="345" spans="1:132" s="116" customFormat="1" ht="34.15" customHeight="1">
      <c r="A345" s="138" t="s">
        <v>623</v>
      </c>
      <c r="B345" s="920"/>
      <c r="C345" s="883" t="s">
        <v>271</v>
      </c>
      <c r="D345" s="885" t="s">
        <v>239</v>
      </c>
      <c r="E345" s="113" t="s">
        <v>42</v>
      </c>
      <c r="F345" s="52"/>
      <c r="G345" s="53">
        <v>33910</v>
      </c>
      <c r="H345" s="54">
        <v>42350</v>
      </c>
      <c r="I345" s="55" t="s">
        <v>240</v>
      </c>
      <c r="J345" s="56">
        <v>310</v>
      </c>
      <c r="K345" s="57">
        <v>400</v>
      </c>
      <c r="L345" s="58" t="s">
        <v>241</v>
      </c>
      <c r="M345" s="59" t="s">
        <v>242</v>
      </c>
      <c r="N345" s="60" t="s">
        <v>240</v>
      </c>
      <c r="O345" s="61" t="s">
        <v>243</v>
      </c>
      <c r="P345" s="60" t="s">
        <v>240</v>
      </c>
      <c r="Q345" s="62">
        <v>2.4</v>
      </c>
      <c r="R345" s="63">
        <v>2.4</v>
      </c>
      <c r="S345" s="887" t="s">
        <v>240</v>
      </c>
      <c r="T345" s="888">
        <v>550</v>
      </c>
      <c r="U345" s="887" t="s">
        <v>240</v>
      </c>
      <c r="V345" s="890">
        <v>5</v>
      </c>
      <c r="W345" s="892" t="s">
        <v>244</v>
      </c>
      <c r="X345" s="872" t="s">
        <v>242</v>
      </c>
      <c r="Y345" s="892" t="s">
        <v>240</v>
      </c>
      <c r="Z345" s="894" t="s">
        <v>245</v>
      </c>
      <c r="AA345" s="55" t="s">
        <v>240</v>
      </c>
      <c r="AB345" s="64">
        <v>8440</v>
      </c>
      <c r="AC345" s="887" t="s">
        <v>240</v>
      </c>
      <c r="AD345" s="65">
        <v>80</v>
      </c>
      <c r="AE345" s="66" t="s">
        <v>244</v>
      </c>
      <c r="AF345" s="59" t="s">
        <v>242</v>
      </c>
      <c r="AG345" s="67" t="s">
        <v>240</v>
      </c>
      <c r="AH345" s="61" t="s">
        <v>246</v>
      </c>
      <c r="AI345" s="67" t="s">
        <v>240</v>
      </c>
      <c r="AJ345" s="68">
        <v>2.9</v>
      </c>
      <c r="AK345" s="69" t="s">
        <v>247</v>
      </c>
      <c r="AL345" s="70" t="s">
        <v>248</v>
      </c>
      <c r="AM345" s="71">
        <v>3370</v>
      </c>
      <c r="AN345" s="70" t="s">
        <v>248</v>
      </c>
      <c r="AO345" s="72">
        <v>30</v>
      </c>
      <c r="AP345" s="73" t="s">
        <v>241</v>
      </c>
      <c r="AQ345" s="74" t="s">
        <v>242</v>
      </c>
      <c r="AR345" s="73" t="s">
        <v>240</v>
      </c>
      <c r="AS345" s="75" t="s">
        <v>246</v>
      </c>
      <c r="AT345" s="73" t="s">
        <v>240</v>
      </c>
      <c r="AU345" s="76">
        <v>3.9</v>
      </c>
      <c r="AV345" s="77"/>
      <c r="AW345" s="78"/>
      <c r="AX345" s="77"/>
      <c r="AY345" s="79"/>
      <c r="AZ345" s="80"/>
      <c r="BA345" s="80"/>
      <c r="BB345" s="81"/>
      <c r="BC345" s="80"/>
      <c r="BD345" s="81"/>
      <c r="BE345" s="80"/>
      <c r="BF345" s="77"/>
      <c r="BG345" s="78" t="s">
        <v>249</v>
      </c>
      <c r="BH345" s="77"/>
      <c r="BI345" s="82"/>
      <c r="BJ345" s="80"/>
      <c r="BK345" s="80"/>
      <c r="BL345" s="80"/>
      <c r="BM345" s="80"/>
      <c r="BN345" s="80"/>
      <c r="BO345" s="80"/>
      <c r="BP345" s="896" t="s">
        <v>240</v>
      </c>
      <c r="BQ345" s="897">
        <v>730</v>
      </c>
      <c r="BR345" s="887" t="s">
        <v>240</v>
      </c>
      <c r="BS345" s="899">
        <v>7</v>
      </c>
      <c r="BT345" s="872" t="s">
        <v>241</v>
      </c>
      <c r="BU345" s="872" t="s">
        <v>242</v>
      </c>
      <c r="BV345" s="870" t="s">
        <v>240</v>
      </c>
      <c r="BW345" s="874" t="s">
        <v>246</v>
      </c>
      <c r="BX345" s="870" t="s">
        <v>240</v>
      </c>
      <c r="BY345" s="901">
        <v>8.6</v>
      </c>
      <c r="BZ345" s="887" t="s">
        <v>250</v>
      </c>
      <c r="CA345" s="903">
        <v>3750</v>
      </c>
      <c r="CB345" s="887" t="s">
        <v>240</v>
      </c>
      <c r="CC345" s="899">
        <v>30</v>
      </c>
      <c r="CD345" s="870" t="s">
        <v>241</v>
      </c>
      <c r="CE345" s="872" t="s">
        <v>242</v>
      </c>
      <c r="CF345" s="870" t="s">
        <v>240</v>
      </c>
      <c r="CG345" s="874" t="s">
        <v>246</v>
      </c>
      <c r="CH345" s="870" t="s">
        <v>240</v>
      </c>
      <c r="CI345" s="876">
        <v>3.2</v>
      </c>
      <c r="CJ345" s="880" t="s">
        <v>251</v>
      </c>
      <c r="CK345" s="887" t="s">
        <v>250</v>
      </c>
      <c r="CL345" s="888">
        <v>620</v>
      </c>
      <c r="CM345" s="887" t="s">
        <v>240</v>
      </c>
      <c r="CN345" s="899">
        <v>6</v>
      </c>
      <c r="CO345" s="872" t="s">
        <v>241</v>
      </c>
      <c r="CP345" s="872" t="s">
        <v>242</v>
      </c>
      <c r="CQ345" s="870" t="s">
        <v>240</v>
      </c>
      <c r="CR345" s="874" t="s">
        <v>246</v>
      </c>
      <c r="CS345" s="870" t="s">
        <v>240</v>
      </c>
      <c r="CT345" s="901">
        <v>10.1</v>
      </c>
      <c r="CU345" s="887" t="s">
        <v>250</v>
      </c>
      <c r="CV345" s="83">
        <v>410</v>
      </c>
      <c r="CW345" s="887" t="s">
        <v>250</v>
      </c>
      <c r="CX345" s="84">
        <v>4</v>
      </c>
      <c r="CY345" s="887" t="s">
        <v>250</v>
      </c>
      <c r="CZ345" s="84">
        <v>4</v>
      </c>
      <c r="DA345" s="887" t="s">
        <v>250</v>
      </c>
      <c r="DB345" s="83">
        <v>70</v>
      </c>
      <c r="DC345" s="887" t="s">
        <v>250</v>
      </c>
      <c r="DD345" s="84">
        <v>1</v>
      </c>
      <c r="DE345" s="887" t="s">
        <v>250</v>
      </c>
      <c r="DF345" s="84">
        <v>1</v>
      </c>
      <c r="DG345" s="905" t="s">
        <v>248</v>
      </c>
      <c r="DH345" s="906">
        <v>3920</v>
      </c>
      <c r="DI345" s="905" t="s">
        <v>248</v>
      </c>
      <c r="DJ345" s="85">
        <v>255</v>
      </c>
      <c r="DK345" s="882" t="s">
        <v>252</v>
      </c>
      <c r="DL345" s="908">
        <v>3750</v>
      </c>
      <c r="DM345" s="870" t="s">
        <v>240</v>
      </c>
      <c r="DN345" s="868">
        <v>30</v>
      </c>
      <c r="DO345" s="870" t="s">
        <v>241</v>
      </c>
      <c r="DP345" s="872" t="s">
        <v>242</v>
      </c>
      <c r="DQ345" s="870" t="s">
        <v>240</v>
      </c>
      <c r="DR345" s="874" t="s">
        <v>246</v>
      </c>
      <c r="DS345" s="870" t="s">
        <v>240</v>
      </c>
      <c r="DT345" s="876">
        <v>3.2</v>
      </c>
      <c r="DU345" s="878" t="s">
        <v>247</v>
      </c>
      <c r="DV345" s="880" t="s">
        <v>253</v>
      </c>
      <c r="DW345" s="882" t="s">
        <v>252</v>
      </c>
      <c r="DX345" s="918"/>
      <c r="DY345" s="887"/>
      <c r="DZ345" s="918"/>
      <c r="EA345" s="115"/>
      <c r="EB345" s="918"/>
    </row>
    <row r="346" spans="1:132" s="116" customFormat="1" ht="34.15" customHeight="1">
      <c r="A346" s="138" t="s">
        <v>624</v>
      </c>
      <c r="B346" s="920"/>
      <c r="C346" s="884"/>
      <c r="D346" s="910"/>
      <c r="E346" s="114" t="s">
        <v>43</v>
      </c>
      <c r="F346" s="52"/>
      <c r="G346" s="88">
        <v>42350</v>
      </c>
      <c r="H346" s="89"/>
      <c r="I346" s="55" t="s">
        <v>240</v>
      </c>
      <c r="J346" s="90">
        <v>400</v>
      </c>
      <c r="K346" s="91"/>
      <c r="L346" s="92" t="s">
        <v>241</v>
      </c>
      <c r="M346" s="93" t="s">
        <v>242</v>
      </c>
      <c r="N346" s="94" t="s">
        <v>240</v>
      </c>
      <c r="O346" s="95" t="s">
        <v>246</v>
      </c>
      <c r="P346" s="94" t="s">
        <v>240</v>
      </c>
      <c r="Q346" s="96">
        <v>2.4</v>
      </c>
      <c r="R346" s="97"/>
      <c r="S346" s="887"/>
      <c r="T346" s="889"/>
      <c r="U346" s="887"/>
      <c r="V346" s="891"/>
      <c r="W346" s="893"/>
      <c r="X346" s="873"/>
      <c r="Y346" s="893"/>
      <c r="Z346" s="895"/>
      <c r="AA346" s="55" t="s">
        <v>240</v>
      </c>
      <c r="AB346" s="90">
        <v>8440</v>
      </c>
      <c r="AC346" s="887"/>
      <c r="AD346" s="98">
        <v>80</v>
      </c>
      <c r="AE346" s="99" t="s">
        <v>241</v>
      </c>
      <c r="AF346" s="93" t="s">
        <v>242</v>
      </c>
      <c r="AG346" s="100" t="s">
        <v>240</v>
      </c>
      <c r="AH346" s="101" t="s">
        <v>246</v>
      </c>
      <c r="AI346" s="100" t="s">
        <v>240</v>
      </c>
      <c r="AJ346" s="102">
        <v>2.9</v>
      </c>
      <c r="AK346" s="103"/>
      <c r="AL346" s="70"/>
      <c r="AM346" s="104"/>
      <c r="AN346" s="77"/>
      <c r="AO346" s="105"/>
      <c r="AP346" s="106"/>
      <c r="AQ346" s="86"/>
      <c r="AR346" s="106"/>
      <c r="AS346" s="86"/>
      <c r="AT346" s="106"/>
      <c r="AU346" s="86"/>
      <c r="AV346" s="107" t="s">
        <v>240</v>
      </c>
      <c r="AW346" s="71">
        <v>59140</v>
      </c>
      <c r="AX346" s="77" t="s">
        <v>240</v>
      </c>
      <c r="AY346" s="72">
        <v>590</v>
      </c>
      <c r="AZ346" s="108" t="s">
        <v>241</v>
      </c>
      <c r="BA346" s="74" t="s">
        <v>242</v>
      </c>
      <c r="BB346" s="73" t="s">
        <v>240</v>
      </c>
      <c r="BC346" s="75" t="s">
        <v>246</v>
      </c>
      <c r="BD346" s="73" t="s">
        <v>240</v>
      </c>
      <c r="BE346" s="76">
        <v>2.6</v>
      </c>
      <c r="BF346" s="107" t="s">
        <v>240</v>
      </c>
      <c r="BG346" s="156">
        <v>50700</v>
      </c>
      <c r="BH346" s="107" t="s">
        <v>250</v>
      </c>
      <c r="BI346" s="72">
        <v>500</v>
      </c>
      <c r="BJ346" s="108" t="s">
        <v>241</v>
      </c>
      <c r="BK346" s="74" t="s">
        <v>242</v>
      </c>
      <c r="BL346" s="108" t="s">
        <v>240</v>
      </c>
      <c r="BM346" s="75" t="s">
        <v>246</v>
      </c>
      <c r="BN346" s="108" t="s">
        <v>240</v>
      </c>
      <c r="BO346" s="76">
        <v>2.6</v>
      </c>
      <c r="BP346" s="896"/>
      <c r="BQ346" s="898"/>
      <c r="BR346" s="887"/>
      <c r="BS346" s="900"/>
      <c r="BT346" s="873"/>
      <c r="BU346" s="873"/>
      <c r="BV346" s="871"/>
      <c r="BW346" s="875"/>
      <c r="BX346" s="871"/>
      <c r="BY346" s="902"/>
      <c r="BZ346" s="887"/>
      <c r="CA346" s="904"/>
      <c r="CB346" s="887"/>
      <c r="CC346" s="900"/>
      <c r="CD346" s="871"/>
      <c r="CE346" s="873"/>
      <c r="CF346" s="871"/>
      <c r="CG346" s="875"/>
      <c r="CH346" s="871"/>
      <c r="CI346" s="877"/>
      <c r="CJ346" s="881"/>
      <c r="CK346" s="887"/>
      <c r="CL346" s="889"/>
      <c r="CM346" s="887"/>
      <c r="CN346" s="900"/>
      <c r="CO346" s="873"/>
      <c r="CP346" s="873"/>
      <c r="CQ346" s="871"/>
      <c r="CR346" s="875"/>
      <c r="CS346" s="871"/>
      <c r="CT346" s="902"/>
      <c r="CU346" s="887"/>
      <c r="CV346" s="109" t="s">
        <v>280</v>
      </c>
      <c r="CW346" s="887"/>
      <c r="CX346" s="109" t="s">
        <v>255</v>
      </c>
      <c r="CY346" s="887"/>
      <c r="CZ346" s="110">
        <v>38.799999999999997</v>
      </c>
      <c r="DA346" s="887"/>
      <c r="DB346" s="109" t="s">
        <v>280</v>
      </c>
      <c r="DC346" s="887"/>
      <c r="DD346" s="109" t="s">
        <v>255</v>
      </c>
      <c r="DE346" s="887"/>
      <c r="DF346" s="110">
        <v>25.9</v>
      </c>
      <c r="DG346" s="905"/>
      <c r="DH346" s="907"/>
      <c r="DI346" s="905"/>
      <c r="DJ346" s="111" t="s">
        <v>256</v>
      </c>
      <c r="DK346" s="882"/>
      <c r="DL346" s="909"/>
      <c r="DM346" s="871"/>
      <c r="DN346" s="869"/>
      <c r="DO346" s="871"/>
      <c r="DP346" s="873"/>
      <c r="DQ346" s="871"/>
      <c r="DR346" s="875"/>
      <c r="DS346" s="871"/>
      <c r="DT346" s="877"/>
      <c r="DU346" s="879"/>
      <c r="DV346" s="881"/>
      <c r="DW346" s="882"/>
      <c r="DX346" s="918"/>
      <c r="DY346" s="887"/>
      <c r="DZ346" s="918"/>
      <c r="EA346" s="115"/>
      <c r="EB346" s="918"/>
    </row>
    <row r="347" spans="1:132" s="116" customFormat="1" ht="34.15" customHeight="1">
      <c r="A347" s="138" t="s">
        <v>625</v>
      </c>
      <c r="B347" s="920"/>
      <c r="C347" s="883" t="s">
        <v>272</v>
      </c>
      <c r="D347" s="885" t="s">
        <v>239</v>
      </c>
      <c r="E347" s="113" t="s">
        <v>42</v>
      </c>
      <c r="F347" s="52"/>
      <c r="G347" s="53">
        <v>32690</v>
      </c>
      <c r="H347" s="54">
        <v>41130</v>
      </c>
      <c r="I347" s="55" t="s">
        <v>240</v>
      </c>
      <c r="J347" s="56">
        <v>300</v>
      </c>
      <c r="K347" s="57">
        <v>390</v>
      </c>
      <c r="L347" s="58" t="s">
        <v>241</v>
      </c>
      <c r="M347" s="59" t="s">
        <v>242</v>
      </c>
      <c r="N347" s="60" t="s">
        <v>240</v>
      </c>
      <c r="O347" s="61" t="s">
        <v>243</v>
      </c>
      <c r="P347" s="60" t="s">
        <v>240</v>
      </c>
      <c r="Q347" s="62">
        <v>2.2999999999999998</v>
      </c>
      <c r="R347" s="63">
        <v>2.4</v>
      </c>
      <c r="S347" s="887" t="s">
        <v>240</v>
      </c>
      <c r="T347" s="888">
        <v>490</v>
      </c>
      <c r="U347" s="887" t="s">
        <v>240</v>
      </c>
      <c r="V347" s="890">
        <v>4</v>
      </c>
      <c r="W347" s="892" t="s">
        <v>244</v>
      </c>
      <c r="X347" s="872" t="s">
        <v>242</v>
      </c>
      <c r="Y347" s="892" t="s">
        <v>240</v>
      </c>
      <c r="Z347" s="894" t="s">
        <v>245</v>
      </c>
      <c r="AA347" s="55" t="s">
        <v>240</v>
      </c>
      <c r="AB347" s="64">
        <v>8440</v>
      </c>
      <c r="AC347" s="887" t="s">
        <v>240</v>
      </c>
      <c r="AD347" s="65">
        <v>80</v>
      </c>
      <c r="AE347" s="66" t="s">
        <v>244</v>
      </c>
      <c r="AF347" s="59" t="s">
        <v>242</v>
      </c>
      <c r="AG347" s="67" t="s">
        <v>240</v>
      </c>
      <c r="AH347" s="61" t="s">
        <v>246</v>
      </c>
      <c r="AI347" s="67" t="s">
        <v>240</v>
      </c>
      <c r="AJ347" s="68">
        <v>2.9</v>
      </c>
      <c r="AK347" s="69" t="s">
        <v>247</v>
      </c>
      <c r="AL347" s="70" t="s">
        <v>248</v>
      </c>
      <c r="AM347" s="71">
        <v>3370</v>
      </c>
      <c r="AN347" s="70" t="s">
        <v>248</v>
      </c>
      <c r="AO347" s="72">
        <v>30</v>
      </c>
      <c r="AP347" s="73" t="s">
        <v>241</v>
      </c>
      <c r="AQ347" s="74" t="s">
        <v>242</v>
      </c>
      <c r="AR347" s="73" t="s">
        <v>240</v>
      </c>
      <c r="AS347" s="75" t="s">
        <v>246</v>
      </c>
      <c r="AT347" s="73" t="s">
        <v>240</v>
      </c>
      <c r="AU347" s="76">
        <v>3.9</v>
      </c>
      <c r="AV347" s="77"/>
      <c r="AW347" s="78"/>
      <c r="AX347" s="77"/>
      <c r="AY347" s="79"/>
      <c r="AZ347" s="80"/>
      <c r="BA347" s="80"/>
      <c r="BB347" s="81"/>
      <c r="BC347" s="80"/>
      <c r="BD347" s="81"/>
      <c r="BE347" s="80"/>
      <c r="BF347" s="77"/>
      <c r="BG347" s="78" t="s">
        <v>249</v>
      </c>
      <c r="BH347" s="77"/>
      <c r="BI347" s="82"/>
      <c r="BJ347" s="80"/>
      <c r="BK347" s="80"/>
      <c r="BL347" s="80"/>
      <c r="BM347" s="80"/>
      <c r="BN347" s="80"/>
      <c r="BO347" s="80"/>
      <c r="BP347" s="896" t="s">
        <v>240</v>
      </c>
      <c r="BQ347" s="897">
        <v>660</v>
      </c>
      <c r="BR347" s="887" t="s">
        <v>240</v>
      </c>
      <c r="BS347" s="899">
        <v>6</v>
      </c>
      <c r="BT347" s="872" t="s">
        <v>241</v>
      </c>
      <c r="BU347" s="872" t="s">
        <v>242</v>
      </c>
      <c r="BV347" s="870" t="s">
        <v>240</v>
      </c>
      <c r="BW347" s="874" t="s">
        <v>246</v>
      </c>
      <c r="BX347" s="870" t="s">
        <v>240</v>
      </c>
      <c r="BY347" s="901">
        <v>9.1</v>
      </c>
      <c r="BZ347" s="887" t="s">
        <v>250</v>
      </c>
      <c r="CA347" s="903">
        <v>3370</v>
      </c>
      <c r="CB347" s="887" t="s">
        <v>240</v>
      </c>
      <c r="CC347" s="899">
        <v>30</v>
      </c>
      <c r="CD347" s="870" t="s">
        <v>241</v>
      </c>
      <c r="CE347" s="872" t="s">
        <v>242</v>
      </c>
      <c r="CF347" s="870" t="s">
        <v>240</v>
      </c>
      <c r="CG347" s="874" t="s">
        <v>246</v>
      </c>
      <c r="CH347" s="870" t="s">
        <v>240</v>
      </c>
      <c r="CI347" s="876">
        <v>2.8</v>
      </c>
      <c r="CJ347" s="880" t="s">
        <v>251</v>
      </c>
      <c r="CK347" s="887" t="s">
        <v>250</v>
      </c>
      <c r="CL347" s="888">
        <v>560</v>
      </c>
      <c r="CM347" s="887" t="s">
        <v>240</v>
      </c>
      <c r="CN347" s="899">
        <v>5</v>
      </c>
      <c r="CO347" s="872" t="s">
        <v>241</v>
      </c>
      <c r="CP347" s="872" t="s">
        <v>242</v>
      </c>
      <c r="CQ347" s="870" t="s">
        <v>240</v>
      </c>
      <c r="CR347" s="874" t="s">
        <v>246</v>
      </c>
      <c r="CS347" s="870" t="s">
        <v>240</v>
      </c>
      <c r="CT347" s="901">
        <v>10.9</v>
      </c>
      <c r="CU347" s="887" t="s">
        <v>250</v>
      </c>
      <c r="CV347" s="83">
        <v>380</v>
      </c>
      <c r="CW347" s="887" t="s">
        <v>250</v>
      </c>
      <c r="CX347" s="84">
        <v>3</v>
      </c>
      <c r="CY347" s="887" t="s">
        <v>250</v>
      </c>
      <c r="CZ347" s="84">
        <v>3</v>
      </c>
      <c r="DA347" s="887" t="s">
        <v>250</v>
      </c>
      <c r="DB347" s="83">
        <v>60</v>
      </c>
      <c r="DC347" s="887" t="s">
        <v>250</v>
      </c>
      <c r="DD347" s="84">
        <v>1</v>
      </c>
      <c r="DE347" s="887" t="s">
        <v>250</v>
      </c>
      <c r="DF347" s="84">
        <v>1</v>
      </c>
      <c r="DG347" s="905" t="s">
        <v>248</v>
      </c>
      <c r="DH347" s="906">
        <v>3660</v>
      </c>
      <c r="DI347" s="905" t="s">
        <v>248</v>
      </c>
      <c r="DJ347" s="85">
        <v>255</v>
      </c>
      <c r="DK347" s="882" t="s">
        <v>252</v>
      </c>
      <c r="DL347" s="908">
        <v>3370</v>
      </c>
      <c r="DM347" s="870" t="s">
        <v>240</v>
      </c>
      <c r="DN347" s="868">
        <v>30</v>
      </c>
      <c r="DO347" s="870" t="s">
        <v>241</v>
      </c>
      <c r="DP347" s="872" t="s">
        <v>242</v>
      </c>
      <c r="DQ347" s="870" t="s">
        <v>240</v>
      </c>
      <c r="DR347" s="874" t="s">
        <v>246</v>
      </c>
      <c r="DS347" s="870" t="s">
        <v>240</v>
      </c>
      <c r="DT347" s="876">
        <v>2.8</v>
      </c>
      <c r="DU347" s="878" t="s">
        <v>247</v>
      </c>
      <c r="DV347" s="880" t="s">
        <v>253</v>
      </c>
      <c r="DW347" s="882" t="s">
        <v>252</v>
      </c>
      <c r="DX347" s="918"/>
      <c r="DY347" s="887"/>
      <c r="DZ347" s="918"/>
      <c r="EA347" s="115"/>
      <c r="EB347" s="918"/>
    </row>
    <row r="348" spans="1:132" s="116" customFormat="1" ht="34.15" customHeight="1">
      <c r="A348" s="138" t="s">
        <v>626</v>
      </c>
      <c r="B348" s="920"/>
      <c r="C348" s="884"/>
      <c r="D348" s="910"/>
      <c r="E348" s="114" t="s">
        <v>43</v>
      </c>
      <c r="F348" s="52"/>
      <c r="G348" s="88">
        <v>41130</v>
      </c>
      <c r="H348" s="89"/>
      <c r="I348" s="55" t="s">
        <v>240</v>
      </c>
      <c r="J348" s="90">
        <v>390</v>
      </c>
      <c r="K348" s="91"/>
      <c r="L348" s="92" t="s">
        <v>241</v>
      </c>
      <c r="M348" s="93" t="s">
        <v>242</v>
      </c>
      <c r="N348" s="94" t="s">
        <v>240</v>
      </c>
      <c r="O348" s="95" t="s">
        <v>246</v>
      </c>
      <c r="P348" s="94" t="s">
        <v>240</v>
      </c>
      <c r="Q348" s="96">
        <v>2.4</v>
      </c>
      <c r="R348" s="97"/>
      <c r="S348" s="887"/>
      <c r="T348" s="889"/>
      <c r="U348" s="887"/>
      <c r="V348" s="891"/>
      <c r="W348" s="893"/>
      <c r="X348" s="873"/>
      <c r="Y348" s="893"/>
      <c r="Z348" s="895"/>
      <c r="AA348" s="55" t="s">
        <v>240</v>
      </c>
      <c r="AB348" s="90">
        <v>8440</v>
      </c>
      <c r="AC348" s="887"/>
      <c r="AD348" s="98">
        <v>80</v>
      </c>
      <c r="AE348" s="99" t="s">
        <v>241</v>
      </c>
      <c r="AF348" s="93" t="s">
        <v>242</v>
      </c>
      <c r="AG348" s="100" t="s">
        <v>240</v>
      </c>
      <c r="AH348" s="101" t="s">
        <v>246</v>
      </c>
      <c r="AI348" s="100" t="s">
        <v>240</v>
      </c>
      <c r="AJ348" s="102">
        <v>2.9</v>
      </c>
      <c r="AK348" s="103"/>
      <c r="AL348" s="70"/>
      <c r="AM348" s="104"/>
      <c r="AN348" s="77"/>
      <c r="AO348" s="105"/>
      <c r="AP348" s="106"/>
      <c r="AQ348" s="86"/>
      <c r="AR348" s="106"/>
      <c r="AS348" s="86"/>
      <c r="AT348" s="106"/>
      <c r="AU348" s="86"/>
      <c r="AV348" s="107" t="s">
        <v>240</v>
      </c>
      <c r="AW348" s="71">
        <v>59140</v>
      </c>
      <c r="AX348" s="77" t="s">
        <v>240</v>
      </c>
      <c r="AY348" s="72">
        <v>590</v>
      </c>
      <c r="AZ348" s="108" t="s">
        <v>241</v>
      </c>
      <c r="BA348" s="74" t="s">
        <v>242</v>
      </c>
      <c r="BB348" s="73" t="s">
        <v>240</v>
      </c>
      <c r="BC348" s="75" t="s">
        <v>246</v>
      </c>
      <c r="BD348" s="73" t="s">
        <v>240</v>
      </c>
      <c r="BE348" s="76">
        <v>2.6</v>
      </c>
      <c r="BF348" s="107" t="s">
        <v>240</v>
      </c>
      <c r="BG348" s="156">
        <v>50700</v>
      </c>
      <c r="BH348" s="107" t="s">
        <v>250</v>
      </c>
      <c r="BI348" s="72">
        <v>500</v>
      </c>
      <c r="BJ348" s="108" t="s">
        <v>241</v>
      </c>
      <c r="BK348" s="74" t="s">
        <v>242</v>
      </c>
      <c r="BL348" s="108" t="s">
        <v>240</v>
      </c>
      <c r="BM348" s="75" t="s">
        <v>246</v>
      </c>
      <c r="BN348" s="108" t="s">
        <v>240</v>
      </c>
      <c r="BO348" s="76">
        <v>2.6</v>
      </c>
      <c r="BP348" s="896"/>
      <c r="BQ348" s="898"/>
      <c r="BR348" s="887"/>
      <c r="BS348" s="900"/>
      <c r="BT348" s="873"/>
      <c r="BU348" s="873"/>
      <c r="BV348" s="871"/>
      <c r="BW348" s="875"/>
      <c r="BX348" s="871"/>
      <c r="BY348" s="902"/>
      <c r="BZ348" s="887"/>
      <c r="CA348" s="904"/>
      <c r="CB348" s="887"/>
      <c r="CC348" s="900"/>
      <c r="CD348" s="871"/>
      <c r="CE348" s="873"/>
      <c r="CF348" s="871"/>
      <c r="CG348" s="875"/>
      <c r="CH348" s="871"/>
      <c r="CI348" s="877"/>
      <c r="CJ348" s="881"/>
      <c r="CK348" s="887"/>
      <c r="CL348" s="889"/>
      <c r="CM348" s="887"/>
      <c r="CN348" s="900"/>
      <c r="CO348" s="873"/>
      <c r="CP348" s="873"/>
      <c r="CQ348" s="871"/>
      <c r="CR348" s="875"/>
      <c r="CS348" s="871"/>
      <c r="CT348" s="902"/>
      <c r="CU348" s="887"/>
      <c r="CV348" s="109" t="s">
        <v>280</v>
      </c>
      <c r="CW348" s="887"/>
      <c r="CX348" s="109" t="s">
        <v>255</v>
      </c>
      <c r="CY348" s="887"/>
      <c r="CZ348" s="110">
        <v>46.6</v>
      </c>
      <c r="DA348" s="887"/>
      <c r="DB348" s="109" t="s">
        <v>280</v>
      </c>
      <c r="DC348" s="887"/>
      <c r="DD348" s="109" t="s">
        <v>255</v>
      </c>
      <c r="DE348" s="887"/>
      <c r="DF348" s="110">
        <v>23.3</v>
      </c>
      <c r="DG348" s="905"/>
      <c r="DH348" s="907"/>
      <c r="DI348" s="905"/>
      <c r="DJ348" s="111" t="s">
        <v>256</v>
      </c>
      <c r="DK348" s="882"/>
      <c r="DL348" s="909"/>
      <c r="DM348" s="871"/>
      <c r="DN348" s="869"/>
      <c r="DO348" s="871"/>
      <c r="DP348" s="873"/>
      <c r="DQ348" s="871"/>
      <c r="DR348" s="875"/>
      <c r="DS348" s="871"/>
      <c r="DT348" s="877"/>
      <c r="DU348" s="879"/>
      <c r="DV348" s="881"/>
      <c r="DW348" s="882"/>
      <c r="DX348" s="918"/>
      <c r="DY348" s="887"/>
      <c r="DZ348" s="918"/>
      <c r="EA348" s="115"/>
      <c r="EB348" s="918"/>
    </row>
    <row r="349" spans="1:132" s="116" customFormat="1" ht="34.15" customHeight="1">
      <c r="A349" s="138" t="s">
        <v>627</v>
      </c>
      <c r="B349" s="920"/>
      <c r="C349" s="883" t="s">
        <v>273</v>
      </c>
      <c r="D349" s="885" t="s">
        <v>239</v>
      </c>
      <c r="E349" s="113" t="s">
        <v>42</v>
      </c>
      <c r="F349" s="52"/>
      <c r="G349" s="53">
        <v>30840</v>
      </c>
      <c r="H349" s="54">
        <v>39280</v>
      </c>
      <c r="I349" s="55" t="s">
        <v>240</v>
      </c>
      <c r="J349" s="56">
        <v>280</v>
      </c>
      <c r="K349" s="57">
        <v>370</v>
      </c>
      <c r="L349" s="58" t="s">
        <v>241</v>
      </c>
      <c r="M349" s="59" t="s">
        <v>242</v>
      </c>
      <c r="N349" s="60" t="s">
        <v>240</v>
      </c>
      <c r="O349" s="61" t="s">
        <v>243</v>
      </c>
      <c r="P349" s="60" t="s">
        <v>240</v>
      </c>
      <c r="Q349" s="62">
        <v>2.2999999999999998</v>
      </c>
      <c r="R349" s="63">
        <v>2.4</v>
      </c>
      <c r="S349" s="887" t="s">
        <v>240</v>
      </c>
      <c r="T349" s="888">
        <v>410</v>
      </c>
      <c r="U349" s="887" t="s">
        <v>240</v>
      </c>
      <c r="V349" s="890">
        <v>4</v>
      </c>
      <c r="W349" s="892" t="s">
        <v>244</v>
      </c>
      <c r="X349" s="872" t="s">
        <v>242</v>
      </c>
      <c r="Y349" s="892" t="s">
        <v>240</v>
      </c>
      <c r="Z349" s="894" t="s">
        <v>245</v>
      </c>
      <c r="AA349" s="55" t="s">
        <v>240</v>
      </c>
      <c r="AB349" s="64">
        <v>8440</v>
      </c>
      <c r="AC349" s="887" t="s">
        <v>240</v>
      </c>
      <c r="AD349" s="65">
        <v>80</v>
      </c>
      <c r="AE349" s="66" t="s">
        <v>244</v>
      </c>
      <c r="AF349" s="59" t="s">
        <v>242</v>
      </c>
      <c r="AG349" s="67" t="s">
        <v>240</v>
      </c>
      <c r="AH349" s="61" t="s">
        <v>246</v>
      </c>
      <c r="AI349" s="67" t="s">
        <v>240</v>
      </c>
      <c r="AJ349" s="68">
        <v>2.9</v>
      </c>
      <c r="AK349" s="69" t="s">
        <v>247</v>
      </c>
      <c r="AL349" s="70" t="s">
        <v>248</v>
      </c>
      <c r="AM349" s="71">
        <v>3370</v>
      </c>
      <c r="AN349" s="70" t="s">
        <v>248</v>
      </c>
      <c r="AO349" s="72">
        <v>30</v>
      </c>
      <c r="AP349" s="73" t="s">
        <v>241</v>
      </c>
      <c r="AQ349" s="74" t="s">
        <v>242</v>
      </c>
      <c r="AR349" s="73" t="s">
        <v>240</v>
      </c>
      <c r="AS349" s="75" t="s">
        <v>246</v>
      </c>
      <c r="AT349" s="73" t="s">
        <v>240</v>
      </c>
      <c r="AU349" s="76">
        <v>3.9</v>
      </c>
      <c r="AV349" s="77"/>
      <c r="AW349" s="78"/>
      <c r="AX349" s="77"/>
      <c r="AY349" s="79"/>
      <c r="AZ349" s="80"/>
      <c r="BA349" s="80"/>
      <c r="BB349" s="81"/>
      <c r="BC349" s="80"/>
      <c r="BD349" s="81"/>
      <c r="BE349" s="80"/>
      <c r="BF349" s="77"/>
      <c r="BG349" s="78" t="s">
        <v>249</v>
      </c>
      <c r="BH349" s="77"/>
      <c r="BI349" s="82"/>
      <c r="BJ349" s="80"/>
      <c r="BK349" s="80"/>
      <c r="BL349" s="80"/>
      <c r="BM349" s="80"/>
      <c r="BN349" s="80"/>
      <c r="BO349" s="80"/>
      <c r="BP349" s="896" t="s">
        <v>240</v>
      </c>
      <c r="BQ349" s="897">
        <v>550</v>
      </c>
      <c r="BR349" s="887" t="s">
        <v>240</v>
      </c>
      <c r="BS349" s="899">
        <v>5</v>
      </c>
      <c r="BT349" s="872" t="s">
        <v>241</v>
      </c>
      <c r="BU349" s="872" t="s">
        <v>242</v>
      </c>
      <c r="BV349" s="870" t="s">
        <v>240</v>
      </c>
      <c r="BW349" s="874" t="s">
        <v>246</v>
      </c>
      <c r="BX349" s="870" t="s">
        <v>240</v>
      </c>
      <c r="BY349" s="901">
        <v>9.1</v>
      </c>
      <c r="BZ349" s="887" t="s">
        <v>250</v>
      </c>
      <c r="CA349" s="903">
        <v>2810</v>
      </c>
      <c r="CB349" s="887" t="s">
        <v>240</v>
      </c>
      <c r="CC349" s="899">
        <v>20</v>
      </c>
      <c r="CD349" s="870" t="s">
        <v>241</v>
      </c>
      <c r="CE349" s="872" t="s">
        <v>242</v>
      </c>
      <c r="CF349" s="870" t="s">
        <v>240</v>
      </c>
      <c r="CG349" s="874" t="s">
        <v>246</v>
      </c>
      <c r="CH349" s="870" t="s">
        <v>240</v>
      </c>
      <c r="CI349" s="876">
        <v>3.6</v>
      </c>
      <c r="CJ349" s="880" t="s">
        <v>251</v>
      </c>
      <c r="CK349" s="887" t="s">
        <v>250</v>
      </c>
      <c r="CL349" s="888">
        <v>540</v>
      </c>
      <c r="CM349" s="887" t="s">
        <v>240</v>
      </c>
      <c r="CN349" s="899">
        <v>5</v>
      </c>
      <c r="CO349" s="872" t="s">
        <v>241</v>
      </c>
      <c r="CP349" s="872" t="s">
        <v>242</v>
      </c>
      <c r="CQ349" s="870" t="s">
        <v>240</v>
      </c>
      <c r="CR349" s="874" t="s">
        <v>246</v>
      </c>
      <c r="CS349" s="870" t="s">
        <v>240</v>
      </c>
      <c r="CT349" s="901">
        <v>16.8</v>
      </c>
      <c r="CU349" s="887" t="s">
        <v>250</v>
      </c>
      <c r="CV349" s="83">
        <v>330</v>
      </c>
      <c r="CW349" s="887" t="s">
        <v>250</v>
      </c>
      <c r="CX349" s="84">
        <v>3</v>
      </c>
      <c r="CY349" s="887" t="s">
        <v>250</v>
      </c>
      <c r="CZ349" s="84">
        <v>3</v>
      </c>
      <c r="DA349" s="887" t="s">
        <v>250</v>
      </c>
      <c r="DB349" s="83">
        <v>50</v>
      </c>
      <c r="DC349" s="887" t="s">
        <v>250</v>
      </c>
      <c r="DD349" s="84">
        <v>1</v>
      </c>
      <c r="DE349" s="887" t="s">
        <v>250</v>
      </c>
      <c r="DF349" s="84">
        <v>1</v>
      </c>
      <c r="DG349" s="905" t="s">
        <v>248</v>
      </c>
      <c r="DH349" s="906">
        <v>3160</v>
      </c>
      <c r="DI349" s="905" t="s">
        <v>248</v>
      </c>
      <c r="DJ349" s="85">
        <v>255</v>
      </c>
      <c r="DK349" s="882" t="s">
        <v>252</v>
      </c>
      <c r="DL349" s="908">
        <v>2810</v>
      </c>
      <c r="DM349" s="870" t="s">
        <v>240</v>
      </c>
      <c r="DN349" s="868">
        <v>20</v>
      </c>
      <c r="DO349" s="870" t="s">
        <v>241</v>
      </c>
      <c r="DP349" s="872" t="s">
        <v>242</v>
      </c>
      <c r="DQ349" s="870" t="s">
        <v>240</v>
      </c>
      <c r="DR349" s="874" t="s">
        <v>246</v>
      </c>
      <c r="DS349" s="870" t="s">
        <v>240</v>
      </c>
      <c r="DT349" s="876">
        <v>3.6</v>
      </c>
      <c r="DU349" s="878" t="s">
        <v>247</v>
      </c>
      <c r="DV349" s="880" t="s">
        <v>253</v>
      </c>
      <c r="DW349" s="882" t="s">
        <v>252</v>
      </c>
      <c r="DX349" s="918"/>
      <c r="DY349" s="887"/>
      <c r="DZ349" s="918"/>
      <c r="EA349" s="115"/>
      <c r="EB349" s="918"/>
    </row>
    <row r="350" spans="1:132" s="116" customFormat="1" ht="34.15" customHeight="1">
      <c r="A350" s="138" t="s">
        <v>628</v>
      </c>
      <c r="B350" s="920"/>
      <c r="C350" s="884"/>
      <c r="D350" s="910"/>
      <c r="E350" s="114" t="s">
        <v>43</v>
      </c>
      <c r="F350" s="52"/>
      <c r="G350" s="88">
        <v>39280</v>
      </c>
      <c r="H350" s="89"/>
      <c r="I350" s="55" t="s">
        <v>240</v>
      </c>
      <c r="J350" s="90">
        <v>370</v>
      </c>
      <c r="K350" s="91"/>
      <c r="L350" s="92" t="s">
        <v>241</v>
      </c>
      <c r="M350" s="93" t="s">
        <v>242</v>
      </c>
      <c r="N350" s="94" t="s">
        <v>240</v>
      </c>
      <c r="O350" s="95" t="s">
        <v>246</v>
      </c>
      <c r="P350" s="94" t="s">
        <v>240</v>
      </c>
      <c r="Q350" s="96">
        <v>2.4</v>
      </c>
      <c r="R350" s="97"/>
      <c r="S350" s="887"/>
      <c r="T350" s="889"/>
      <c r="U350" s="887"/>
      <c r="V350" s="891"/>
      <c r="W350" s="893"/>
      <c r="X350" s="873"/>
      <c r="Y350" s="893"/>
      <c r="Z350" s="895"/>
      <c r="AA350" s="55" t="s">
        <v>240</v>
      </c>
      <c r="AB350" s="90">
        <v>8440</v>
      </c>
      <c r="AC350" s="887"/>
      <c r="AD350" s="98">
        <v>80</v>
      </c>
      <c r="AE350" s="99" t="s">
        <v>241</v>
      </c>
      <c r="AF350" s="93" t="s">
        <v>242</v>
      </c>
      <c r="AG350" s="100" t="s">
        <v>240</v>
      </c>
      <c r="AH350" s="101" t="s">
        <v>246</v>
      </c>
      <c r="AI350" s="100" t="s">
        <v>240</v>
      </c>
      <c r="AJ350" s="102">
        <v>2.9</v>
      </c>
      <c r="AK350" s="103"/>
      <c r="AL350" s="70"/>
      <c r="AM350" s="104"/>
      <c r="AN350" s="77"/>
      <c r="AO350" s="105"/>
      <c r="AP350" s="106"/>
      <c r="AQ350" s="86"/>
      <c r="AR350" s="106"/>
      <c r="AS350" s="86"/>
      <c r="AT350" s="106"/>
      <c r="AU350" s="86"/>
      <c r="AV350" s="107" t="s">
        <v>240</v>
      </c>
      <c r="AW350" s="71">
        <v>59140</v>
      </c>
      <c r="AX350" s="77" t="s">
        <v>240</v>
      </c>
      <c r="AY350" s="72">
        <v>590</v>
      </c>
      <c r="AZ350" s="108" t="s">
        <v>241</v>
      </c>
      <c r="BA350" s="74" t="s">
        <v>242</v>
      </c>
      <c r="BB350" s="73" t="s">
        <v>240</v>
      </c>
      <c r="BC350" s="75" t="s">
        <v>246</v>
      </c>
      <c r="BD350" s="73" t="s">
        <v>240</v>
      </c>
      <c r="BE350" s="76">
        <v>2.6</v>
      </c>
      <c r="BF350" s="107" t="s">
        <v>240</v>
      </c>
      <c r="BG350" s="156">
        <v>50700</v>
      </c>
      <c r="BH350" s="107" t="s">
        <v>250</v>
      </c>
      <c r="BI350" s="72">
        <v>500</v>
      </c>
      <c r="BJ350" s="108" t="s">
        <v>241</v>
      </c>
      <c r="BK350" s="74" t="s">
        <v>242</v>
      </c>
      <c r="BL350" s="108" t="s">
        <v>240</v>
      </c>
      <c r="BM350" s="75" t="s">
        <v>246</v>
      </c>
      <c r="BN350" s="108" t="s">
        <v>240</v>
      </c>
      <c r="BO350" s="76">
        <v>2.6</v>
      </c>
      <c r="BP350" s="896"/>
      <c r="BQ350" s="898"/>
      <c r="BR350" s="887"/>
      <c r="BS350" s="900"/>
      <c r="BT350" s="873"/>
      <c r="BU350" s="873"/>
      <c r="BV350" s="871"/>
      <c r="BW350" s="875"/>
      <c r="BX350" s="871"/>
      <c r="BY350" s="902"/>
      <c r="BZ350" s="887"/>
      <c r="CA350" s="904"/>
      <c r="CB350" s="887"/>
      <c r="CC350" s="900"/>
      <c r="CD350" s="871"/>
      <c r="CE350" s="873"/>
      <c r="CF350" s="871"/>
      <c r="CG350" s="875"/>
      <c r="CH350" s="871"/>
      <c r="CI350" s="877"/>
      <c r="CJ350" s="881"/>
      <c r="CK350" s="887"/>
      <c r="CL350" s="889"/>
      <c r="CM350" s="887"/>
      <c r="CN350" s="900"/>
      <c r="CO350" s="873"/>
      <c r="CP350" s="873"/>
      <c r="CQ350" s="871"/>
      <c r="CR350" s="875"/>
      <c r="CS350" s="871"/>
      <c r="CT350" s="902"/>
      <c r="CU350" s="887"/>
      <c r="CV350" s="109" t="s">
        <v>280</v>
      </c>
      <c r="CW350" s="887"/>
      <c r="CX350" s="109" t="s">
        <v>255</v>
      </c>
      <c r="CY350" s="887"/>
      <c r="CZ350" s="110">
        <v>58.3</v>
      </c>
      <c r="DA350" s="887"/>
      <c r="DB350" s="109" t="s">
        <v>280</v>
      </c>
      <c r="DC350" s="887"/>
      <c r="DD350" s="109" t="s">
        <v>255</v>
      </c>
      <c r="DE350" s="887"/>
      <c r="DF350" s="110">
        <v>32.4</v>
      </c>
      <c r="DG350" s="905"/>
      <c r="DH350" s="907"/>
      <c r="DI350" s="905"/>
      <c r="DJ350" s="111" t="s">
        <v>256</v>
      </c>
      <c r="DK350" s="882"/>
      <c r="DL350" s="909"/>
      <c r="DM350" s="871"/>
      <c r="DN350" s="869"/>
      <c r="DO350" s="871"/>
      <c r="DP350" s="873"/>
      <c r="DQ350" s="871"/>
      <c r="DR350" s="875"/>
      <c r="DS350" s="871"/>
      <c r="DT350" s="877"/>
      <c r="DU350" s="879"/>
      <c r="DV350" s="881"/>
      <c r="DW350" s="882"/>
      <c r="DX350" s="918"/>
      <c r="DY350" s="887"/>
      <c r="DZ350" s="918"/>
      <c r="EA350" s="115"/>
      <c r="EB350" s="918"/>
    </row>
    <row r="351" spans="1:132" s="116" customFormat="1" ht="34.15" customHeight="1">
      <c r="A351" s="138" t="s">
        <v>629</v>
      </c>
      <c r="B351" s="920"/>
      <c r="C351" s="883" t="s">
        <v>274</v>
      </c>
      <c r="D351" s="885" t="s">
        <v>239</v>
      </c>
      <c r="E351" s="113" t="s">
        <v>42</v>
      </c>
      <c r="F351" s="52"/>
      <c r="G351" s="53">
        <v>29510</v>
      </c>
      <c r="H351" s="54">
        <v>37950</v>
      </c>
      <c r="I351" s="55" t="s">
        <v>240</v>
      </c>
      <c r="J351" s="56">
        <v>270</v>
      </c>
      <c r="K351" s="57">
        <v>350</v>
      </c>
      <c r="L351" s="58" t="s">
        <v>241</v>
      </c>
      <c r="M351" s="59" t="s">
        <v>242</v>
      </c>
      <c r="N351" s="60" t="s">
        <v>240</v>
      </c>
      <c r="O351" s="61" t="s">
        <v>243</v>
      </c>
      <c r="P351" s="60" t="s">
        <v>240</v>
      </c>
      <c r="Q351" s="62">
        <v>2.2999999999999998</v>
      </c>
      <c r="R351" s="63">
        <v>2.4</v>
      </c>
      <c r="S351" s="887" t="s">
        <v>240</v>
      </c>
      <c r="T351" s="888">
        <v>350</v>
      </c>
      <c r="U351" s="887" t="s">
        <v>240</v>
      </c>
      <c r="V351" s="890">
        <v>3</v>
      </c>
      <c r="W351" s="892" t="s">
        <v>244</v>
      </c>
      <c r="X351" s="872" t="s">
        <v>242</v>
      </c>
      <c r="Y351" s="892" t="s">
        <v>240</v>
      </c>
      <c r="Z351" s="894" t="s">
        <v>245</v>
      </c>
      <c r="AA351" s="55" t="s">
        <v>240</v>
      </c>
      <c r="AB351" s="64">
        <v>8440</v>
      </c>
      <c r="AC351" s="887" t="s">
        <v>240</v>
      </c>
      <c r="AD351" s="65">
        <v>80</v>
      </c>
      <c r="AE351" s="66" t="s">
        <v>244</v>
      </c>
      <c r="AF351" s="59" t="s">
        <v>242</v>
      </c>
      <c r="AG351" s="67" t="s">
        <v>240</v>
      </c>
      <c r="AH351" s="61" t="s">
        <v>246</v>
      </c>
      <c r="AI351" s="67" t="s">
        <v>240</v>
      </c>
      <c r="AJ351" s="68">
        <v>2.9</v>
      </c>
      <c r="AK351" s="69" t="s">
        <v>247</v>
      </c>
      <c r="AL351" s="70" t="s">
        <v>248</v>
      </c>
      <c r="AM351" s="71">
        <v>3370</v>
      </c>
      <c r="AN351" s="70" t="s">
        <v>248</v>
      </c>
      <c r="AO351" s="72">
        <v>30</v>
      </c>
      <c r="AP351" s="73" t="s">
        <v>241</v>
      </c>
      <c r="AQ351" s="74" t="s">
        <v>242</v>
      </c>
      <c r="AR351" s="73" t="s">
        <v>240</v>
      </c>
      <c r="AS351" s="75" t="s">
        <v>246</v>
      </c>
      <c r="AT351" s="73" t="s">
        <v>240</v>
      </c>
      <c r="AU351" s="76">
        <v>3.9</v>
      </c>
      <c r="AV351" s="77"/>
      <c r="AW351" s="78"/>
      <c r="AX351" s="77"/>
      <c r="AY351" s="79"/>
      <c r="AZ351" s="80"/>
      <c r="BA351" s="80"/>
      <c r="BB351" s="81"/>
      <c r="BC351" s="80"/>
      <c r="BD351" s="81"/>
      <c r="BE351" s="80"/>
      <c r="BF351" s="77"/>
      <c r="BG351" s="78" t="s">
        <v>249</v>
      </c>
      <c r="BH351" s="77"/>
      <c r="BI351" s="82"/>
      <c r="BJ351" s="80"/>
      <c r="BK351" s="80"/>
      <c r="BL351" s="80"/>
      <c r="BM351" s="80"/>
      <c r="BN351" s="80"/>
      <c r="BO351" s="80"/>
      <c r="BP351" s="896" t="s">
        <v>240</v>
      </c>
      <c r="BQ351" s="897">
        <v>470</v>
      </c>
      <c r="BR351" s="887" t="s">
        <v>240</v>
      </c>
      <c r="BS351" s="899">
        <v>4</v>
      </c>
      <c r="BT351" s="872" t="s">
        <v>241</v>
      </c>
      <c r="BU351" s="872" t="s">
        <v>242</v>
      </c>
      <c r="BV351" s="870" t="s">
        <v>240</v>
      </c>
      <c r="BW351" s="874" t="s">
        <v>246</v>
      </c>
      <c r="BX351" s="870" t="s">
        <v>240</v>
      </c>
      <c r="BY351" s="901">
        <v>9.6999999999999993</v>
      </c>
      <c r="BZ351" s="887" t="s">
        <v>250</v>
      </c>
      <c r="CA351" s="903">
        <v>2410</v>
      </c>
      <c r="CB351" s="887" t="s">
        <v>240</v>
      </c>
      <c r="CC351" s="899">
        <v>20</v>
      </c>
      <c r="CD351" s="870" t="s">
        <v>241</v>
      </c>
      <c r="CE351" s="872" t="s">
        <v>242</v>
      </c>
      <c r="CF351" s="870" t="s">
        <v>240</v>
      </c>
      <c r="CG351" s="874" t="s">
        <v>246</v>
      </c>
      <c r="CH351" s="870" t="s">
        <v>240</v>
      </c>
      <c r="CI351" s="876">
        <v>3.1</v>
      </c>
      <c r="CJ351" s="880" t="s">
        <v>251</v>
      </c>
      <c r="CK351" s="887" t="s">
        <v>250</v>
      </c>
      <c r="CL351" s="888">
        <v>540</v>
      </c>
      <c r="CM351" s="887" t="s">
        <v>240</v>
      </c>
      <c r="CN351" s="899">
        <v>5</v>
      </c>
      <c r="CO351" s="872" t="s">
        <v>241</v>
      </c>
      <c r="CP351" s="872" t="s">
        <v>242</v>
      </c>
      <c r="CQ351" s="870" t="s">
        <v>240</v>
      </c>
      <c r="CR351" s="874" t="s">
        <v>246</v>
      </c>
      <c r="CS351" s="870" t="s">
        <v>240</v>
      </c>
      <c r="CT351" s="901">
        <v>14.4</v>
      </c>
      <c r="CU351" s="887" t="s">
        <v>250</v>
      </c>
      <c r="CV351" s="83">
        <v>290</v>
      </c>
      <c r="CW351" s="887" t="s">
        <v>250</v>
      </c>
      <c r="CX351" s="84">
        <v>2</v>
      </c>
      <c r="CY351" s="887" t="s">
        <v>250</v>
      </c>
      <c r="CZ351" s="84">
        <v>2</v>
      </c>
      <c r="DA351" s="887" t="s">
        <v>250</v>
      </c>
      <c r="DB351" s="83">
        <v>50</v>
      </c>
      <c r="DC351" s="887" t="s">
        <v>250</v>
      </c>
      <c r="DD351" s="84">
        <v>1</v>
      </c>
      <c r="DE351" s="887" t="s">
        <v>250</v>
      </c>
      <c r="DF351" s="84">
        <v>1</v>
      </c>
      <c r="DG351" s="905" t="s">
        <v>248</v>
      </c>
      <c r="DH351" s="906">
        <v>2810</v>
      </c>
      <c r="DI351" s="905" t="s">
        <v>248</v>
      </c>
      <c r="DJ351" s="85">
        <v>255</v>
      </c>
      <c r="DK351" s="882" t="s">
        <v>252</v>
      </c>
      <c r="DL351" s="908">
        <v>2410</v>
      </c>
      <c r="DM351" s="870" t="s">
        <v>240</v>
      </c>
      <c r="DN351" s="868">
        <v>20</v>
      </c>
      <c r="DO351" s="870" t="s">
        <v>241</v>
      </c>
      <c r="DP351" s="872" t="s">
        <v>242</v>
      </c>
      <c r="DQ351" s="870" t="s">
        <v>240</v>
      </c>
      <c r="DR351" s="874" t="s">
        <v>246</v>
      </c>
      <c r="DS351" s="870" t="s">
        <v>240</v>
      </c>
      <c r="DT351" s="876">
        <v>3.1</v>
      </c>
      <c r="DU351" s="878" t="s">
        <v>247</v>
      </c>
      <c r="DV351" s="880" t="s">
        <v>253</v>
      </c>
      <c r="DW351" s="882" t="s">
        <v>252</v>
      </c>
      <c r="DX351" s="918"/>
      <c r="DY351" s="887"/>
      <c r="DZ351" s="918"/>
      <c r="EA351" s="115"/>
      <c r="EB351" s="918"/>
    </row>
    <row r="352" spans="1:132" s="116" customFormat="1" ht="34.15" customHeight="1">
      <c r="A352" s="138" t="s">
        <v>630</v>
      </c>
      <c r="B352" s="920"/>
      <c r="C352" s="884"/>
      <c r="D352" s="910"/>
      <c r="E352" s="114" t="s">
        <v>43</v>
      </c>
      <c r="F352" s="52"/>
      <c r="G352" s="88">
        <v>37950</v>
      </c>
      <c r="H352" s="89"/>
      <c r="I352" s="55" t="s">
        <v>240</v>
      </c>
      <c r="J352" s="90">
        <v>350</v>
      </c>
      <c r="K352" s="91"/>
      <c r="L352" s="92" t="s">
        <v>241</v>
      </c>
      <c r="M352" s="93" t="s">
        <v>242</v>
      </c>
      <c r="N352" s="94" t="s">
        <v>240</v>
      </c>
      <c r="O352" s="95" t="s">
        <v>246</v>
      </c>
      <c r="P352" s="94" t="s">
        <v>240</v>
      </c>
      <c r="Q352" s="96">
        <v>2.4</v>
      </c>
      <c r="R352" s="97"/>
      <c r="S352" s="887"/>
      <c r="T352" s="889"/>
      <c r="U352" s="887"/>
      <c r="V352" s="891"/>
      <c r="W352" s="893"/>
      <c r="X352" s="873"/>
      <c r="Y352" s="893"/>
      <c r="Z352" s="895"/>
      <c r="AA352" s="55" t="s">
        <v>240</v>
      </c>
      <c r="AB352" s="90">
        <v>8440</v>
      </c>
      <c r="AC352" s="887"/>
      <c r="AD352" s="98">
        <v>80</v>
      </c>
      <c r="AE352" s="99" t="s">
        <v>241</v>
      </c>
      <c r="AF352" s="93" t="s">
        <v>242</v>
      </c>
      <c r="AG352" s="100" t="s">
        <v>240</v>
      </c>
      <c r="AH352" s="101" t="s">
        <v>246</v>
      </c>
      <c r="AI352" s="100" t="s">
        <v>240</v>
      </c>
      <c r="AJ352" s="102">
        <v>2.9</v>
      </c>
      <c r="AK352" s="103"/>
      <c r="AL352" s="70"/>
      <c r="AM352" s="104"/>
      <c r="AN352" s="77"/>
      <c r="AO352" s="105"/>
      <c r="AP352" s="106"/>
      <c r="AQ352" s="86"/>
      <c r="AR352" s="106"/>
      <c r="AS352" s="86"/>
      <c r="AT352" s="106"/>
      <c r="AU352" s="86"/>
      <c r="AV352" s="107" t="s">
        <v>240</v>
      </c>
      <c r="AW352" s="71">
        <v>59140</v>
      </c>
      <c r="AX352" s="77" t="s">
        <v>240</v>
      </c>
      <c r="AY352" s="72">
        <v>590</v>
      </c>
      <c r="AZ352" s="108" t="s">
        <v>241</v>
      </c>
      <c r="BA352" s="74" t="s">
        <v>242</v>
      </c>
      <c r="BB352" s="73" t="s">
        <v>240</v>
      </c>
      <c r="BC352" s="75" t="s">
        <v>246</v>
      </c>
      <c r="BD352" s="73" t="s">
        <v>240</v>
      </c>
      <c r="BE352" s="76">
        <v>2.6</v>
      </c>
      <c r="BF352" s="107" t="s">
        <v>240</v>
      </c>
      <c r="BG352" s="156">
        <v>50700</v>
      </c>
      <c r="BH352" s="107" t="s">
        <v>250</v>
      </c>
      <c r="BI352" s="72">
        <v>500</v>
      </c>
      <c r="BJ352" s="108" t="s">
        <v>241</v>
      </c>
      <c r="BK352" s="74" t="s">
        <v>242</v>
      </c>
      <c r="BL352" s="108" t="s">
        <v>240</v>
      </c>
      <c r="BM352" s="75" t="s">
        <v>246</v>
      </c>
      <c r="BN352" s="108" t="s">
        <v>240</v>
      </c>
      <c r="BO352" s="76">
        <v>2.6</v>
      </c>
      <c r="BP352" s="896"/>
      <c r="BQ352" s="898"/>
      <c r="BR352" s="887"/>
      <c r="BS352" s="900"/>
      <c r="BT352" s="873"/>
      <c r="BU352" s="873"/>
      <c r="BV352" s="871"/>
      <c r="BW352" s="875"/>
      <c r="BX352" s="871"/>
      <c r="BY352" s="902"/>
      <c r="BZ352" s="887"/>
      <c r="CA352" s="904"/>
      <c r="CB352" s="887"/>
      <c r="CC352" s="900"/>
      <c r="CD352" s="871"/>
      <c r="CE352" s="873"/>
      <c r="CF352" s="871"/>
      <c r="CG352" s="875"/>
      <c r="CH352" s="871"/>
      <c r="CI352" s="877"/>
      <c r="CJ352" s="881"/>
      <c r="CK352" s="887"/>
      <c r="CL352" s="889"/>
      <c r="CM352" s="887"/>
      <c r="CN352" s="900"/>
      <c r="CO352" s="873"/>
      <c r="CP352" s="873"/>
      <c r="CQ352" s="871"/>
      <c r="CR352" s="875"/>
      <c r="CS352" s="871"/>
      <c r="CT352" s="902"/>
      <c r="CU352" s="887"/>
      <c r="CV352" s="109" t="s">
        <v>280</v>
      </c>
      <c r="CW352" s="887"/>
      <c r="CX352" s="109" t="s">
        <v>255</v>
      </c>
      <c r="CY352" s="887"/>
      <c r="CZ352" s="110">
        <v>74.900000000000006</v>
      </c>
      <c r="DA352" s="887"/>
      <c r="DB352" s="109" t="s">
        <v>280</v>
      </c>
      <c r="DC352" s="887"/>
      <c r="DD352" s="109" t="s">
        <v>255</v>
      </c>
      <c r="DE352" s="887"/>
      <c r="DF352" s="110">
        <v>27.7</v>
      </c>
      <c r="DG352" s="905"/>
      <c r="DH352" s="907"/>
      <c r="DI352" s="905"/>
      <c r="DJ352" s="111" t="s">
        <v>256</v>
      </c>
      <c r="DK352" s="882"/>
      <c r="DL352" s="909"/>
      <c r="DM352" s="871"/>
      <c r="DN352" s="869"/>
      <c r="DO352" s="871"/>
      <c r="DP352" s="873"/>
      <c r="DQ352" s="871"/>
      <c r="DR352" s="875"/>
      <c r="DS352" s="871"/>
      <c r="DT352" s="877"/>
      <c r="DU352" s="879"/>
      <c r="DV352" s="881"/>
      <c r="DW352" s="882"/>
      <c r="DX352" s="918"/>
      <c r="DY352" s="887"/>
      <c r="DZ352" s="918"/>
      <c r="EA352" s="115"/>
      <c r="EB352" s="918"/>
    </row>
    <row r="353" spans="1:132" s="116" customFormat="1" ht="34.15" customHeight="1">
      <c r="A353" s="138" t="s">
        <v>631</v>
      </c>
      <c r="B353" s="920"/>
      <c r="C353" s="883" t="s">
        <v>275</v>
      </c>
      <c r="D353" s="885" t="s">
        <v>239</v>
      </c>
      <c r="E353" s="113" t="s">
        <v>42</v>
      </c>
      <c r="F353" s="52"/>
      <c r="G353" s="53">
        <v>28520</v>
      </c>
      <c r="H353" s="54">
        <v>36960</v>
      </c>
      <c r="I353" s="55" t="s">
        <v>240</v>
      </c>
      <c r="J353" s="56">
        <v>260</v>
      </c>
      <c r="K353" s="57">
        <v>340</v>
      </c>
      <c r="L353" s="58" t="s">
        <v>241</v>
      </c>
      <c r="M353" s="59" t="s">
        <v>242</v>
      </c>
      <c r="N353" s="60" t="s">
        <v>240</v>
      </c>
      <c r="O353" s="61" t="s">
        <v>243</v>
      </c>
      <c r="P353" s="60" t="s">
        <v>240</v>
      </c>
      <c r="Q353" s="62">
        <v>2.2999999999999998</v>
      </c>
      <c r="R353" s="63">
        <v>2.4</v>
      </c>
      <c r="S353" s="887" t="s">
        <v>240</v>
      </c>
      <c r="T353" s="888">
        <v>310</v>
      </c>
      <c r="U353" s="887" t="s">
        <v>240</v>
      </c>
      <c r="V353" s="890">
        <v>3</v>
      </c>
      <c r="W353" s="892" t="s">
        <v>244</v>
      </c>
      <c r="X353" s="872" t="s">
        <v>242</v>
      </c>
      <c r="Y353" s="892" t="s">
        <v>240</v>
      </c>
      <c r="Z353" s="894" t="s">
        <v>245</v>
      </c>
      <c r="AA353" s="55" t="s">
        <v>240</v>
      </c>
      <c r="AB353" s="64">
        <v>8440</v>
      </c>
      <c r="AC353" s="887" t="s">
        <v>240</v>
      </c>
      <c r="AD353" s="65">
        <v>80</v>
      </c>
      <c r="AE353" s="66" t="s">
        <v>244</v>
      </c>
      <c r="AF353" s="59" t="s">
        <v>242</v>
      </c>
      <c r="AG353" s="67" t="s">
        <v>240</v>
      </c>
      <c r="AH353" s="61" t="s">
        <v>246</v>
      </c>
      <c r="AI353" s="67" t="s">
        <v>240</v>
      </c>
      <c r="AJ353" s="68">
        <v>2.9</v>
      </c>
      <c r="AK353" s="69" t="s">
        <v>247</v>
      </c>
      <c r="AL353" s="70" t="s">
        <v>248</v>
      </c>
      <c r="AM353" s="71">
        <v>3370</v>
      </c>
      <c r="AN353" s="70" t="s">
        <v>248</v>
      </c>
      <c r="AO353" s="72">
        <v>30</v>
      </c>
      <c r="AP353" s="73" t="s">
        <v>241</v>
      </c>
      <c r="AQ353" s="74" t="s">
        <v>242</v>
      </c>
      <c r="AR353" s="73" t="s">
        <v>240</v>
      </c>
      <c r="AS353" s="75" t="s">
        <v>246</v>
      </c>
      <c r="AT353" s="73" t="s">
        <v>240</v>
      </c>
      <c r="AU353" s="76">
        <v>3.9</v>
      </c>
      <c r="AV353" s="77"/>
      <c r="AW353" s="78"/>
      <c r="AX353" s="77"/>
      <c r="AY353" s="79"/>
      <c r="AZ353" s="80"/>
      <c r="BA353" s="80"/>
      <c r="BB353" s="81"/>
      <c r="BC353" s="80"/>
      <c r="BD353" s="81"/>
      <c r="BE353" s="80"/>
      <c r="BF353" s="77"/>
      <c r="BG353" s="78" t="s">
        <v>249</v>
      </c>
      <c r="BH353" s="77"/>
      <c r="BI353" s="82"/>
      <c r="BJ353" s="80"/>
      <c r="BK353" s="80"/>
      <c r="BL353" s="80"/>
      <c r="BM353" s="80"/>
      <c r="BN353" s="80"/>
      <c r="BO353" s="80"/>
      <c r="BP353" s="896" t="s">
        <v>240</v>
      </c>
      <c r="BQ353" s="897">
        <v>410</v>
      </c>
      <c r="BR353" s="887" t="s">
        <v>240</v>
      </c>
      <c r="BS353" s="899">
        <v>4</v>
      </c>
      <c r="BT353" s="872" t="s">
        <v>241</v>
      </c>
      <c r="BU353" s="872" t="s">
        <v>242</v>
      </c>
      <c r="BV353" s="870" t="s">
        <v>240</v>
      </c>
      <c r="BW353" s="874" t="s">
        <v>246</v>
      </c>
      <c r="BX353" s="870" t="s">
        <v>240</v>
      </c>
      <c r="BY353" s="901">
        <v>8.5</v>
      </c>
      <c r="BZ353" s="887" t="s">
        <v>250</v>
      </c>
      <c r="CA353" s="903">
        <v>2110</v>
      </c>
      <c r="CB353" s="887" t="s">
        <v>240</v>
      </c>
      <c r="CC353" s="899">
        <v>20</v>
      </c>
      <c r="CD353" s="870" t="s">
        <v>241</v>
      </c>
      <c r="CE353" s="872" t="s">
        <v>242</v>
      </c>
      <c r="CF353" s="870" t="s">
        <v>240</v>
      </c>
      <c r="CG353" s="874" t="s">
        <v>246</v>
      </c>
      <c r="CH353" s="870" t="s">
        <v>240</v>
      </c>
      <c r="CI353" s="876">
        <v>2.7</v>
      </c>
      <c r="CJ353" s="880" t="s">
        <v>251</v>
      </c>
      <c r="CK353" s="887" t="s">
        <v>250</v>
      </c>
      <c r="CL353" s="888">
        <v>540</v>
      </c>
      <c r="CM353" s="887" t="s">
        <v>240</v>
      </c>
      <c r="CN353" s="899">
        <v>5</v>
      </c>
      <c r="CO353" s="872" t="s">
        <v>241</v>
      </c>
      <c r="CP353" s="872" t="s">
        <v>242</v>
      </c>
      <c r="CQ353" s="870" t="s">
        <v>240</v>
      </c>
      <c r="CR353" s="874" t="s">
        <v>246</v>
      </c>
      <c r="CS353" s="870" t="s">
        <v>240</v>
      </c>
      <c r="CT353" s="901">
        <v>12.6</v>
      </c>
      <c r="CU353" s="887" t="s">
        <v>250</v>
      </c>
      <c r="CV353" s="83">
        <v>270</v>
      </c>
      <c r="CW353" s="887" t="s">
        <v>250</v>
      </c>
      <c r="CX353" s="84">
        <v>2</v>
      </c>
      <c r="CY353" s="887" t="s">
        <v>250</v>
      </c>
      <c r="CZ353" s="84">
        <v>2</v>
      </c>
      <c r="DA353" s="887" t="s">
        <v>250</v>
      </c>
      <c r="DB353" s="83">
        <v>40</v>
      </c>
      <c r="DC353" s="887" t="s">
        <v>250</v>
      </c>
      <c r="DD353" s="84">
        <v>1</v>
      </c>
      <c r="DE353" s="887" t="s">
        <v>250</v>
      </c>
      <c r="DF353" s="84">
        <v>1</v>
      </c>
      <c r="DG353" s="905" t="s">
        <v>248</v>
      </c>
      <c r="DH353" s="906">
        <v>2540</v>
      </c>
      <c r="DI353" s="905" t="s">
        <v>248</v>
      </c>
      <c r="DJ353" s="85">
        <v>255</v>
      </c>
      <c r="DK353" s="882" t="s">
        <v>252</v>
      </c>
      <c r="DL353" s="908">
        <v>2110</v>
      </c>
      <c r="DM353" s="870" t="s">
        <v>240</v>
      </c>
      <c r="DN353" s="868">
        <v>20</v>
      </c>
      <c r="DO353" s="870" t="s">
        <v>241</v>
      </c>
      <c r="DP353" s="872" t="s">
        <v>242</v>
      </c>
      <c r="DQ353" s="870" t="s">
        <v>240</v>
      </c>
      <c r="DR353" s="874" t="s">
        <v>246</v>
      </c>
      <c r="DS353" s="870" t="s">
        <v>240</v>
      </c>
      <c r="DT353" s="876">
        <v>2.7</v>
      </c>
      <c r="DU353" s="878" t="s">
        <v>247</v>
      </c>
      <c r="DV353" s="880" t="s">
        <v>253</v>
      </c>
      <c r="DW353" s="882" t="s">
        <v>252</v>
      </c>
      <c r="DX353" s="918"/>
      <c r="DY353" s="887"/>
      <c r="DZ353" s="918"/>
      <c r="EA353" s="115"/>
      <c r="EB353" s="918"/>
    </row>
    <row r="354" spans="1:132" s="116" customFormat="1" ht="34.15" customHeight="1">
      <c r="A354" s="138" t="s">
        <v>632</v>
      </c>
      <c r="B354" s="920"/>
      <c r="C354" s="884"/>
      <c r="D354" s="910"/>
      <c r="E354" s="114" t="s">
        <v>43</v>
      </c>
      <c r="F354" s="52"/>
      <c r="G354" s="88">
        <v>36960</v>
      </c>
      <c r="H354" s="89"/>
      <c r="I354" s="55" t="s">
        <v>240</v>
      </c>
      <c r="J354" s="90">
        <v>340</v>
      </c>
      <c r="K354" s="91"/>
      <c r="L354" s="92" t="s">
        <v>241</v>
      </c>
      <c r="M354" s="93" t="s">
        <v>242</v>
      </c>
      <c r="N354" s="94" t="s">
        <v>240</v>
      </c>
      <c r="O354" s="95" t="s">
        <v>246</v>
      </c>
      <c r="P354" s="94" t="s">
        <v>240</v>
      </c>
      <c r="Q354" s="96">
        <v>2.4</v>
      </c>
      <c r="R354" s="97"/>
      <c r="S354" s="887"/>
      <c r="T354" s="889"/>
      <c r="U354" s="887"/>
      <c r="V354" s="891"/>
      <c r="W354" s="893"/>
      <c r="X354" s="873"/>
      <c r="Y354" s="893"/>
      <c r="Z354" s="895"/>
      <c r="AA354" s="55" t="s">
        <v>240</v>
      </c>
      <c r="AB354" s="90">
        <v>8440</v>
      </c>
      <c r="AC354" s="887"/>
      <c r="AD354" s="98">
        <v>80</v>
      </c>
      <c r="AE354" s="99" t="s">
        <v>241</v>
      </c>
      <c r="AF354" s="93" t="s">
        <v>242</v>
      </c>
      <c r="AG354" s="100" t="s">
        <v>240</v>
      </c>
      <c r="AH354" s="101" t="s">
        <v>246</v>
      </c>
      <c r="AI354" s="100" t="s">
        <v>240</v>
      </c>
      <c r="AJ354" s="102">
        <v>2.9</v>
      </c>
      <c r="AK354" s="103"/>
      <c r="AL354" s="70"/>
      <c r="AM354" s="104"/>
      <c r="AN354" s="77"/>
      <c r="AO354" s="105"/>
      <c r="AP354" s="106"/>
      <c r="AQ354" s="86"/>
      <c r="AR354" s="106"/>
      <c r="AS354" s="86"/>
      <c r="AT354" s="106"/>
      <c r="AU354" s="86"/>
      <c r="AV354" s="107" t="s">
        <v>240</v>
      </c>
      <c r="AW354" s="71">
        <v>59140</v>
      </c>
      <c r="AX354" s="77" t="s">
        <v>240</v>
      </c>
      <c r="AY354" s="72">
        <v>590</v>
      </c>
      <c r="AZ354" s="108" t="s">
        <v>241</v>
      </c>
      <c r="BA354" s="74" t="s">
        <v>242</v>
      </c>
      <c r="BB354" s="73" t="s">
        <v>240</v>
      </c>
      <c r="BC354" s="75" t="s">
        <v>246</v>
      </c>
      <c r="BD354" s="73" t="s">
        <v>240</v>
      </c>
      <c r="BE354" s="76">
        <v>2.6</v>
      </c>
      <c r="BF354" s="107" t="s">
        <v>240</v>
      </c>
      <c r="BG354" s="156">
        <v>50700</v>
      </c>
      <c r="BH354" s="107" t="s">
        <v>250</v>
      </c>
      <c r="BI354" s="72">
        <v>500</v>
      </c>
      <c r="BJ354" s="108" t="s">
        <v>241</v>
      </c>
      <c r="BK354" s="74" t="s">
        <v>242</v>
      </c>
      <c r="BL354" s="108" t="s">
        <v>240</v>
      </c>
      <c r="BM354" s="75" t="s">
        <v>246</v>
      </c>
      <c r="BN354" s="108" t="s">
        <v>240</v>
      </c>
      <c r="BO354" s="76">
        <v>2.6</v>
      </c>
      <c r="BP354" s="896"/>
      <c r="BQ354" s="898"/>
      <c r="BR354" s="887"/>
      <c r="BS354" s="900"/>
      <c r="BT354" s="873"/>
      <c r="BU354" s="873"/>
      <c r="BV354" s="871"/>
      <c r="BW354" s="875"/>
      <c r="BX354" s="871"/>
      <c r="BY354" s="902"/>
      <c r="BZ354" s="887"/>
      <c r="CA354" s="904"/>
      <c r="CB354" s="887"/>
      <c r="CC354" s="900"/>
      <c r="CD354" s="871"/>
      <c r="CE354" s="873"/>
      <c r="CF354" s="871"/>
      <c r="CG354" s="875"/>
      <c r="CH354" s="871"/>
      <c r="CI354" s="877"/>
      <c r="CJ354" s="881"/>
      <c r="CK354" s="887"/>
      <c r="CL354" s="889"/>
      <c r="CM354" s="887"/>
      <c r="CN354" s="900"/>
      <c r="CO354" s="873"/>
      <c r="CP354" s="873"/>
      <c r="CQ354" s="871"/>
      <c r="CR354" s="875"/>
      <c r="CS354" s="871"/>
      <c r="CT354" s="902"/>
      <c r="CU354" s="887"/>
      <c r="CV354" s="109" t="s">
        <v>280</v>
      </c>
      <c r="CW354" s="887"/>
      <c r="CX354" s="109" t="s">
        <v>255</v>
      </c>
      <c r="CY354" s="887"/>
      <c r="CZ354" s="110">
        <v>65.5</v>
      </c>
      <c r="DA354" s="887"/>
      <c r="DB354" s="109" t="s">
        <v>280</v>
      </c>
      <c r="DC354" s="887"/>
      <c r="DD354" s="109" t="s">
        <v>255</v>
      </c>
      <c r="DE354" s="887"/>
      <c r="DF354" s="110">
        <v>24.3</v>
      </c>
      <c r="DG354" s="905"/>
      <c r="DH354" s="907"/>
      <c r="DI354" s="905"/>
      <c r="DJ354" s="111" t="s">
        <v>256</v>
      </c>
      <c r="DK354" s="882"/>
      <c r="DL354" s="909"/>
      <c r="DM354" s="871"/>
      <c r="DN354" s="869"/>
      <c r="DO354" s="871"/>
      <c r="DP354" s="873"/>
      <c r="DQ354" s="871"/>
      <c r="DR354" s="875"/>
      <c r="DS354" s="871"/>
      <c r="DT354" s="877"/>
      <c r="DU354" s="879"/>
      <c r="DV354" s="881"/>
      <c r="DW354" s="882"/>
      <c r="DX354" s="918"/>
      <c r="DY354" s="887"/>
      <c r="DZ354" s="918"/>
      <c r="EA354" s="115"/>
      <c r="EB354" s="918"/>
    </row>
    <row r="355" spans="1:132" s="116" customFormat="1" ht="34.15" customHeight="1">
      <c r="A355" s="138" t="s">
        <v>633</v>
      </c>
      <c r="B355" s="920"/>
      <c r="C355" s="883" t="s">
        <v>276</v>
      </c>
      <c r="D355" s="885" t="s">
        <v>239</v>
      </c>
      <c r="E355" s="113" t="s">
        <v>42</v>
      </c>
      <c r="F355" s="52"/>
      <c r="G355" s="53">
        <v>27750</v>
      </c>
      <c r="H355" s="54">
        <v>36190</v>
      </c>
      <c r="I355" s="55" t="s">
        <v>240</v>
      </c>
      <c r="J355" s="56">
        <v>250</v>
      </c>
      <c r="K355" s="57">
        <v>340</v>
      </c>
      <c r="L355" s="58" t="s">
        <v>241</v>
      </c>
      <c r="M355" s="59" t="s">
        <v>242</v>
      </c>
      <c r="N355" s="60" t="s">
        <v>240</v>
      </c>
      <c r="O355" s="61" t="s">
        <v>243</v>
      </c>
      <c r="P355" s="60" t="s">
        <v>240</v>
      </c>
      <c r="Q355" s="62">
        <v>2.2999999999999998</v>
      </c>
      <c r="R355" s="63">
        <v>2.4</v>
      </c>
      <c r="S355" s="887" t="s">
        <v>240</v>
      </c>
      <c r="T355" s="888">
        <v>270</v>
      </c>
      <c r="U355" s="887" t="s">
        <v>240</v>
      </c>
      <c r="V355" s="890">
        <v>2</v>
      </c>
      <c r="W355" s="892" t="s">
        <v>244</v>
      </c>
      <c r="X355" s="872" t="s">
        <v>242</v>
      </c>
      <c r="Y355" s="892" t="s">
        <v>240</v>
      </c>
      <c r="Z355" s="894" t="s">
        <v>245</v>
      </c>
      <c r="AA355" s="55" t="s">
        <v>240</v>
      </c>
      <c r="AB355" s="64">
        <v>8440</v>
      </c>
      <c r="AC355" s="887" t="s">
        <v>240</v>
      </c>
      <c r="AD355" s="65">
        <v>80</v>
      </c>
      <c r="AE355" s="66" t="s">
        <v>244</v>
      </c>
      <c r="AF355" s="59" t="s">
        <v>242</v>
      </c>
      <c r="AG355" s="67" t="s">
        <v>240</v>
      </c>
      <c r="AH355" s="61" t="s">
        <v>246</v>
      </c>
      <c r="AI355" s="67" t="s">
        <v>240</v>
      </c>
      <c r="AJ355" s="68">
        <v>2.9</v>
      </c>
      <c r="AK355" s="69" t="s">
        <v>247</v>
      </c>
      <c r="AL355" s="70" t="s">
        <v>248</v>
      </c>
      <c r="AM355" s="71">
        <v>3370</v>
      </c>
      <c r="AN355" s="70" t="s">
        <v>248</v>
      </c>
      <c r="AO355" s="72">
        <v>30</v>
      </c>
      <c r="AP355" s="73" t="s">
        <v>241</v>
      </c>
      <c r="AQ355" s="74" t="s">
        <v>242</v>
      </c>
      <c r="AR355" s="73" t="s">
        <v>240</v>
      </c>
      <c r="AS355" s="75" t="s">
        <v>246</v>
      </c>
      <c r="AT355" s="73" t="s">
        <v>240</v>
      </c>
      <c r="AU355" s="76">
        <v>3.9</v>
      </c>
      <c r="AV355" s="77"/>
      <c r="AW355" s="78"/>
      <c r="AX355" s="77"/>
      <c r="AY355" s="79"/>
      <c r="AZ355" s="80"/>
      <c r="BA355" s="80"/>
      <c r="BB355" s="81"/>
      <c r="BC355" s="80"/>
      <c r="BD355" s="81"/>
      <c r="BE355" s="80"/>
      <c r="BF355" s="77"/>
      <c r="BG355" s="78" t="s">
        <v>249</v>
      </c>
      <c r="BH355" s="77"/>
      <c r="BI355" s="82"/>
      <c r="BJ355" s="80"/>
      <c r="BK355" s="80"/>
      <c r="BL355" s="80"/>
      <c r="BM355" s="80"/>
      <c r="BN355" s="80"/>
      <c r="BO355" s="80"/>
      <c r="BP355" s="896" t="s">
        <v>240</v>
      </c>
      <c r="BQ355" s="897">
        <v>360</v>
      </c>
      <c r="BR355" s="887" t="s">
        <v>240</v>
      </c>
      <c r="BS355" s="899">
        <v>3</v>
      </c>
      <c r="BT355" s="872" t="s">
        <v>241</v>
      </c>
      <c r="BU355" s="872" t="s">
        <v>242</v>
      </c>
      <c r="BV355" s="870" t="s">
        <v>240</v>
      </c>
      <c r="BW355" s="874" t="s">
        <v>246</v>
      </c>
      <c r="BX355" s="870" t="s">
        <v>240</v>
      </c>
      <c r="BY355" s="901">
        <v>10.1</v>
      </c>
      <c r="BZ355" s="887" t="s">
        <v>250</v>
      </c>
      <c r="CA355" s="903">
        <v>1870</v>
      </c>
      <c r="CB355" s="887" t="s">
        <v>240</v>
      </c>
      <c r="CC355" s="899">
        <v>10</v>
      </c>
      <c r="CD355" s="870" t="s">
        <v>241</v>
      </c>
      <c r="CE355" s="872" t="s">
        <v>242</v>
      </c>
      <c r="CF355" s="870" t="s">
        <v>240</v>
      </c>
      <c r="CG355" s="874" t="s">
        <v>246</v>
      </c>
      <c r="CH355" s="870" t="s">
        <v>240</v>
      </c>
      <c r="CI355" s="876">
        <v>4.7</v>
      </c>
      <c r="CJ355" s="880" t="s">
        <v>251</v>
      </c>
      <c r="CK355" s="887" t="s">
        <v>250</v>
      </c>
      <c r="CL355" s="888">
        <v>540</v>
      </c>
      <c r="CM355" s="887" t="s">
        <v>240</v>
      </c>
      <c r="CN355" s="899">
        <v>5</v>
      </c>
      <c r="CO355" s="872" t="s">
        <v>241</v>
      </c>
      <c r="CP355" s="872" t="s">
        <v>242</v>
      </c>
      <c r="CQ355" s="870" t="s">
        <v>240</v>
      </c>
      <c r="CR355" s="874" t="s">
        <v>246</v>
      </c>
      <c r="CS355" s="870" t="s">
        <v>240</v>
      </c>
      <c r="CT355" s="901">
        <v>11.2</v>
      </c>
      <c r="CU355" s="887" t="s">
        <v>250</v>
      </c>
      <c r="CV355" s="83">
        <v>240</v>
      </c>
      <c r="CW355" s="887" t="s">
        <v>250</v>
      </c>
      <c r="CX355" s="84">
        <v>2</v>
      </c>
      <c r="CY355" s="887" t="s">
        <v>250</v>
      </c>
      <c r="CZ355" s="84">
        <v>2</v>
      </c>
      <c r="DA355" s="887" t="s">
        <v>250</v>
      </c>
      <c r="DB355" s="83">
        <v>40</v>
      </c>
      <c r="DC355" s="887" t="s">
        <v>250</v>
      </c>
      <c r="DD355" s="84">
        <v>1</v>
      </c>
      <c r="DE355" s="887" t="s">
        <v>250</v>
      </c>
      <c r="DF355" s="84">
        <v>1</v>
      </c>
      <c r="DG355" s="905" t="s">
        <v>248</v>
      </c>
      <c r="DH355" s="906">
        <v>2440</v>
      </c>
      <c r="DI355" s="905" t="s">
        <v>248</v>
      </c>
      <c r="DJ355" s="85">
        <v>255</v>
      </c>
      <c r="DK355" s="882" t="s">
        <v>252</v>
      </c>
      <c r="DL355" s="908">
        <v>1870</v>
      </c>
      <c r="DM355" s="870" t="s">
        <v>240</v>
      </c>
      <c r="DN355" s="868">
        <v>10</v>
      </c>
      <c r="DO355" s="870" t="s">
        <v>241</v>
      </c>
      <c r="DP355" s="872" t="s">
        <v>242</v>
      </c>
      <c r="DQ355" s="870" t="s">
        <v>240</v>
      </c>
      <c r="DR355" s="874" t="s">
        <v>246</v>
      </c>
      <c r="DS355" s="870" t="s">
        <v>240</v>
      </c>
      <c r="DT355" s="876">
        <v>4.7</v>
      </c>
      <c r="DU355" s="878" t="s">
        <v>247</v>
      </c>
      <c r="DV355" s="880" t="s">
        <v>253</v>
      </c>
      <c r="DW355" s="882" t="s">
        <v>252</v>
      </c>
      <c r="DX355" s="918"/>
      <c r="DY355" s="887"/>
      <c r="DZ355" s="918"/>
      <c r="EA355" s="115"/>
      <c r="EB355" s="918"/>
    </row>
    <row r="356" spans="1:132" s="116" customFormat="1" ht="34.15" customHeight="1">
      <c r="A356" s="138" t="s">
        <v>634</v>
      </c>
      <c r="B356" s="920"/>
      <c r="C356" s="884"/>
      <c r="D356" s="910"/>
      <c r="E356" s="114" t="s">
        <v>43</v>
      </c>
      <c r="F356" s="52"/>
      <c r="G356" s="88">
        <v>36190</v>
      </c>
      <c r="H356" s="89"/>
      <c r="I356" s="55" t="s">
        <v>240</v>
      </c>
      <c r="J356" s="90">
        <v>340</v>
      </c>
      <c r="K356" s="91"/>
      <c r="L356" s="92" t="s">
        <v>241</v>
      </c>
      <c r="M356" s="93" t="s">
        <v>242</v>
      </c>
      <c r="N356" s="94" t="s">
        <v>240</v>
      </c>
      <c r="O356" s="95" t="s">
        <v>246</v>
      </c>
      <c r="P356" s="94" t="s">
        <v>240</v>
      </c>
      <c r="Q356" s="96">
        <v>2.4</v>
      </c>
      <c r="R356" s="97"/>
      <c r="S356" s="887"/>
      <c r="T356" s="889"/>
      <c r="U356" s="887"/>
      <c r="V356" s="891"/>
      <c r="W356" s="893"/>
      <c r="X356" s="873"/>
      <c r="Y356" s="893"/>
      <c r="Z356" s="895"/>
      <c r="AA356" s="55" t="s">
        <v>240</v>
      </c>
      <c r="AB356" s="90">
        <v>8440</v>
      </c>
      <c r="AC356" s="887"/>
      <c r="AD356" s="98">
        <v>80</v>
      </c>
      <c r="AE356" s="99" t="s">
        <v>241</v>
      </c>
      <c r="AF356" s="93" t="s">
        <v>242</v>
      </c>
      <c r="AG356" s="100" t="s">
        <v>240</v>
      </c>
      <c r="AH356" s="101" t="s">
        <v>246</v>
      </c>
      <c r="AI356" s="100" t="s">
        <v>240</v>
      </c>
      <c r="AJ356" s="102">
        <v>2.9</v>
      </c>
      <c r="AK356" s="103"/>
      <c r="AL356" s="70"/>
      <c r="AM356" s="104"/>
      <c r="AN356" s="77"/>
      <c r="AO356" s="105"/>
      <c r="AP356" s="106"/>
      <c r="AQ356" s="86"/>
      <c r="AR356" s="106"/>
      <c r="AS356" s="86"/>
      <c r="AT356" s="106"/>
      <c r="AU356" s="86"/>
      <c r="AV356" s="107" t="s">
        <v>240</v>
      </c>
      <c r="AW356" s="71">
        <v>59140</v>
      </c>
      <c r="AX356" s="77" t="s">
        <v>240</v>
      </c>
      <c r="AY356" s="72">
        <v>590</v>
      </c>
      <c r="AZ356" s="108" t="s">
        <v>241</v>
      </c>
      <c r="BA356" s="74" t="s">
        <v>242</v>
      </c>
      <c r="BB356" s="73" t="s">
        <v>240</v>
      </c>
      <c r="BC356" s="75" t="s">
        <v>246</v>
      </c>
      <c r="BD356" s="73" t="s">
        <v>240</v>
      </c>
      <c r="BE356" s="76">
        <v>2.6</v>
      </c>
      <c r="BF356" s="107" t="s">
        <v>240</v>
      </c>
      <c r="BG356" s="156">
        <v>50700</v>
      </c>
      <c r="BH356" s="107" t="s">
        <v>250</v>
      </c>
      <c r="BI356" s="72">
        <v>500</v>
      </c>
      <c r="BJ356" s="108" t="s">
        <v>241</v>
      </c>
      <c r="BK356" s="74" t="s">
        <v>242</v>
      </c>
      <c r="BL356" s="108" t="s">
        <v>240</v>
      </c>
      <c r="BM356" s="75" t="s">
        <v>246</v>
      </c>
      <c r="BN356" s="108" t="s">
        <v>240</v>
      </c>
      <c r="BO356" s="76">
        <v>2.6</v>
      </c>
      <c r="BP356" s="896"/>
      <c r="BQ356" s="898"/>
      <c r="BR356" s="887"/>
      <c r="BS356" s="900"/>
      <c r="BT356" s="873"/>
      <c r="BU356" s="873"/>
      <c r="BV356" s="871"/>
      <c r="BW356" s="875"/>
      <c r="BX356" s="871"/>
      <c r="BY356" s="902"/>
      <c r="BZ356" s="887"/>
      <c r="CA356" s="904"/>
      <c r="CB356" s="887"/>
      <c r="CC356" s="900"/>
      <c r="CD356" s="871"/>
      <c r="CE356" s="873"/>
      <c r="CF356" s="871"/>
      <c r="CG356" s="875"/>
      <c r="CH356" s="871"/>
      <c r="CI356" s="877"/>
      <c r="CJ356" s="881"/>
      <c r="CK356" s="887"/>
      <c r="CL356" s="889"/>
      <c r="CM356" s="887"/>
      <c r="CN356" s="900"/>
      <c r="CO356" s="873"/>
      <c r="CP356" s="873"/>
      <c r="CQ356" s="871"/>
      <c r="CR356" s="875"/>
      <c r="CS356" s="871"/>
      <c r="CT356" s="902"/>
      <c r="CU356" s="887"/>
      <c r="CV356" s="109" t="s">
        <v>280</v>
      </c>
      <c r="CW356" s="887"/>
      <c r="CX356" s="109" t="s">
        <v>255</v>
      </c>
      <c r="CY356" s="887"/>
      <c r="CZ356" s="110">
        <v>58.3</v>
      </c>
      <c r="DA356" s="887"/>
      <c r="DB356" s="109" t="s">
        <v>280</v>
      </c>
      <c r="DC356" s="887"/>
      <c r="DD356" s="109" t="s">
        <v>255</v>
      </c>
      <c r="DE356" s="887"/>
      <c r="DF356" s="110">
        <v>21.6</v>
      </c>
      <c r="DG356" s="905"/>
      <c r="DH356" s="907"/>
      <c r="DI356" s="905"/>
      <c r="DJ356" s="111" t="s">
        <v>256</v>
      </c>
      <c r="DK356" s="882"/>
      <c r="DL356" s="909"/>
      <c r="DM356" s="871"/>
      <c r="DN356" s="869"/>
      <c r="DO356" s="871"/>
      <c r="DP356" s="873"/>
      <c r="DQ356" s="871"/>
      <c r="DR356" s="875"/>
      <c r="DS356" s="871"/>
      <c r="DT356" s="877"/>
      <c r="DU356" s="879"/>
      <c r="DV356" s="881"/>
      <c r="DW356" s="882"/>
      <c r="DX356" s="918"/>
      <c r="DY356" s="887"/>
      <c r="DZ356" s="918"/>
      <c r="EA356" s="115"/>
      <c r="EB356" s="918"/>
    </row>
    <row r="357" spans="1:132" s="116" customFormat="1" ht="34.15" customHeight="1">
      <c r="A357" s="138" t="s">
        <v>635</v>
      </c>
      <c r="B357" s="920"/>
      <c r="C357" s="883" t="s">
        <v>277</v>
      </c>
      <c r="D357" s="885" t="s">
        <v>239</v>
      </c>
      <c r="E357" s="113" t="s">
        <v>42</v>
      </c>
      <c r="F357" s="52"/>
      <c r="G357" s="53">
        <v>27140</v>
      </c>
      <c r="H357" s="54">
        <v>35580</v>
      </c>
      <c r="I357" s="55" t="s">
        <v>240</v>
      </c>
      <c r="J357" s="56">
        <v>250</v>
      </c>
      <c r="K357" s="57">
        <v>330</v>
      </c>
      <c r="L357" s="58" t="s">
        <v>241</v>
      </c>
      <c r="M357" s="59" t="s">
        <v>242</v>
      </c>
      <c r="N357" s="60" t="s">
        <v>240</v>
      </c>
      <c r="O357" s="61" t="s">
        <v>243</v>
      </c>
      <c r="P357" s="60" t="s">
        <v>240</v>
      </c>
      <c r="Q357" s="62">
        <v>2.2999999999999998</v>
      </c>
      <c r="R357" s="63">
        <v>2.4</v>
      </c>
      <c r="S357" s="887" t="s">
        <v>240</v>
      </c>
      <c r="T357" s="888">
        <v>240</v>
      </c>
      <c r="U357" s="887" t="s">
        <v>240</v>
      </c>
      <c r="V357" s="890">
        <v>2</v>
      </c>
      <c r="W357" s="892" t="s">
        <v>244</v>
      </c>
      <c r="X357" s="872" t="s">
        <v>242</v>
      </c>
      <c r="Y357" s="892" t="s">
        <v>240</v>
      </c>
      <c r="Z357" s="894" t="s">
        <v>245</v>
      </c>
      <c r="AA357" s="55" t="s">
        <v>240</v>
      </c>
      <c r="AB357" s="64">
        <v>8440</v>
      </c>
      <c r="AC357" s="887" t="s">
        <v>240</v>
      </c>
      <c r="AD357" s="65">
        <v>80</v>
      </c>
      <c r="AE357" s="66" t="s">
        <v>244</v>
      </c>
      <c r="AF357" s="59" t="s">
        <v>242</v>
      </c>
      <c r="AG357" s="67" t="s">
        <v>240</v>
      </c>
      <c r="AH357" s="61" t="s">
        <v>246</v>
      </c>
      <c r="AI357" s="67" t="s">
        <v>240</v>
      </c>
      <c r="AJ357" s="68">
        <v>2.9</v>
      </c>
      <c r="AK357" s="69" t="s">
        <v>247</v>
      </c>
      <c r="AL357" s="70" t="s">
        <v>248</v>
      </c>
      <c r="AM357" s="71">
        <v>3370</v>
      </c>
      <c r="AN357" s="70" t="s">
        <v>248</v>
      </c>
      <c r="AO357" s="72">
        <v>30</v>
      </c>
      <c r="AP357" s="73" t="s">
        <v>241</v>
      </c>
      <c r="AQ357" s="74" t="s">
        <v>242</v>
      </c>
      <c r="AR357" s="73" t="s">
        <v>240</v>
      </c>
      <c r="AS357" s="75" t="s">
        <v>246</v>
      </c>
      <c r="AT357" s="73" t="s">
        <v>240</v>
      </c>
      <c r="AU357" s="76">
        <v>3.9</v>
      </c>
      <c r="AV357" s="77"/>
      <c r="AW357" s="78"/>
      <c r="AX357" s="77"/>
      <c r="AY357" s="79"/>
      <c r="AZ357" s="80"/>
      <c r="BA357" s="80"/>
      <c r="BB357" s="81"/>
      <c r="BC357" s="80"/>
      <c r="BD357" s="81"/>
      <c r="BE357" s="80"/>
      <c r="BF357" s="77"/>
      <c r="BG357" s="78" t="s">
        <v>249</v>
      </c>
      <c r="BH357" s="77"/>
      <c r="BI357" s="82"/>
      <c r="BJ357" s="80"/>
      <c r="BK357" s="80"/>
      <c r="BL357" s="80"/>
      <c r="BM357" s="80"/>
      <c r="BN357" s="80"/>
      <c r="BO357" s="80"/>
      <c r="BP357" s="896" t="s">
        <v>240</v>
      </c>
      <c r="BQ357" s="897">
        <v>330</v>
      </c>
      <c r="BR357" s="887" t="s">
        <v>240</v>
      </c>
      <c r="BS357" s="899">
        <v>3</v>
      </c>
      <c r="BT357" s="872" t="s">
        <v>241</v>
      </c>
      <c r="BU357" s="872" t="s">
        <v>242</v>
      </c>
      <c r="BV357" s="870" t="s">
        <v>240</v>
      </c>
      <c r="BW357" s="874" t="s">
        <v>246</v>
      </c>
      <c r="BX357" s="870" t="s">
        <v>240</v>
      </c>
      <c r="BY357" s="901">
        <v>9.1</v>
      </c>
      <c r="BZ357" s="887" t="s">
        <v>250</v>
      </c>
      <c r="CA357" s="903">
        <v>1680</v>
      </c>
      <c r="CB357" s="887" t="s">
        <v>240</v>
      </c>
      <c r="CC357" s="899">
        <v>10</v>
      </c>
      <c r="CD357" s="870" t="s">
        <v>241</v>
      </c>
      <c r="CE357" s="872" t="s">
        <v>242</v>
      </c>
      <c r="CF357" s="870" t="s">
        <v>240</v>
      </c>
      <c r="CG357" s="874" t="s">
        <v>246</v>
      </c>
      <c r="CH357" s="870" t="s">
        <v>240</v>
      </c>
      <c r="CI357" s="876">
        <v>4.3</v>
      </c>
      <c r="CJ357" s="880" t="s">
        <v>251</v>
      </c>
      <c r="CK357" s="887" t="s">
        <v>250</v>
      </c>
      <c r="CL357" s="888">
        <v>540</v>
      </c>
      <c r="CM357" s="887" t="s">
        <v>240</v>
      </c>
      <c r="CN357" s="899">
        <v>5</v>
      </c>
      <c r="CO357" s="872" t="s">
        <v>241</v>
      </c>
      <c r="CP357" s="872" t="s">
        <v>242</v>
      </c>
      <c r="CQ357" s="870" t="s">
        <v>240</v>
      </c>
      <c r="CR357" s="874" t="s">
        <v>246</v>
      </c>
      <c r="CS357" s="870" t="s">
        <v>240</v>
      </c>
      <c r="CT357" s="901">
        <v>10.1</v>
      </c>
      <c r="CU357" s="887" t="s">
        <v>250</v>
      </c>
      <c r="CV357" s="83">
        <v>220</v>
      </c>
      <c r="CW357" s="887" t="s">
        <v>250</v>
      </c>
      <c r="CX357" s="84">
        <v>2</v>
      </c>
      <c r="CY357" s="887" t="s">
        <v>250</v>
      </c>
      <c r="CZ357" s="84">
        <v>2</v>
      </c>
      <c r="DA357" s="887" t="s">
        <v>250</v>
      </c>
      <c r="DB357" s="83">
        <v>40</v>
      </c>
      <c r="DC357" s="887" t="s">
        <v>250</v>
      </c>
      <c r="DD357" s="84">
        <v>1</v>
      </c>
      <c r="DE357" s="887" t="s">
        <v>250</v>
      </c>
      <c r="DF357" s="84">
        <v>1</v>
      </c>
      <c r="DG357" s="905" t="s">
        <v>248</v>
      </c>
      <c r="DH357" s="906">
        <v>2360</v>
      </c>
      <c r="DI357" s="905" t="s">
        <v>248</v>
      </c>
      <c r="DJ357" s="85">
        <v>255</v>
      </c>
      <c r="DK357" s="882" t="s">
        <v>252</v>
      </c>
      <c r="DL357" s="908">
        <v>1690</v>
      </c>
      <c r="DM357" s="870" t="s">
        <v>240</v>
      </c>
      <c r="DN357" s="868">
        <v>10</v>
      </c>
      <c r="DO357" s="870" t="s">
        <v>241</v>
      </c>
      <c r="DP357" s="872" t="s">
        <v>242</v>
      </c>
      <c r="DQ357" s="870" t="s">
        <v>240</v>
      </c>
      <c r="DR357" s="874" t="s">
        <v>246</v>
      </c>
      <c r="DS357" s="870" t="s">
        <v>240</v>
      </c>
      <c r="DT357" s="876">
        <v>4.3</v>
      </c>
      <c r="DU357" s="878" t="s">
        <v>247</v>
      </c>
      <c r="DV357" s="880" t="s">
        <v>253</v>
      </c>
      <c r="DW357" s="882" t="s">
        <v>252</v>
      </c>
      <c r="DX357" s="918"/>
      <c r="DY357" s="887"/>
      <c r="DZ357" s="918"/>
      <c r="EA357" s="115"/>
      <c r="EB357" s="918"/>
    </row>
    <row r="358" spans="1:132" s="116" customFormat="1" ht="34.15" customHeight="1">
      <c r="A358" s="138" t="s">
        <v>636</v>
      </c>
      <c r="B358" s="920"/>
      <c r="C358" s="884"/>
      <c r="D358" s="910"/>
      <c r="E358" s="114" t="s">
        <v>43</v>
      </c>
      <c r="F358" s="52"/>
      <c r="G358" s="88">
        <v>35580</v>
      </c>
      <c r="H358" s="89"/>
      <c r="I358" s="55" t="s">
        <v>240</v>
      </c>
      <c r="J358" s="90">
        <v>330</v>
      </c>
      <c r="K358" s="91"/>
      <c r="L358" s="92" t="s">
        <v>241</v>
      </c>
      <c r="M358" s="93" t="s">
        <v>242</v>
      </c>
      <c r="N358" s="94" t="s">
        <v>240</v>
      </c>
      <c r="O358" s="95" t="s">
        <v>246</v>
      </c>
      <c r="P358" s="94" t="s">
        <v>240</v>
      </c>
      <c r="Q358" s="96">
        <v>2.4</v>
      </c>
      <c r="R358" s="97"/>
      <c r="S358" s="887"/>
      <c r="T358" s="889"/>
      <c r="U358" s="887"/>
      <c r="V358" s="891"/>
      <c r="W358" s="893"/>
      <c r="X358" s="873"/>
      <c r="Y358" s="893"/>
      <c r="Z358" s="895"/>
      <c r="AA358" s="55" t="s">
        <v>240</v>
      </c>
      <c r="AB358" s="90">
        <v>8440</v>
      </c>
      <c r="AC358" s="887"/>
      <c r="AD358" s="98">
        <v>80</v>
      </c>
      <c r="AE358" s="99" t="s">
        <v>241</v>
      </c>
      <c r="AF358" s="93" t="s">
        <v>242</v>
      </c>
      <c r="AG358" s="100" t="s">
        <v>240</v>
      </c>
      <c r="AH358" s="101" t="s">
        <v>246</v>
      </c>
      <c r="AI358" s="100" t="s">
        <v>240</v>
      </c>
      <c r="AJ358" s="102">
        <v>2.9</v>
      </c>
      <c r="AK358" s="103"/>
      <c r="AL358" s="70"/>
      <c r="AM358" s="104"/>
      <c r="AN358" s="77"/>
      <c r="AO358" s="105"/>
      <c r="AP358" s="106"/>
      <c r="AQ358" s="86"/>
      <c r="AR358" s="106"/>
      <c r="AS358" s="86"/>
      <c r="AT358" s="106"/>
      <c r="AU358" s="86"/>
      <c r="AV358" s="107" t="s">
        <v>240</v>
      </c>
      <c r="AW358" s="71">
        <v>59140</v>
      </c>
      <c r="AX358" s="77" t="s">
        <v>240</v>
      </c>
      <c r="AY358" s="72">
        <v>590</v>
      </c>
      <c r="AZ358" s="108" t="s">
        <v>241</v>
      </c>
      <c r="BA358" s="74" t="s">
        <v>242</v>
      </c>
      <c r="BB358" s="73" t="s">
        <v>240</v>
      </c>
      <c r="BC358" s="75" t="s">
        <v>246</v>
      </c>
      <c r="BD358" s="73" t="s">
        <v>240</v>
      </c>
      <c r="BE358" s="76">
        <v>2.6</v>
      </c>
      <c r="BF358" s="107" t="s">
        <v>240</v>
      </c>
      <c r="BG358" s="156">
        <v>50700</v>
      </c>
      <c r="BH358" s="107" t="s">
        <v>250</v>
      </c>
      <c r="BI358" s="72">
        <v>500</v>
      </c>
      <c r="BJ358" s="108" t="s">
        <v>241</v>
      </c>
      <c r="BK358" s="74" t="s">
        <v>242</v>
      </c>
      <c r="BL358" s="108" t="s">
        <v>240</v>
      </c>
      <c r="BM358" s="75" t="s">
        <v>246</v>
      </c>
      <c r="BN358" s="108" t="s">
        <v>240</v>
      </c>
      <c r="BO358" s="76">
        <v>2.6</v>
      </c>
      <c r="BP358" s="896"/>
      <c r="BQ358" s="898"/>
      <c r="BR358" s="887"/>
      <c r="BS358" s="900"/>
      <c r="BT358" s="873"/>
      <c r="BU358" s="873"/>
      <c r="BV358" s="871"/>
      <c r="BW358" s="875"/>
      <c r="BX358" s="871"/>
      <c r="BY358" s="902"/>
      <c r="BZ358" s="887"/>
      <c r="CA358" s="904"/>
      <c r="CB358" s="887"/>
      <c r="CC358" s="900"/>
      <c r="CD358" s="871"/>
      <c r="CE358" s="873"/>
      <c r="CF358" s="871"/>
      <c r="CG358" s="875"/>
      <c r="CH358" s="871"/>
      <c r="CI358" s="877"/>
      <c r="CJ358" s="881"/>
      <c r="CK358" s="887"/>
      <c r="CL358" s="889"/>
      <c r="CM358" s="887"/>
      <c r="CN358" s="900"/>
      <c r="CO358" s="873"/>
      <c r="CP358" s="873"/>
      <c r="CQ358" s="871"/>
      <c r="CR358" s="875"/>
      <c r="CS358" s="871"/>
      <c r="CT358" s="902"/>
      <c r="CU358" s="887"/>
      <c r="CV358" s="109" t="s">
        <v>280</v>
      </c>
      <c r="CW358" s="887"/>
      <c r="CX358" s="109" t="s">
        <v>255</v>
      </c>
      <c r="CY358" s="887"/>
      <c r="CZ358" s="110">
        <v>52.4</v>
      </c>
      <c r="DA358" s="887"/>
      <c r="DB358" s="109" t="s">
        <v>280</v>
      </c>
      <c r="DC358" s="887"/>
      <c r="DD358" s="109" t="s">
        <v>255</v>
      </c>
      <c r="DE358" s="887"/>
      <c r="DF358" s="110">
        <v>19.399999999999999</v>
      </c>
      <c r="DG358" s="905"/>
      <c r="DH358" s="907"/>
      <c r="DI358" s="905"/>
      <c r="DJ358" s="111" t="s">
        <v>256</v>
      </c>
      <c r="DK358" s="882"/>
      <c r="DL358" s="909"/>
      <c r="DM358" s="871"/>
      <c r="DN358" s="869"/>
      <c r="DO358" s="871"/>
      <c r="DP358" s="873"/>
      <c r="DQ358" s="871"/>
      <c r="DR358" s="875"/>
      <c r="DS358" s="871"/>
      <c r="DT358" s="877"/>
      <c r="DU358" s="879"/>
      <c r="DV358" s="881"/>
      <c r="DW358" s="882"/>
      <c r="DX358" s="918"/>
      <c r="DY358" s="887"/>
      <c r="DZ358" s="918"/>
      <c r="EA358" s="115"/>
      <c r="EB358" s="918"/>
    </row>
    <row r="359" spans="1:132" s="116" customFormat="1" ht="34.15" customHeight="1">
      <c r="A359" s="138" t="s">
        <v>637</v>
      </c>
      <c r="B359" s="920"/>
      <c r="C359" s="883" t="s">
        <v>278</v>
      </c>
      <c r="D359" s="885" t="s">
        <v>239</v>
      </c>
      <c r="E359" s="113" t="s">
        <v>42</v>
      </c>
      <c r="F359" s="52"/>
      <c r="G359" s="53">
        <v>25100</v>
      </c>
      <c r="H359" s="54">
        <v>33540</v>
      </c>
      <c r="I359" s="55" t="s">
        <v>240</v>
      </c>
      <c r="J359" s="56">
        <v>230</v>
      </c>
      <c r="K359" s="57">
        <v>310</v>
      </c>
      <c r="L359" s="58" t="s">
        <v>241</v>
      </c>
      <c r="M359" s="59" t="s">
        <v>242</v>
      </c>
      <c r="N359" s="60" t="s">
        <v>240</v>
      </c>
      <c r="O359" s="61" t="s">
        <v>243</v>
      </c>
      <c r="P359" s="60" t="s">
        <v>240</v>
      </c>
      <c r="Q359" s="62">
        <v>2.2000000000000002</v>
      </c>
      <c r="R359" s="63">
        <v>2.4</v>
      </c>
      <c r="S359" s="887" t="s">
        <v>240</v>
      </c>
      <c r="T359" s="888">
        <v>220</v>
      </c>
      <c r="U359" s="887" t="s">
        <v>240</v>
      </c>
      <c r="V359" s="890">
        <v>2</v>
      </c>
      <c r="W359" s="892" t="s">
        <v>244</v>
      </c>
      <c r="X359" s="872" t="s">
        <v>242</v>
      </c>
      <c r="Y359" s="892" t="s">
        <v>240</v>
      </c>
      <c r="Z359" s="894" t="s">
        <v>245</v>
      </c>
      <c r="AA359" s="55" t="s">
        <v>240</v>
      </c>
      <c r="AB359" s="64">
        <v>8440</v>
      </c>
      <c r="AC359" s="887" t="s">
        <v>240</v>
      </c>
      <c r="AD359" s="65">
        <v>80</v>
      </c>
      <c r="AE359" s="66" t="s">
        <v>244</v>
      </c>
      <c r="AF359" s="59" t="s">
        <v>242</v>
      </c>
      <c r="AG359" s="67" t="s">
        <v>240</v>
      </c>
      <c r="AH359" s="61" t="s">
        <v>246</v>
      </c>
      <c r="AI359" s="67" t="s">
        <v>240</v>
      </c>
      <c r="AJ359" s="68">
        <v>2.9</v>
      </c>
      <c r="AK359" s="69" t="s">
        <v>247</v>
      </c>
      <c r="AL359" s="70" t="s">
        <v>248</v>
      </c>
      <c r="AM359" s="71">
        <v>3370</v>
      </c>
      <c r="AN359" s="70" t="s">
        <v>248</v>
      </c>
      <c r="AO359" s="72">
        <v>30</v>
      </c>
      <c r="AP359" s="73" t="s">
        <v>241</v>
      </c>
      <c r="AQ359" s="74" t="s">
        <v>242</v>
      </c>
      <c r="AR359" s="73" t="s">
        <v>240</v>
      </c>
      <c r="AS359" s="75" t="s">
        <v>246</v>
      </c>
      <c r="AT359" s="73" t="s">
        <v>240</v>
      </c>
      <c r="AU359" s="76">
        <v>3.9</v>
      </c>
      <c r="AV359" s="77"/>
      <c r="AW359" s="78"/>
      <c r="AX359" s="77"/>
      <c r="AY359" s="79"/>
      <c r="AZ359" s="80"/>
      <c r="BA359" s="80"/>
      <c r="BB359" s="81"/>
      <c r="BC359" s="80"/>
      <c r="BD359" s="81"/>
      <c r="BE359" s="80"/>
      <c r="BF359" s="77"/>
      <c r="BG359" s="78" t="s">
        <v>249</v>
      </c>
      <c r="BH359" s="77"/>
      <c r="BI359" s="82"/>
      <c r="BJ359" s="80"/>
      <c r="BK359" s="80"/>
      <c r="BL359" s="80"/>
      <c r="BM359" s="80"/>
      <c r="BN359" s="80"/>
      <c r="BO359" s="80"/>
      <c r="BP359" s="896" t="s">
        <v>240</v>
      </c>
      <c r="BQ359" s="897">
        <v>300</v>
      </c>
      <c r="BR359" s="887" t="s">
        <v>240</v>
      </c>
      <c r="BS359" s="899">
        <v>3</v>
      </c>
      <c r="BT359" s="872" t="s">
        <v>241</v>
      </c>
      <c r="BU359" s="872" t="s">
        <v>242</v>
      </c>
      <c r="BV359" s="870" t="s">
        <v>240</v>
      </c>
      <c r="BW359" s="874" t="s">
        <v>246</v>
      </c>
      <c r="BX359" s="870" t="s">
        <v>240</v>
      </c>
      <c r="BY359" s="901">
        <v>8.1999999999999993</v>
      </c>
      <c r="BZ359" s="887" t="s">
        <v>250</v>
      </c>
      <c r="CA359" s="903">
        <v>1530</v>
      </c>
      <c r="CB359" s="887" t="s">
        <v>240</v>
      </c>
      <c r="CC359" s="899">
        <v>10</v>
      </c>
      <c r="CD359" s="870" t="s">
        <v>241</v>
      </c>
      <c r="CE359" s="872" t="s">
        <v>242</v>
      </c>
      <c r="CF359" s="870" t="s">
        <v>240</v>
      </c>
      <c r="CG359" s="874" t="s">
        <v>246</v>
      </c>
      <c r="CH359" s="870" t="s">
        <v>240</v>
      </c>
      <c r="CI359" s="876">
        <v>3.9</v>
      </c>
      <c r="CJ359" s="880" t="s">
        <v>251</v>
      </c>
      <c r="CK359" s="887" t="s">
        <v>250</v>
      </c>
      <c r="CL359" s="888">
        <v>540</v>
      </c>
      <c r="CM359" s="887" t="s">
        <v>240</v>
      </c>
      <c r="CN359" s="899">
        <v>5</v>
      </c>
      <c r="CO359" s="872" t="s">
        <v>241</v>
      </c>
      <c r="CP359" s="872" t="s">
        <v>242</v>
      </c>
      <c r="CQ359" s="870" t="s">
        <v>240</v>
      </c>
      <c r="CR359" s="874" t="s">
        <v>246</v>
      </c>
      <c r="CS359" s="870" t="s">
        <v>240</v>
      </c>
      <c r="CT359" s="901">
        <v>9.1999999999999993</v>
      </c>
      <c r="CU359" s="887" t="s">
        <v>250</v>
      </c>
      <c r="CV359" s="83">
        <v>200</v>
      </c>
      <c r="CW359" s="887" t="s">
        <v>250</v>
      </c>
      <c r="CX359" s="84">
        <v>2</v>
      </c>
      <c r="CY359" s="887" t="s">
        <v>250</v>
      </c>
      <c r="CZ359" s="84">
        <v>2</v>
      </c>
      <c r="DA359" s="887" t="s">
        <v>250</v>
      </c>
      <c r="DB359" s="83">
        <v>30</v>
      </c>
      <c r="DC359" s="887" t="s">
        <v>250</v>
      </c>
      <c r="DD359" s="84">
        <v>1</v>
      </c>
      <c r="DE359" s="887" t="s">
        <v>250</v>
      </c>
      <c r="DF359" s="84">
        <v>1</v>
      </c>
      <c r="DG359" s="905" t="s">
        <v>248</v>
      </c>
      <c r="DH359" s="906">
        <v>2150</v>
      </c>
      <c r="DI359" s="905" t="s">
        <v>248</v>
      </c>
      <c r="DJ359" s="85">
        <v>255</v>
      </c>
      <c r="DK359" s="882" t="s">
        <v>252</v>
      </c>
      <c r="DL359" s="908">
        <v>1530</v>
      </c>
      <c r="DM359" s="870" t="s">
        <v>240</v>
      </c>
      <c r="DN359" s="868">
        <v>10</v>
      </c>
      <c r="DO359" s="870" t="s">
        <v>241</v>
      </c>
      <c r="DP359" s="872" t="s">
        <v>242</v>
      </c>
      <c r="DQ359" s="870" t="s">
        <v>240</v>
      </c>
      <c r="DR359" s="874" t="s">
        <v>246</v>
      </c>
      <c r="DS359" s="870" t="s">
        <v>240</v>
      </c>
      <c r="DT359" s="876">
        <v>3.9</v>
      </c>
      <c r="DU359" s="878" t="s">
        <v>247</v>
      </c>
      <c r="DV359" s="880" t="s">
        <v>253</v>
      </c>
      <c r="DW359" s="882" t="s">
        <v>252</v>
      </c>
      <c r="DX359" s="918"/>
      <c r="DY359" s="887"/>
      <c r="DZ359" s="918"/>
      <c r="EA359" s="115"/>
      <c r="EB359" s="918"/>
    </row>
    <row r="360" spans="1:132" s="116" customFormat="1" ht="34.15" customHeight="1">
      <c r="A360" s="138" t="s">
        <v>638</v>
      </c>
      <c r="B360" s="920"/>
      <c r="C360" s="884"/>
      <c r="D360" s="886"/>
      <c r="E360" s="114" t="s">
        <v>43</v>
      </c>
      <c r="F360" s="52"/>
      <c r="G360" s="88">
        <v>33540</v>
      </c>
      <c r="H360" s="89"/>
      <c r="I360" s="55" t="s">
        <v>240</v>
      </c>
      <c r="J360" s="90">
        <v>310</v>
      </c>
      <c r="K360" s="91"/>
      <c r="L360" s="92" t="s">
        <v>241</v>
      </c>
      <c r="M360" s="93" t="s">
        <v>242</v>
      </c>
      <c r="N360" s="94" t="s">
        <v>240</v>
      </c>
      <c r="O360" s="101" t="s">
        <v>246</v>
      </c>
      <c r="P360" s="94" t="s">
        <v>240</v>
      </c>
      <c r="Q360" s="96">
        <v>2.4</v>
      </c>
      <c r="R360" s="97"/>
      <c r="S360" s="887"/>
      <c r="T360" s="889"/>
      <c r="U360" s="887"/>
      <c r="V360" s="891"/>
      <c r="W360" s="893"/>
      <c r="X360" s="873"/>
      <c r="Y360" s="893"/>
      <c r="Z360" s="895"/>
      <c r="AA360" s="55" t="s">
        <v>240</v>
      </c>
      <c r="AB360" s="90">
        <v>8440</v>
      </c>
      <c r="AC360" s="887"/>
      <c r="AD360" s="98">
        <v>80</v>
      </c>
      <c r="AE360" s="99" t="s">
        <v>241</v>
      </c>
      <c r="AF360" s="93" t="s">
        <v>242</v>
      </c>
      <c r="AG360" s="100" t="s">
        <v>240</v>
      </c>
      <c r="AH360" s="101" t="s">
        <v>246</v>
      </c>
      <c r="AI360" s="100" t="s">
        <v>240</v>
      </c>
      <c r="AJ360" s="102">
        <v>2.9</v>
      </c>
      <c r="AK360" s="103"/>
      <c r="AL360" s="70"/>
      <c r="AM360" s="117"/>
      <c r="AN360" s="117"/>
      <c r="AO360" s="117"/>
      <c r="AP360" s="118"/>
      <c r="AQ360" s="117"/>
      <c r="AR360" s="118"/>
      <c r="AS360" s="117"/>
      <c r="AT360" s="118"/>
      <c r="AU360" s="117"/>
      <c r="AV360" s="107" t="s">
        <v>240</v>
      </c>
      <c r="AW360" s="71">
        <v>59140</v>
      </c>
      <c r="AX360" s="77" t="s">
        <v>240</v>
      </c>
      <c r="AY360" s="72">
        <v>590</v>
      </c>
      <c r="AZ360" s="108" t="s">
        <v>241</v>
      </c>
      <c r="BA360" s="74" t="s">
        <v>242</v>
      </c>
      <c r="BB360" s="73" t="s">
        <v>240</v>
      </c>
      <c r="BC360" s="75" t="s">
        <v>246</v>
      </c>
      <c r="BD360" s="73" t="s">
        <v>240</v>
      </c>
      <c r="BE360" s="76">
        <v>2.6</v>
      </c>
      <c r="BF360" s="107" t="s">
        <v>240</v>
      </c>
      <c r="BG360" s="156">
        <v>50700</v>
      </c>
      <c r="BH360" s="107" t="s">
        <v>250</v>
      </c>
      <c r="BI360" s="72">
        <v>500</v>
      </c>
      <c r="BJ360" s="108" t="s">
        <v>241</v>
      </c>
      <c r="BK360" s="74" t="s">
        <v>242</v>
      </c>
      <c r="BL360" s="108" t="s">
        <v>240</v>
      </c>
      <c r="BM360" s="75" t="s">
        <v>246</v>
      </c>
      <c r="BN360" s="108" t="s">
        <v>240</v>
      </c>
      <c r="BO360" s="76">
        <v>2.6</v>
      </c>
      <c r="BP360" s="896"/>
      <c r="BQ360" s="898"/>
      <c r="BR360" s="887"/>
      <c r="BS360" s="900"/>
      <c r="BT360" s="873"/>
      <c r="BU360" s="873"/>
      <c r="BV360" s="871"/>
      <c r="BW360" s="875"/>
      <c r="BX360" s="871"/>
      <c r="BY360" s="902"/>
      <c r="BZ360" s="887"/>
      <c r="CA360" s="904"/>
      <c r="CB360" s="887"/>
      <c r="CC360" s="900"/>
      <c r="CD360" s="871"/>
      <c r="CE360" s="873"/>
      <c r="CF360" s="871"/>
      <c r="CG360" s="875"/>
      <c r="CH360" s="871"/>
      <c r="CI360" s="877"/>
      <c r="CJ360" s="881"/>
      <c r="CK360" s="887"/>
      <c r="CL360" s="889"/>
      <c r="CM360" s="887"/>
      <c r="CN360" s="900"/>
      <c r="CO360" s="873"/>
      <c r="CP360" s="873"/>
      <c r="CQ360" s="871"/>
      <c r="CR360" s="875"/>
      <c r="CS360" s="871"/>
      <c r="CT360" s="902"/>
      <c r="CU360" s="887"/>
      <c r="CV360" s="109" t="s">
        <v>280</v>
      </c>
      <c r="CW360" s="887"/>
      <c r="CX360" s="109" t="s">
        <v>255</v>
      </c>
      <c r="CY360" s="887"/>
      <c r="CZ360" s="110">
        <v>47.7</v>
      </c>
      <c r="DA360" s="887"/>
      <c r="DB360" s="109" t="s">
        <v>280</v>
      </c>
      <c r="DC360" s="887"/>
      <c r="DD360" s="109" t="s">
        <v>255</v>
      </c>
      <c r="DE360" s="887"/>
      <c r="DF360" s="110">
        <v>17.7</v>
      </c>
      <c r="DG360" s="905"/>
      <c r="DH360" s="907"/>
      <c r="DI360" s="905"/>
      <c r="DJ360" s="111" t="s">
        <v>256</v>
      </c>
      <c r="DK360" s="882"/>
      <c r="DL360" s="909"/>
      <c r="DM360" s="871"/>
      <c r="DN360" s="869"/>
      <c r="DO360" s="871"/>
      <c r="DP360" s="873"/>
      <c r="DQ360" s="871"/>
      <c r="DR360" s="875"/>
      <c r="DS360" s="871"/>
      <c r="DT360" s="877"/>
      <c r="DU360" s="879"/>
      <c r="DV360" s="881"/>
      <c r="DW360" s="882"/>
      <c r="DX360" s="919"/>
      <c r="DY360" s="887"/>
      <c r="DZ360" s="919"/>
      <c r="EA360" s="115"/>
      <c r="EB360" s="919"/>
    </row>
    <row r="361" spans="1:132" ht="13.5" customHeight="1">
      <c r="CK361" s="119"/>
      <c r="CL361" s="132"/>
      <c r="CO361" s="131"/>
      <c r="CP361" s="131"/>
      <c r="CQ361" s="131"/>
      <c r="CR361" s="131"/>
      <c r="CS361" s="131"/>
      <c r="CT361" s="131"/>
      <c r="DA361" s="5"/>
      <c r="DB361" s="121"/>
      <c r="DD361" s="121"/>
      <c r="DG361" s="133"/>
      <c r="DH361" s="119"/>
      <c r="DJ361" s="5"/>
      <c r="DK361" s="134"/>
      <c r="DL361" s="2"/>
      <c r="DM361" s="2"/>
      <c r="DN361" s="135"/>
      <c r="DO361" s="49"/>
      <c r="DP361" s="2"/>
      <c r="DQ361" s="49"/>
      <c r="DR361" s="2"/>
      <c r="DS361" s="49"/>
      <c r="DT361" s="2"/>
      <c r="DU361" s="2"/>
      <c r="DV361" s="2"/>
      <c r="DW361" s="2"/>
      <c r="DX361" s="2"/>
      <c r="DY361" s="2"/>
      <c r="DZ361" s="2"/>
      <c r="EA361" s="2"/>
      <c r="EB361" s="2"/>
    </row>
  </sheetData>
  <sheetProtection algorithmName="SHA-512" hashValue="Yr41JrZmyi9/5GjHTklQ2BAJfRPpGb3ltjsKQljwON1emK8GCWA3N9hMwWCRKyrBr8xRCAq9MvPN1PioMOm8Jg==" saltValue="VLep98UjMuMXIp/v4Cfa9g==" spinCount="100000" sheet="1" objects="1" scenarios="1"/>
  <autoFilter ref="B2:AB352" xr:uid="{00000000-0009-0000-0000-000004000000}"/>
  <mergeCells count="11363">
    <mergeCell ref="DX1:DX2"/>
    <mergeCell ref="M3:R3"/>
    <mergeCell ref="V3:Z3"/>
    <mergeCell ref="AD3:AK3"/>
    <mergeCell ref="AO3:AU3"/>
    <mergeCell ref="AY3:BE3"/>
    <mergeCell ref="CA1:CJ2"/>
    <mergeCell ref="CL1:CT2"/>
    <mergeCell ref="CV1:CZ2"/>
    <mergeCell ref="DB1:DF2"/>
    <mergeCell ref="DH1:DH2"/>
    <mergeCell ref="DJ1:DJ5"/>
    <mergeCell ref="T1:Z2"/>
    <mergeCell ref="AB1:AK2"/>
    <mergeCell ref="AM1:AU2"/>
    <mergeCell ref="AW1:BE2"/>
    <mergeCell ref="BG1:BO2"/>
    <mergeCell ref="BQ1:BY2"/>
    <mergeCell ref="J1:R2"/>
    <mergeCell ref="DZ1:DZ2"/>
    <mergeCell ref="EB1:EB2"/>
    <mergeCell ref="CL6:CT6"/>
    <mergeCell ref="CV6:CZ6"/>
    <mergeCell ref="DB6:DF6"/>
    <mergeCell ref="DL6:DV6"/>
    <mergeCell ref="DP4:DT4"/>
    <mergeCell ref="G6:H6"/>
    <mergeCell ref="J6:R6"/>
    <mergeCell ref="T6:Z6"/>
    <mergeCell ref="AB6:AK6"/>
    <mergeCell ref="AM6:AU6"/>
    <mergeCell ref="AW6:BE6"/>
    <mergeCell ref="BG6:BO6"/>
    <mergeCell ref="BQ6:BY6"/>
    <mergeCell ref="CA6:CJ6"/>
    <mergeCell ref="B1:B5"/>
    <mergeCell ref="C1:C5"/>
    <mergeCell ref="D1:D5"/>
    <mergeCell ref="E1:E5"/>
    <mergeCell ref="G1:H3"/>
    <mergeCell ref="DN3:DU3"/>
    <mergeCell ref="M4:M5"/>
    <mergeCell ref="O4:O5"/>
    <mergeCell ref="Q4:R4"/>
    <mergeCell ref="X4:Z4"/>
    <mergeCell ref="AF4:AJ4"/>
    <mergeCell ref="AQ4:AU4"/>
    <mergeCell ref="BA4:BE4"/>
    <mergeCell ref="BK4:BO4"/>
    <mergeCell ref="BU4:BY4"/>
    <mergeCell ref="BI3:BO3"/>
    <mergeCell ref="BS3:BY3"/>
    <mergeCell ref="CC3:CJ3"/>
    <mergeCell ref="CN3:CT3"/>
    <mergeCell ref="CX3:CZ5"/>
    <mergeCell ref="DD3:DF5"/>
    <mergeCell ref="CE4:CI4"/>
    <mergeCell ref="CP4:CT4"/>
    <mergeCell ref="DL1:DV2"/>
    <mergeCell ref="DK319:DK320"/>
    <mergeCell ref="DL319:DL320"/>
    <mergeCell ref="DM319:DM320"/>
    <mergeCell ref="CL269:CL270"/>
    <mergeCell ref="CM269:CM270"/>
    <mergeCell ref="C271:C272"/>
    <mergeCell ref="D271:D272"/>
    <mergeCell ref="S271:S272"/>
    <mergeCell ref="T271:T272"/>
    <mergeCell ref="U271:U272"/>
    <mergeCell ref="V271:V272"/>
    <mergeCell ref="W271:W272"/>
    <mergeCell ref="X271:X272"/>
    <mergeCell ref="Y271:Y272"/>
    <mergeCell ref="Z271:Z272"/>
    <mergeCell ref="DA271:DA272"/>
    <mergeCell ref="DC271:DC272"/>
    <mergeCell ref="DE271:DE272"/>
    <mergeCell ref="DG271:DG272"/>
    <mergeCell ref="DH271:DH272"/>
    <mergeCell ref="DI271:DI272"/>
    <mergeCell ref="DK271:DK272"/>
    <mergeCell ref="DL271:DL272"/>
    <mergeCell ref="DM271:DM272"/>
    <mergeCell ref="DN271:DN272"/>
    <mergeCell ref="DO271:DO272"/>
    <mergeCell ref="DP271:DP272"/>
    <mergeCell ref="DQ271:DQ272"/>
    <mergeCell ref="DR271:DR272"/>
    <mergeCell ref="DS271:DS272"/>
    <mergeCell ref="DS273:DS274"/>
    <mergeCell ref="B9:B52"/>
    <mergeCell ref="C9:C10"/>
    <mergeCell ref="D9:D10"/>
    <mergeCell ref="S9:S10"/>
    <mergeCell ref="T9:T10"/>
    <mergeCell ref="U9:U10"/>
    <mergeCell ref="V9:V10"/>
    <mergeCell ref="W9:W10"/>
    <mergeCell ref="X9:X10"/>
    <mergeCell ref="Y9:Y10"/>
    <mergeCell ref="Z9:Z10"/>
    <mergeCell ref="AC9:AC10"/>
    <mergeCell ref="BP9:BP10"/>
    <mergeCell ref="BQ9:BQ10"/>
    <mergeCell ref="BR9:BR10"/>
    <mergeCell ref="BS9:BS10"/>
    <mergeCell ref="BT9:BT10"/>
    <mergeCell ref="BU9:BU10"/>
    <mergeCell ref="BV9:BV10"/>
    <mergeCell ref="BW9:BW10"/>
    <mergeCell ref="BX9:BX10"/>
    <mergeCell ref="BY9:BY10"/>
    <mergeCell ref="BZ9:BZ10"/>
    <mergeCell ref="CA9:CA10"/>
    <mergeCell ref="CB9:CB10"/>
    <mergeCell ref="CC9:CC10"/>
    <mergeCell ref="CD9:CD10"/>
    <mergeCell ref="CE9:CE10"/>
    <mergeCell ref="CF9:CF10"/>
    <mergeCell ref="CG9:CG10"/>
    <mergeCell ref="CH9:CH10"/>
    <mergeCell ref="CI9:CI10"/>
    <mergeCell ref="CJ9:CJ10"/>
    <mergeCell ref="CK9:CK10"/>
    <mergeCell ref="CL9:CL10"/>
    <mergeCell ref="CM9:CM10"/>
    <mergeCell ref="CN9:CN10"/>
    <mergeCell ref="CO9:CO10"/>
    <mergeCell ref="CP9:CP10"/>
    <mergeCell ref="CQ9:CQ10"/>
    <mergeCell ref="CR9:CR10"/>
    <mergeCell ref="CS9:CS10"/>
    <mergeCell ref="CT9:CT10"/>
    <mergeCell ref="CU9:CU10"/>
    <mergeCell ref="CW9:CW10"/>
    <mergeCell ref="CY9:CY10"/>
    <mergeCell ref="DA9:DA10"/>
    <mergeCell ref="DC9:DC10"/>
    <mergeCell ref="DE9:DE10"/>
    <mergeCell ref="DG9:DG10"/>
    <mergeCell ref="DH9:DH10"/>
    <mergeCell ref="DI9:DI10"/>
    <mergeCell ref="DK9:DK10"/>
    <mergeCell ref="DL9:DL10"/>
    <mergeCell ref="DM9:DM10"/>
    <mergeCell ref="DN9:DN10"/>
    <mergeCell ref="DO9:DO10"/>
    <mergeCell ref="DP9:DP10"/>
    <mergeCell ref="DQ9:DQ10"/>
    <mergeCell ref="DR9:DR10"/>
    <mergeCell ref="DS9:DS10"/>
    <mergeCell ref="DT9:DT10"/>
    <mergeCell ref="DU9:DU10"/>
    <mergeCell ref="DV9:DV10"/>
    <mergeCell ref="DW9:DW10"/>
    <mergeCell ref="DX9:DX52"/>
    <mergeCell ref="DY9:DY52"/>
    <mergeCell ref="DZ9:DZ52"/>
    <mergeCell ref="EB9:EB52"/>
    <mergeCell ref="C11:C12"/>
    <mergeCell ref="D11:D12"/>
    <mergeCell ref="S11:S12"/>
    <mergeCell ref="T11:T12"/>
    <mergeCell ref="U11:U12"/>
    <mergeCell ref="V11:V12"/>
    <mergeCell ref="W11:W12"/>
    <mergeCell ref="X11:X12"/>
    <mergeCell ref="Y11:Y12"/>
    <mergeCell ref="Z11:Z12"/>
    <mergeCell ref="AC11:AC12"/>
    <mergeCell ref="BP11:BP12"/>
    <mergeCell ref="BQ11:BQ12"/>
    <mergeCell ref="BR11:BR12"/>
    <mergeCell ref="BS11:BS12"/>
    <mergeCell ref="BT11:BT12"/>
    <mergeCell ref="BU11:BU12"/>
    <mergeCell ref="BV11:BV12"/>
    <mergeCell ref="BW11:BW12"/>
    <mergeCell ref="BX11:BX12"/>
    <mergeCell ref="BY11:BY12"/>
    <mergeCell ref="BZ11:BZ12"/>
    <mergeCell ref="CA11:CA12"/>
    <mergeCell ref="CB11:CB12"/>
    <mergeCell ref="CC11:CC12"/>
    <mergeCell ref="CD11:CD12"/>
    <mergeCell ref="CE11:CE12"/>
    <mergeCell ref="CF11:CF12"/>
    <mergeCell ref="CG11:CG12"/>
    <mergeCell ref="CH11:CH12"/>
    <mergeCell ref="CI11:CI12"/>
    <mergeCell ref="CJ11:CJ12"/>
    <mergeCell ref="CK11:CK12"/>
    <mergeCell ref="CL11:CL12"/>
    <mergeCell ref="CM11:CM12"/>
    <mergeCell ref="CN11:CN12"/>
    <mergeCell ref="CO11:CO12"/>
    <mergeCell ref="CP11:CP12"/>
    <mergeCell ref="CQ11:CQ12"/>
    <mergeCell ref="CR11:CR12"/>
    <mergeCell ref="CS11:CS12"/>
    <mergeCell ref="CT11:CT12"/>
    <mergeCell ref="CU11:CU12"/>
    <mergeCell ref="CW11:CW12"/>
    <mergeCell ref="CY11:CY12"/>
    <mergeCell ref="DA11:DA12"/>
    <mergeCell ref="DC11:DC12"/>
    <mergeCell ref="DE11:DE12"/>
    <mergeCell ref="DG11:DG12"/>
    <mergeCell ref="DH11:DH12"/>
    <mergeCell ref="DI11:DI12"/>
    <mergeCell ref="DK11:DK12"/>
    <mergeCell ref="DL11:DL12"/>
    <mergeCell ref="DM11:DM12"/>
    <mergeCell ref="DN11:DN12"/>
    <mergeCell ref="DO11:DO12"/>
    <mergeCell ref="DP11:DP12"/>
    <mergeCell ref="DQ11:DQ12"/>
    <mergeCell ref="DR11:DR12"/>
    <mergeCell ref="DS11:DS12"/>
    <mergeCell ref="DT11:DT12"/>
    <mergeCell ref="DU11:DU12"/>
    <mergeCell ref="DV11:DV12"/>
    <mergeCell ref="DW11:DW12"/>
    <mergeCell ref="C13:C14"/>
    <mergeCell ref="D13:D14"/>
    <mergeCell ref="S13:S14"/>
    <mergeCell ref="T13:T14"/>
    <mergeCell ref="U13:U14"/>
    <mergeCell ref="V13:V14"/>
    <mergeCell ref="W13:W14"/>
    <mergeCell ref="X13:X14"/>
    <mergeCell ref="Y13:Y14"/>
    <mergeCell ref="Z13:Z14"/>
    <mergeCell ref="AC13:AC14"/>
    <mergeCell ref="BP13:BP14"/>
    <mergeCell ref="BQ13:BQ14"/>
    <mergeCell ref="BR13:BR14"/>
    <mergeCell ref="BS13:BS14"/>
    <mergeCell ref="BT13:BT14"/>
    <mergeCell ref="BU13:BU14"/>
    <mergeCell ref="BV13:BV14"/>
    <mergeCell ref="BW13:BW14"/>
    <mergeCell ref="BX13:BX14"/>
    <mergeCell ref="BY13:BY14"/>
    <mergeCell ref="BZ13:BZ14"/>
    <mergeCell ref="CA13:CA14"/>
    <mergeCell ref="CB13:CB14"/>
    <mergeCell ref="CC13:CC14"/>
    <mergeCell ref="CD13:CD14"/>
    <mergeCell ref="CE13:CE14"/>
    <mergeCell ref="CF13:CF14"/>
    <mergeCell ref="CG13:CG14"/>
    <mergeCell ref="CH13:CH14"/>
    <mergeCell ref="CI13:CI14"/>
    <mergeCell ref="CJ13:CJ14"/>
    <mergeCell ref="CK13:CK14"/>
    <mergeCell ref="CL13:CL14"/>
    <mergeCell ref="CM13:CM14"/>
    <mergeCell ref="CN13:CN14"/>
    <mergeCell ref="CO13:CO14"/>
    <mergeCell ref="CP13:CP14"/>
    <mergeCell ref="CQ13:CQ14"/>
    <mergeCell ref="CR13:CR14"/>
    <mergeCell ref="CS13:CS14"/>
    <mergeCell ref="CT13:CT14"/>
    <mergeCell ref="CU13:CU14"/>
    <mergeCell ref="CW13:CW14"/>
    <mergeCell ref="CY13:CY14"/>
    <mergeCell ref="DA13:DA14"/>
    <mergeCell ref="DC13:DC14"/>
    <mergeCell ref="DE13:DE14"/>
    <mergeCell ref="DG13:DG14"/>
    <mergeCell ref="DH13:DH14"/>
    <mergeCell ref="DI13:DI14"/>
    <mergeCell ref="DK13:DK14"/>
    <mergeCell ref="DL13:DL14"/>
    <mergeCell ref="DM13:DM14"/>
    <mergeCell ref="DN13:DN14"/>
    <mergeCell ref="DO13:DO14"/>
    <mergeCell ref="DP13:DP14"/>
    <mergeCell ref="DQ13:DQ14"/>
    <mergeCell ref="DR13:DR14"/>
    <mergeCell ref="DS13:DS14"/>
    <mergeCell ref="DT13:DT14"/>
    <mergeCell ref="DU13:DU14"/>
    <mergeCell ref="DV13:DV14"/>
    <mergeCell ref="DW13:DW14"/>
    <mergeCell ref="C15:C16"/>
    <mergeCell ref="D15:D16"/>
    <mergeCell ref="S15:S16"/>
    <mergeCell ref="T15:T16"/>
    <mergeCell ref="U15:U16"/>
    <mergeCell ref="V15:V16"/>
    <mergeCell ref="W15:W16"/>
    <mergeCell ref="X15:X16"/>
    <mergeCell ref="Y15:Y16"/>
    <mergeCell ref="Z15:Z16"/>
    <mergeCell ref="AC15:AC16"/>
    <mergeCell ref="BP15:BP16"/>
    <mergeCell ref="BQ15:BQ16"/>
    <mergeCell ref="BR15:BR16"/>
    <mergeCell ref="BS15:BS16"/>
    <mergeCell ref="BT15:BT16"/>
    <mergeCell ref="BU15:BU16"/>
    <mergeCell ref="BV15:BV16"/>
    <mergeCell ref="BW15:BW16"/>
    <mergeCell ref="BX15:BX16"/>
    <mergeCell ref="BY15:BY16"/>
    <mergeCell ref="BZ15:BZ16"/>
    <mergeCell ref="CA15:CA16"/>
    <mergeCell ref="CB15:CB16"/>
    <mergeCell ref="CC15:CC16"/>
    <mergeCell ref="CD15:CD16"/>
    <mergeCell ref="CE15:CE16"/>
    <mergeCell ref="CF15:CF16"/>
    <mergeCell ref="CG15:CG16"/>
    <mergeCell ref="CH15:CH16"/>
    <mergeCell ref="CI15:CI16"/>
    <mergeCell ref="CJ15:CJ16"/>
    <mergeCell ref="CK15:CK16"/>
    <mergeCell ref="CL15:CL16"/>
    <mergeCell ref="CM15:CM16"/>
    <mergeCell ref="CN15:CN16"/>
    <mergeCell ref="CO15:CO16"/>
    <mergeCell ref="CP15:CP16"/>
    <mergeCell ref="CQ15:CQ16"/>
    <mergeCell ref="CR15:CR16"/>
    <mergeCell ref="CS15:CS16"/>
    <mergeCell ref="CT15:CT16"/>
    <mergeCell ref="CU15:CU16"/>
    <mergeCell ref="CW15:CW16"/>
    <mergeCell ref="CY15:CY16"/>
    <mergeCell ref="DA15:DA16"/>
    <mergeCell ref="DC15:DC16"/>
    <mergeCell ref="DE15:DE16"/>
    <mergeCell ref="DG15:DG16"/>
    <mergeCell ref="DH15:DH16"/>
    <mergeCell ref="DI15:DI16"/>
    <mergeCell ref="DK15:DK16"/>
    <mergeCell ref="DL15:DL16"/>
    <mergeCell ref="DM15:DM16"/>
    <mergeCell ref="DN15:DN16"/>
    <mergeCell ref="DO15:DO16"/>
    <mergeCell ref="DP15:DP16"/>
    <mergeCell ref="DQ15:DQ16"/>
    <mergeCell ref="DR15:DR16"/>
    <mergeCell ref="DS15:DS16"/>
    <mergeCell ref="DT15:DT16"/>
    <mergeCell ref="DU15:DU16"/>
    <mergeCell ref="DV15:DV16"/>
    <mergeCell ref="DW15:DW16"/>
    <mergeCell ref="C17:C18"/>
    <mergeCell ref="D17:D18"/>
    <mergeCell ref="S17:S18"/>
    <mergeCell ref="T17:T18"/>
    <mergeCell ref="U17:U18"/>
    <mergeCell ref="V17:V18"/>
    <mergeCell ref="W17:W18"/>
    <mergeCell ref="X17:X18"/>
    <mergeCell ref="Y17:Y18"/>
    <mergeCell ref="Z17:Z18"/>
    <mergeCell ref="AC17:AC18"/>
    <mergeCell ref="BP17:BP18"/>
    <mergeCell ref="BQ17:BQ18"/>
    <mergeCell ref="BR17:BR18"/>
    <mergeCell ref="BS17:BS18"/>
    <mergeCell ref="BT17:BT18"/>
    <mergeCell ref="BU17:BU18"/>
    <mergeCell ref="BV17:BV18"/>
    <mergeCell ref="BW17:BW18"/>
    <mergeCell ref="BX17:BX18"/>
    <mergeCell ref="BY17:BY18"/>
    <mergeCell ref="BZ17:BZ18"/>
    <mergeCell ref="CA17:CA18"/>
    <mergeCell ref="CB17:CB18"/>
    <mergeCell ref="CC17:CC18"/>
    <mergeCell ref="CD17:CD18"/>
    <mergeCell ref="CE17:CE18"/>
    <mergeCell ref="CF17:CF18"/>
    <mergeCell ref="CG17:CG18"/>
    <mergeCell ref="CH17:CH18"/>
    <mergeCell ref="CI17:CI18"/>
    <mergeCell ref="CJ17:CJ18"/>
    <mergeCell ref="CK17:CK18"/>
    <mergeCell ref="CL17:CL18"/>
    <mergeCell ref="CM17:CM18"/>
    <mergeCell ref="CN17:CN18"/>
    <mergeCell ref="CO17:CO18"/>
    <mergeCell ref="CP17:CP18"/>
    <mergeCell ref="CQ17:CQ18"/>
    <mergeCell ref="CR17:CR18"/>
    <mergeCell ref="CS17:CS18"/>
    <mergeCell ref="CT17:CT18"/>
    <mergeCell ref="CU17:CU18"/>
    <mergeCell ref="CW17:CW18"/>
    <mergeCell ref="CY17:CY18"/>
    <mergeCell ref="DA17:DA18"/>
    <mergeCell ref="DC17:DC18"/>
    <mergeCell ref="DE17:DE18"/>
    <mergeCell ref="DG17:DG18"/>
    <mergeCell ref="DH17:DH18"/>
    <mergeCell ref="DI17:DI18"/>
    <mergeCell ref="DK17:DK18"/>
    <mergeCell ref="DL17:DL18"/>
    <mergeCell ref="DM17:DM18"/>
    <mergeCell ref="DN17:DN18"/>
    <mergeCell ref="DO17:DO18"/>
    <mergeCell ref="DP17:DP18"/>
    <mergeCell ref="DQ17:DQ18"/>
    <mergeCell ref="DR17:DR18"/>
    <mergeCell ref="DS17:DS18"/>
    <mergeCell ref="DT17:DT18"/>
    <mergeCell ref="DU17:DU18"/>
    <mergeCell ref="DV17:DV18"/>
    <mergeCell ref="DW17:DW18"/>
    <mergeCell ref="C19:C20"/>
    <mergeCell ref="D19:D20"/>
    <mergeCell ref="S19:S20"/>
    <mergeCell ref="T19:T20"/>
    <mergeCell ref="U19:U20"/>
    <mergeCell ref="V19:V20"/>
    <mergeCell ref="W19:W20"/>
    <mergeCell ref="X19:X20"/>
    <mergeCell ref="Y19:Y20"/>
    <mergeCell ref="Z19:Z20"/>
    <mergeCell ref="AC19:AC20"/>
    <mergeCell ref="BP19:BP20"/>
    <mergeCell ref="BQ19:BQ20"/>
    <mergeCell ref="BR19:BR20"/>
    <mergeCell ref="BS19:BS20"/>
    <mergeCell ref="BT19:BT20"/>
    <mergeCell ref="BU19:BU20"/>
    <mergeCell ref="BV19:BV20"/>
    <mergeCell ref="BW19:BW20"/>
    <mergeCell ref="BX19:BX20"/>
    <mergeCell ref="BY19:BY20"/>
    <mergeCell ref="BZ19:BZ20"/>
    <mergeCell ref="CA19:CA20"/>
    <mergeCell ref="CB19:CB20"/>
    <mergeCell ref="CC19:CC20"/>
    <mergeCell ref="CD19:CD20"/>
    <mergeCell ref="CE19:CE20"/>
    <mergeCell ref="CF19:CF20"/>
    <mergeCell ref="CG19:CG20"/>
    <mergeCell ref="CH19:CH20"/>
    <mergeCell ref="CI19:CI20"/>
    <mergeCell ref="CJ19:CJ20"/>
    <mergeCell ref="CK19:CK20"/>
    <mergeCell ref="CL19:CL20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CU19:CU20"/>
    <mergeCell ref="CW19:CW20"/>
    <mergeCell ref="CY19:CY20"/>
    <mergeCell ref="DA19:DA20"/>
    <mergeCell ref="DC19:DC20"/>
    <mergeCell ref="DE19:DE20"/>
    <mergeCell ref="DG19:DG20"/>
    <mergeCell ref="DH19:DH20"/>
    <mergeCell ref="DI19:DI20"/>
    <mergeCell ref="DK19:DK20"/>
    <mergeCell ref="DL19:DL20"/>
    <mergeCell ref="DM19:DM20"/>
    <mergeCell ref="DN19:DN20"/>
    <mergeCell ref="DO19:DO20"/>
    <mergeCell ref="DP19:DP20"/>
    <mergeCell ref="DQ19:DQ20"/>
    <mergeCell ref="DR19:DR20"/>
    <mergeCell ref="DS19:DS20"/>
    <mergeCell ref="DT19:DT20"/>
    <mergeCell ref="DU19:DU20"/>
    <mergeCell ref="DV19:DV20"/>
    <mergeCell ref="DW19:DW20"/>
    <mergeCell ref="C21:C22"/>
    <mergeCell ref="D21:D22"/>
    <mergeCell ref="S21:S22"/>
    <mergeCell ref="T21:T22"/>
    <mergeCell ref="U21:U22"/>
    <mergeCell ref="V21:V22"/>
    <mergeCell ref="W21:W22"/>
    <mergeCell ref="X21:X22"/>
    <mergeCell ref="Y21:Y22"/>
    <mergeCell ref="Z21:Z22"/>
    <mergeCell ref="AC21:AC22"/>
    <mergeCell ref="BP21:BP22"/>
    <mergeCell ref="BQ21:BQ22"/>
    <mergeCell ref="BR21:BR22"/>
    <mergeCell ref="BS21:BS22"/>
    <mergeCell ref="BT21:BT22"/>
    <mergeCell ref="BU21:BU22"/>
    <mergeCell ref="BV21:BV22"/>
    <mergeCell ref="BW21:BW22"/>
    <mergeCell ref="BX21:BX22"/>
    <mergeCell ref="BY21:BY22"/>
    <mergeCell ref="BZ21:BZ22"/>
    <mergeCell ref="CA21:CA22"/>
    <mergeCell ref="CB21:CB22"/>
    <mergeCell ref="CC21:CC22"/>
    <mergeCell ref="CD21:CD22"/>
    <mergeCell ref="CE21:CE22"/>
    <mergeCell ref="CF21:CF22"/>
    <mergeCell ref="CG21:CG22"/>
    <mergeCell ref="CH21:CH22"/>
    <mergeCell ref="CI21:CI22"/>
    <mergeCell ref="CJ21:CJ22"/>
    <mergeCell ref="CK21:CK22"/>
    <mergeCell ref="CL21:CL22"/>
    <mergeCell ref="CM21:CM22"/>
    <mergeCell ref="CN21:CN22"/>
    <mergeCell ref="CO21:CO22"/>
    <mergeCell ref="CP21:CP22"/>
    <mergeCell ref="CQ21:CQ22"/>
    <mergeCell ref="CR21:CR22"/>
    <mergeCell ref="CS21:CS22"/>
    <mergeCell ref="CT21:CT22"/>
    <mergeCell ref="CU21:CU22"/>
    <mergeCell ref="CW21:CW22"/>
    <mergeCell ref="CY21:CY22"/>
    <mergeCell ref="DA21:DA22"/>
    <mergeCell ref="DC21:DC22"/>
    <mergeCell ref="DE21:DE22"/>
    <mergeCell ref="DG21:DG22"/>
    <mergeCell ref="DH21:DH22"/>
    <mergeCell ref="DI21:DI22"/>
    <mergeCell ref="DK21:DK22"/>
    <mergeCell ref="DL21:DL22"/>
    <mergeCell ref="DM21:DM22"/>
    <mergeCell ref="DN21:DN22"/>
    <mergeCell ref="DO21:DO22"/>
    <mergeCell ref="DP21:DP22"/>
    <mergeCell ref="DQ21:DQ22"/>
    <mergeCell ref="DR21:DR22"/>
    <mergeCell ref="DS21:DS22"/>
    <mergeCell ref="DT21:DT22"/>
    <mergeCell ref="DU21:DU22"/>
    <mergeCell ref="DV21:DV22"/>
    <mergeCell ref="DW21:DW22"/>
    <mergeCell ref="C23:C24"/>
    <mergeCell ref="D23:D24"/>
    <mergeCell ref="S23:S24"/>
    <mergeCell ref="T23:T24"/>
    <mergeCell ref="U23:U24"/>
    <mergeCell ref="V23:V24"/>
    <mergeCell ref="W23:W24"/>
    <mergeCell ref="X23:X24"/>
    <mergeCell ref="Y23:Y24"/>
    <mergeCell ref="Z23:Z24"/>
    <mergeCell ref="AC23:AC24"/>
    <mergeCell ref="BP23:BP24"/>
    <mergeCell ref="BQ23:BQ24"/>
    <mergeCell ref="BR23:BR24"/>
    <mergeCell ref="BS23:BS24"/>
    <mergeCell ref="BT23:BT24"/>
    <mergeCell ref="BU23:BU24"/>
    <mergeCell ref="BV23:BV24"/>
    <mergeCell ref="BW23:BW24"/>
    <mergeCell ref="BX23:BX24"/>
    <mergeCell ref="BY23:BY24"/>
    <mergeCell ref="BZ23:BZ24"/>
    <mergeCell ref="CA23:CA24"/>
    <mergeCell ref="CB23:CB24"/>
    <mergeCell ref="CC23:CC24"/>
    <mergeCell ref="CD23:CD24"/>
    <mergeCell ref="CE23:CE24"/>
    <mergeCell ref="CF23:CF24"/>
    <mergeCell ref="CG23:CG24"/>
    <mergeCell ref="CH23:CH24"/>
    <mergeCell ref="CI23:CI24"/>
    <mergeCell ref="CJ23:CJ24"/>
    <mergeCell ref="CK23:CK24"/>
    <mergeCell ref="CL23:CL24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CW23:CW24"/>
    <mergeCell ref="CY23:CY24"/>
    <mergeCell ref="DA23:DA24"/>
    <mergeCell ref="DC23:DC24"/>
    <mergeCell ref="DE23:DE24"/>
    <mergeCell ref="DG23:DG24"/>
    <mergeCell ref="DH23:DH24"/>
    <mergeCell ref="DI23:DI24"/>
    <mergeCell ref="DK23:DK24"/>
    <mergeCell ref="DL23:DL24"/>
    <mergeCell ref="DM23:DM24"/>
    <mergeCell ref="DN23:DN24"/>
    <mergeCell ref="DO23:DO24"/>
    <mergeCell ref="DP23:DP24"/>
    <mergeCell ref="DQ23:DQ24"/>
    <mergeCell ref="DR23:DR24"/>
    <mergeCell ref="DS23:DS24"/>
    <mergeCell ref="DT23:DT24"/>
    <mergeCell ref="DU23:DU24"/>
    <mergeCell ref="DV23:DV24"/>
    <mergeCell ref="DW23:DW24"/>
    <mergeCell ref="C25:C26"/>
    <mergeCell ref="D25:D26"/>
    <mergeCell ref="S25:S26"/>
    <mergeCell ref="T25:T26"/>
    <mergeCell ref="U25:U26"/>
    <mergeCell ref="V25:V26"/>
    <mergeCell ref="W25:W26"/>
    <mergeCell ref="X25:X26"/>
    <mergeCell ref="Y25:Y26"/>
    <mergeCell ref="Z25:Z26"/>
    <mergeCell ref="AC25:AC26"/>
    <mergeCell ref="BP25:BP26"/>
    <mergeCell ref="BQ25:BQ26"/>
    <mergeCell ref="BR25:BR26"/>
    <mergeCell ref="BS25:BS26"/>
    <mergeCell ref="BT25:BT26"/>
    <mergeCell ref="BU25:BU26"/>
    <mergeCell ref="BV25:BV26"/>
    <mergeCell ref="BW25:BW26"/>
    <mergeCell ref="BX25:BX26"/>
    <mergeCell ref="BY25:BY26"/>
    <mergeCell ref="BZ25:BZ26"/>
    <mergeCell ref="CA25:CA26"/>
    <mergeCell ref="CB25:CB26"/>
    <mergeCell ref="CC25:CC26"/>
    <mergeCell ref="CD25:CD26"/>
    <mergeCell ref="CE25:CE26"/>
    <mergeCell ref="CF25:CF26"/>
    <mergeCell ref="CG25:CG26"/>
    <mergeCell ref="CH25:CH26"/>
    <mergeCell ref="CI25:CI26"/>
    <mergeCell ref="CJ25:CJ26"/>
    <mergeCell ref="CK25:CK26"/>
    <mergeCell ref="CL25:CL26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W25:CW26"/>
    <mergeCell ref="CY25:CY26"/>
    <mergeCell ref="DA25:DA26"/>
    <mergeCell ref="DC25:DC26"/>
    <mergeCell ref="DE25:DE26"/>
    <mergeCell ref="DG25:DG26"/>
    <mergeCell ref="DH25:DH26"/>
    <mergeCell ref="DI25:DI26"/>
    <mergeCell ref="DK25:DK26"/>
    <mergeCell ref="DL25:DL26"/>
    <mergeCell ref="DM25:DM26"/>
    <mergeCell ref="DN25:DN26"/>
    <mergeCell ref="DO25:DO26"/>
    <mergeCell ref="DP25:DP26"/>
    <mergeCell ref="DQ25:DQ26"/>
    <mergeCell ref="DR25:DR26"/>
    <mergeCell ref="DS25:DS26"/>
    <mergeCell ref="DT25:DT26"/>
    <mergeCell ref="DU25:DU26"/>
    <mergeCell ref="DV25:DV26"/>
    <mergeCell ref="DW25:DW26"/>
    <mergeCell ref="C27:C28"/>
    <mergeCell ref="D27:D28"/>
    <mergeCell ref="S27:S28"/>
    <mergeCell ref="T27:T28"/>
    <mergeCell ref="U27:U28"/>
    <mergeCell ref="V27:V28"/>
    <mergeCell ref="W27:W28"/>
    <mergeCell ref="X27:X28"/>
    <mergeCell ref="Y27:Y28"/>
    <mergeCell ref="Z27:Z28"/>
    <mergeCell ref="AC27:AC28"/>
    <mergeCell ref="BP27:BP28"/>
    <mergeCell ref="BQ27:BQ28"/>
    <mergeCell ref="BR27:BR28"/>
    <mergeCell ref="BS27:BS28"/>
    <mergeCell ref="BT27:BT28"/>
    <mergeCell ref="BU27:BU28"/>
    <mergeCell ref="BV27:BV28"/>
    <mergeCell ref="BW27:BW28"/>
    <mergeCell ref="BX27:BX28"/>
    <mergeCell ref="BY27:BY28"/>
    <mergeCell ref="BZ27:BZ28"/>
    <mergeCell ref="CA27:CA28"/>
    <mergeCell ref="CB27:CB28"/>
    <mergeCell ref="CC27:CC28"/>
    <mergeCell ref="CD27:CD28"/>
    <mergeCell ref="CE27:CE28"/>
    <mergeCell ref="CF27:CF28"/>
    <mergeCell ref="CG27:CG28"/>
    <mergeCell ref="CH27:CH28"/>
    <mergeCell ref="CI27:CI28"/>
    <mergeCell ref="CJ27:CJ28"/>
    <mergeCell ref="CK27:CK28"/>
    <mergeCell ref="CL27:CL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  <mergeCell ref="CW27:CW28"/>
    <mergeCell ref="CY27:CY28"/>
    <mergeCell ref="DA27:DA28"/>
    <mergeCell ref="DC27:DC28"/>
    <mergeCell ref="DE27:DE28"/>
    <mergeCell ref="DG27:DG28"/>
    <mergeCell ref="DH27:DH28"/>
    <mergeCell ref="DI27:DI28"/>
    <mergeCell ref="DK27:DK28"/>
    <mergeCell ref="DL27:DL28"/>
    <mergeCell ref="DM27:DM28"/>
    <mergeCell ref="DN27:DN28"/>
    <mergeCell ref="DO27:DO28"/>
    <mergeCell ref="DP27:DP28"/>
    <mergeCell ref="DQ27:DQ28"/>
    <mergeCell ref="DR27:DR28"/>
    <mergeCell ref="DS27:DS28"/>
    <mergeCell ref="DT27:DT28"/>
    <mergeCell ref="DU27:DU28"/>
    <mergeCell ref="DV27:DV28"/>
    <mergeCell ref="DW27:DW28"/>
    <mergeCell ref="C29:C30"/>
    <mergeCell ref="D29:D30"/>
    <mergeCell ref="S29:S30"/>
    <mergeCell ref="T29:T30"/>
    <mergeCell ref="U29:U30"/>
    <mergeCell ref="V29:V30"/>
    <mergeCell ref="W29:W30"/>
    <mergeCell ref="X29:X30"/>
    <mergeCell ref="Y29:Y30"/>
    <mergeCell ref="Z29:Z30"/>
    <mergeCell ref="AC29:AC30"/>
    <mergeCell ref="BP29:BP30"/>
    <mergeCell ref="BQ29:BQ30"/>
    <mergeCell ref="BR29:BR30"/>
    <mergeCell ref="BS29:BS30"/>
    <mergeCell ref="BT29:BT30"/>
    <mergeCell ref="BU29:BU30"/>
    <mergeCell ref="BV29:BV30"/>
    <mergeCell ref="BW29:BW30"/>
    <mergeCell ref="BX29:BX30"/>
    <mergeCell ref="BY29:BY30"/>
    <mergeCell ref="BZ29:BZ30"/>
    <mergeCell ref="CA29:CA30"/>
    <mergeCell ref="CB29:CB30"/>
    <mergeCell ref="CC29:CC30"/>
    <mergeCell ref="CD29:CD30"/>
    <mergeCell ref="CE29:CE30"/>
    <mergeCell ref="CF29:CF30"/>
    <mergeCell ref="CG29:CG30"/>
    <mergeCell ref="CH29:CH30"/>
    <mergeCell ref="CI29:CI30"/>
    <mergeCell ref="CJ29:CJ30"/>
    <mergeCell ref="CK29:CK30"/>
    <mergeCell ref="CL29:CL30"/>
    <mergeCell ref="CM29:CM30"/>
    <mergeCell ref="CN29:CN30"/>
    <mergeCell ref="CO29:CO30"/>
    <mergeCell ref="CP29:CP30"/>
    <mergeCell ref="CQ29:CQ30"/>
    <mergeCell ref="CR29:CR30"/>
    <mergeCell ref="CS29:CS30"/>
    <mergeCell ref="CT29:CT30"/>
    <mergeCell ref="CU29:CU30"/>
    <mergeCell ref="CW29:CW30"/>
    <mergeCell ref="CY29:CY30"/>
    <mergeCell ref="DA29:DA30"/>
    <mergeCell ref="DC29:DC30"/>
    <mergeCell ref="DE29:DE30"/>
    <mergeCell ref="DG29:DG30"/>
    <mergeCell ref="DH29:DH30"/>
    <mergeCell ref="DI29:DI30"/>
    <mergeCell ref="DK29:DK30"/>
    <mergeCell ref="DL29:DL30"/>
    <mergeCell ref="DM29:DM30"/>
    <mergeCell ref="DN29:DN30"/>
    <mergeCell ref="DO29:DO30"/>
    <mergeCell ref="DP29:DP30"/>
    <mergeCell ref="DQ29:DQ30"/>
    <mergeCell ref="DR29:DR30"/>
    <mergeCell ref="DS29:DS30"/>
    <mergeCell ref="DT29:DT30"/>
    <mergeCell ref="DU29:DU30"/>
    <mergeCell ref="DV29:DV30"/>
    <mergeCell ref="DW29:DW30"/>
    <mergeCell ref="C31:C32"/>
    <mergeCell ref="D31:D32"/>
    <mergeCell ref="S31:S32"/>
    <mergeCell ref="T31:T32"/>
    <mergeCell ref="U31:U32"/>
    <mergeCell ref="V31:V32"/>
    <mergeCell ref="W31:W32"/>
    <mergeCell ref="X31:X32"/>
    <mergeCell ref="Y31:Y32"/>
    <mergeCell ref="Z31:Z32"/>
    <mergeCell ref="AC31:AC32"/>
    <mergeCell ref="BP31:BP32"/>
    <mergeCell ref="BQ31:BQ32"/>
    <mergeCell ref="BR31:BR32"/>
    <mergeCell ref="BS31:BS32"/>
    <mergeCell ref="BT31:BT32"/>
    <mergeCell ref="BU31:BU32"/>
    <mergeCell ref="BV31:BV32"/>
    <mergeCell ref="BW31:BW32"/>
    <mergeCell ref="BX31:BX32"/>
    <mergeCell ref="BY31:BY32"/>
    <mergeCell ref="BZ31:BZ32"/>
    <mergeCell ref="CA31:CA32"/>
    <mergeCell ref="CB31:CB32"/>
    <mergeCell ref="CC31:CC32"/>
    <mergeCell ref="CD31:CD32"/>
    <mergeCell ref="CE31:CE32"/>
    <mergeCell ref="CF31:CF32"/>
    <mergeCell ref="CG31:CG32"/>
    <mergeCell ref="CH31:CH32"/>
    <mergeCell ref="CI31:CI32"/>
    <mergeCell ref="CJ31:CJ32"/>
    <mergeCell ref="CK31:CK32"/>
    <mergeCell ref="CL31:CL32"/>
    <mergeCell ref="CM31:CM32"/>
    <mergeCell ref="CN31:CN32"/>
    <mergeCell ref="CO31:CO32"/>
    <mergeCell ref="CP31:CP32"/>
    <mergeCell ref="CQ31:CQ32"/>
    <mergeCell ref="CR31:CR32"/>
    <mergeCell ref="CS31:CS32"/>
    <mergeCell ref="CT31:CT32"/>
    <mergeCell ref="CU31:CU32"/>
    <mergeCell ref="CW31:CW32"/>
    <mergeCell ref="CY31:CY32"/>
    <mergeCell ref="DA31:DA32"/>
    <mergeCell ref="DC31:DC32"/>
    <mergeCell ref="DE31:DE32"/>
    <mergeCell ref="DG31:DG32"/>
    <mergeCell ref="DH31:DH32"/>
    <mergeCell ref="DI31:DI32"/>
    <mergeCell ref="DK31:DK32"/>
    <mergeCell ref="DL31:DL32"/>
    <mergeCell ref="DM31:DM32"/>
    <mergeCell ref="DN31:DN32"/>
    <mergeCell ref="DO31:DO32"/>
    <mergeCell ref="DP31:DP32"/>
    <mergeCell ref="DQ31:DQ32"/>
    <mergeCell ref="DR31:DR32"/>
    <mergeCell ref="DS31:DS32"/>
    <mergeCell ref="DT31:DT32"/>
    <mergeCell ref="DU31:DU32"/>
    <mergeCell ref="DV31:DV32"/>
    <mergeCell ref="DW31:DW32"/>
    <mergeCell ref="C33:C34"/>
    <mergeCell ref="D33:D34"/>
    <mergeCell ref="S33:S34"/>
    <mergeCell ref="T33:T34"/>
    <mergeCell ref="U33:U34"/>
    <mergeCell ref="V33:V34"/>
    <mergeCell ref="W33:W34"/>
    <mergeCell ref="X33:X34"/>
    <mergeCell ref="Y33:Y34"/>
    <mergeCell ref="Z33:Z34"/>
    <mergeCell ref="AC33:AC34"/>
    <mergeCell ref="BP33:BP34"/>
    <mergeCell ref="BQ33:BQ34"/>
    <mergeCell ref="BR33:BR34"/>
    <mergeCell ref="BS33:BS34"/>
    <mergeCell ref="BT33:BT34"/>
    <mergeCell ref="BU33:BU34"/>
    <mergeCell ref="BV33:BV34"/>
    <mergeCell ref="BW33:BW34"/>
    <mergeCell ref="BX33:BX34"/>
    <mergeCell ref="BY33:BY34"/>
    <mergeCell ref="BZ33:BZ34"/>
    <mergeCell ref="CA33:CA34"/>
    <mergeCell ref="CB33:CB34"/>
    <mergeCell ref="CC33:CC34"/>
    <mergeCell ref="CD33:CD34"/>
    <mergeCell ref="CE33:CE34"/>
    <mergeCell ref="CF33:CF34"/>
    <mergeCell ref="CG33:CG34"/>
    <mergeCell ref="CH33:CH34"/>
    <mergeCell ref="CI33:CI34"/>
    <mergeCell ref="CJ33:CJ34"/>
    <mergeCell ref="CK33:CK34"/>
    <mergeCell ref="CL33:CL34"/>
    <mergeCell ref="CM33:CM34"/>
    <mergeCell ref="CN33:CN34"/>
    <mergeCell ref="CO33:CO34"/>
    <mergeCell ref="CP33:CP34"/>
    <mergeCell ref="CQ33:CQ34"/>
    <mergeCell ref="CR33:CR34"/>
    <mergeCell ref="CS33:CS34"/>
    <mergeCell ref="CT33:CT34"/>
    <mergeCell ref="CU33:CU34"/>
    <mergeCell ref="CW33:CW34"/>
    <mergeCell ref="CY33:CY34"/>
    <mergeCell ref="DA33:DA34"/>
    <mergeCell ref="DC33:DC34"/>
    <mergeCell ref="DE33:DE34"/>
    <mergeCell ref="DG33:DG34"/>
    <mergeCell ref="DH33:DH34"/>
    <mergeCell ref="DI33:DI34"/>
    <mergeCell ref="DK33:DK34"/>
    <mergeCell ref="DL33:DL34"/>
    <mergeCell ref="DM33:DM34"/>
    <mergeCell ref="DN33:DN34"/>
    <mergeCell ref="DO33:DO34"/>
    <mergeCell ref="DP33:DP34"/>
    <mergeCell ref="DQ33:DQ34"/>
    <mergeCell ref="DR33:DR34"/>
    <mergeCell ref="DS33:DS34"/>
    <mergeCell ref="DT33:DT34"/>
    <mergeCell ref="DU33:DU34"/>
    <mergeCell ref="DV33:DV34"/>
    <mergeCell ref="DW33:DW34"/>
    <mergeCell ref="C35:C36"/>
    <mergeCell ref="D35:D36"/>
    <mergeCell ref="S35:S36"/>
    <mergeCell ref="T35:T36"/>
    <mergeCell ref="U35:U36"/>
    <mergeCell ref="V35:V36"/>
    <mergeCell ref="W35:W36"/>
    <mergeCell ref="X35:X36"/>
    <mergeCell ref="Y35:Y36"/>
    <mergeCell ref="Z35:Z36"/>
    <mergeCell ref="AC35:AC36"/>
    <mergeCell ref="BP35:BP36"/>
    <mergeCell ref="BQ35:BQ36"/>
    <mergeCell ref="BR35:BR36"/>
    <mergeCell ref="BS35:BS36"/>
    <mergeCell ref="BT35:BT36"/>
    <mergeCell ref="BU35:BU36"/>
    <mergeCell ref="BV35:BV36"/>
    <mergeCell ref="BW35:BW36"/>
    <mergeCell ref="BX35:BX36"/>
    <mergeCell ref="BY35:BY36"/>
    <mergeCell ref="BZ35:BZ36"/>
    <mergeCell ref="CA35:CA36"/>
    <mergeCell ref="CB35:CB36"/>
    <mergeCell ref="CC35:CC36"/>
    <mergeCell ref="CD35:CD36"/>
    <mergeCell ref="CE35:CE36"/>
    <mergeCell ref="CF35:CF36"/>
    <mergeCell ref="CG35:CG36"/>
    <mergeCell ref="CH35:CH36"/>
    <mergeCell ref="CI35:CI36"/>
    <mergeCell ref="CJ35:CJ36"/>
    <mergeCell ref="CK35:CK36"/>
    <mergeCell ref="CL35:CL36"/>
    <mergeCell ref="CM35:CM36"/>
    <mergeCell ref="CN35:CN36"/>
    <mergeCell ref="CO35:CO36"/>
    <mergeCell ref="CP35:CP36"/>
    <mergeCell ref="CQ35:CQ36"/>
    <mergeCell ref="CR35:CR36"/>
    <mergeCell ref="CS35:CS36"/>
    <mergeCell ref="CT35:CT36"/>
    <mergeCell ref="CU35:CU36"/>
    <mergeCell ref="CW35:CW36"/>
    <mergeCell ref="CY35:CY36"/>
    <mergeCell ref="DA35:DA36"/>
    <mergeCell ref="DC35:DC36"/>
    <mergeCell ref="DE35:DE36"/>
    <mergeCell ref="DG35:DG36"/>
    <mergeCell ref="DH35:DH36"/>
    <mergeCell ref="DI35:DI36"/>
    <mergeCell ref="DK35:DK36"/>
    <mergeCell ref="DL35:DL36"/>
    <mergeCell ref="DM35:DM36"/>
    <mergeCell ref="DN35:DN36"/>
    <mergeCell ref="DO35:DO36"/>
    <mergeCell ref="DP35:DP36"/>
    <mergeCell ref="DQ35:DQ36"/>
    <mergeCell ref="DR35:DR36"/>
    <mergeCell ref="DS35:DS36"/>
    <mergeCell ref="DT35:DT36"/>
    <mergeCell ref="DU35:DU36"/>
    <mergeCell ref="DV35:DV36"/>
    <mergeCell ref="DW35:DW36"/>
    <mergeCell ref="C37:C38"/>
    <mergeCell ref="D37:D38"/>
    <mergeCell ref="S37:S38"/>
    <mergeCell ref="T37:T38"/>
    <mergeCell ref="U37:U38"/>
    <mergeCell ref="V37:V38"/>
    <mergeCell ref="W37:W38"/>
    <mergeCell ref="X37:X38"/>
    <mergeCell ref="Y37:Y38"/>
    <mergeCell ref="Z37:Z38"/>
    <mergeCell ref="AC37:AC38"/>
    <mergeCell ref="BP37:BP38"/>
    <mergeCell ref="BQ37:BQ38"/>
    <mergeCell ref="BR37:BR38"/>
    <mergeCell ref="BS37:BS38"/>
    <mergeCell ref="BT37:BT38"/>
    <mergeCell ref="BU37:BU38"/>
    <mergeCell ref="BV37:BV38"/>
    <mergeCell ref="BW37:BW38"/>
    <mergeCell ref="BX37:BX38"/>
    <mergeCell ref="BY37:BY38"/>
    <mergeCell ref="BZ37:BZ38"/>
    <mergeCell ref="CA37:CA38"/>
    <mergeCell ref="CB37:CB38"/>
    <mergeCell ref="CC37:CC38"/>
    <mergeCell ref="CD37:CD38"/>
    <mergeCell ref="CE37:CE38"/>
    <mergeCell ref="CF37:CF38"/>
    <mergeCell ref="CG37:CG38"/>
    <mergeCell ref="CH37:CH38"/>
    <mergeCell ref="CI37:CI38"/>
    <mergeCell ref="CJ37:CJ38"/>
    <mergeCell ref="CK37:CK38"/>
    <mergeCell ref="CL37:CL38"/>
    <mergeCell ref="CM37:CM38"/>
    <mergeCell ref="CN37:CN38"/>
    <mergeCell ref="CO37:CO38"/>
    <mergeCell ref="CP37:CP38"/>
    <mergeCell ref="CQ37:CQ38"/>
    <mergeCell ref="CR37:CR38"/>
    <mergeCell ref="CS37:CS38"/>
    <mergeCell ref="CT37:CT38"/>
    <mergeCell ref="CU37:CU38"/>
    <mergeCell ref="CW37:CW38"/>
    <mergeCell ref="CY37:CY38"/>
    <mergeCell ref="DA37:DA38"/>
    <mergeCell ref="DC37:DC38"/>
    <mergeCell ref="DE37:DE38"/>
    <mergeCell ref="DG37:DG38"/>
    <mergeCell ref="DH37:DH38"/>
    <mergeCell ref="DI37:DI38"/>
    <mergeCell ref="DK37:DK38"/>
    <mergeCell ref="DL37:DL38"/>
    <mergeCell ref="DM37:DM38"/>
    <mergeCell ref="DN37:DN38"/>
    <mergeCell ref="DO37:DO38"/>
    <mergeCell ref="DP37:DP38"/>
    <mergeCell ref="DQ37:DQ38"/>
    <mergeCell ref="DR37:DR38"/>
    <mergeCell ref="DS37:DS38"/>
    <mergeCell ref="DT37:DT38"/>
    <mergeCell ref="DU37:DU38"/>
    <mergeCell ref="DV37:DV38"/>
    <mergeCell ref="DW37:DW38"/>
    <mergeCell ref="C39:C40"/>
    <mergeCell ref="D39:D40"/>
    <mergeCell ref="S39:S40"/>
    <mergeCell ref="T39:T40"/>
    <mergeCell ref="U39:U40"/>
    <mergeCell ref="V39:V40"/>
    <mergeCell ref="W39:W40"/>
    <mergeCell ref="X39:X40"/>
    <mergeCell ref="Y39:Y40"/>
    <mergeCell ref="Z39:Z40"/>
    <mergeCell ref="AC39:AC40"/>
    <mergeCell ref="BP39:BP40"/>
    <mergeCell ref="BQ39:BQ40"/>
    <mergeCell ref="BR39:BR40"/>
    <mergeCell ref="BS39:BS40"/>
    <mergeCell ref="BT39:BT40"/>
    <mergeCell ref="BU39:BU40"/>
    <mergeCell ref="BV39:BV40"/>
    <mergeCell ref="BW39:BW40"/>
    <mergeCell ref="BX39:BX40"/>
    <mergeCell ref="BY39:BY40"/>
    <mergeCell ref="BZ39:BZ40"/>
    <mergeCell ref="CA39:CA40"/>
    <mergeCell ref="CB39:CB40"/>
    <mergeCell ref="CC39:CC40"/>
    <mergeCell ref="CD39:CD40"/>
    <mergeCell ref="CE39:CE40"/>
    <mergeCell ref="CF39:CF40"/>
    <mergeCell ref="CG39:CG40"/>
    <mergeCell ref="CH39:CH40"/>
    <mergeCell ref="CI39:CI40"/>
    <mergeCell ref="CJ39:CJ40"/>
    <mergeCell ref="CK39:CK40"/>
    <mergeCell ref="CL39:CL40"/>
    <mergeCell ref="CM39:CM40"/>
    <mergeCell ref="CN39:CN40"/>
    <mergeCell ref="CO39:CO40"/>
    <mergeCell ref="CP39:CP40"/>
    <mergeCell ref="CQ39:CQ40"/>
    <mergeCell ref="CR39:CR40"/>
    <mergeCell ref="CS39:CS40"/>
    <mergeCell ref="CT39:CT40"/>
    <mergeCell ref="CU39:CU40"/>
    <mergeCell ref="CW39:CW40"/>
    <mergeCell ref="CY39:CY40"/>
    <mergeCell ref="DA39:DA40"/>
    <mergeCell ref="DC39:DC40"/>
    <mergeCell ref="DE39:DE40"/>
    <mergeCell ref="DG39:DG40"/>
    <mergeCell ref="DH39:DH40"/>
    <mergeCell ref="DI39:DI40"/>
    <mergeCell ref="DK39:DK40"/>
    <mergeCell ref="DL39:DL40"/>
    <mergeCell ref="DM39:DM40"/>
    <mergeCell ref="DN39:DN40"/>
    <mergeCell ref="DO39:DO40"/>
    <mergeCell ref="DP39:DP40"/>
    <mergeCell ref="DQ39:DQ40"/>
    <mergeCell ref="DR39:DR40"/>
    <mergeCell ref="DS39:DS40"/>
    <mergeCell ref="DT39:DT40"/>
    <mergeCell ref="DU39:DU40"/>
    <mergeCell ref="DV39:DV40"/>
    <mergeCell ref="DW39:DW40"/>
    <mergeCell ref="C41:C42"/>
    <mergeCell ref="D41:D42"/>
    <mergeCell ref="S41:S42"/>
    <mergeCell ref="T41:T42"/>
    <mergeCell ref="U41:U42"/>
    <mergeCell ref="V41:V42"/>
    <mergeCell ref="W41:W42"/>
    <mergeCell ref="X41:X42"/>
    <mergeCell ref="Y41:Y42"/>
    <mergeCell ref="Z41:Z42"/>
    <mergeCell ref="AC41:AC42"/>
    <mergeCell ref="BP41:BP42"/>
    <mergeCell ref="BQ41:BQ42"/>
    <mergeCell ref="BR41:BR42"/>
    <mergeCell ref="BS41:BS42"/>
    <mergeCell ref="BT41:BT42"/>
    <mergeCell ref="BU41:BU42"/>
    <mergeCell ref="BV41:BV42"/>
    <mergeCell ref="BW41:BW42"/>
    <mergeCell ref="BX41:BX42"/>
    <mergeCell ref="BY41:BY42"/>
    <mergeCell ref="BZ41:BZ42"/>
    <mergeCell ref="CA41:CA42"/>
    <mergeCell ref="CB41:CB42"/>
    <mergeCell ref="CC41:CC42"/>
    <mergeCell ref="CD41:CD42"/>
    <mergeCell ref="CE41:CE42"/>
    <mergeCell ref="CF41:CF42"/>
    <mergeCell ref="CG41:CG42"/>
    <mergeCell ref="CH41:CH42"/>
    <mergeCell ref="CI41:CI42"/>
    <mergeCell ref="CJ41:CJ42"/>
    <mergeCell ref="CK41:CK42"/>
    <mergeCell ref="CL41:CL42"/>
    <mergeCell ref="CM41:CM42"/>
    <mergeCell ref="CN41:CN42"/>
    <mergeCell ref="CO41:CO42"/>
    <mergeCell ref="CP41:CP42"/>
    <mergeCell ref="CQ41:CQ42"/>
    <mergeCell ref="CR41:CR42"/>
    <mergeCell ref="CS41:CS42"/>
    <mergeCell ref="CT41:CT42"/>
    <mergeCell ref="CU41:CU42"/>
    <mergeCell ref="CW41:CW42"/>
    <mergeCell ref="CY41:CY42"/>
    <mergeCell ref="DA41:DA42"/>
    <mergeCell ref="DC41:DC42"/>
    <mergeCell ref="DE41:DE42"/>
    <mergeCell ref="DG41:DG42"/>
    <mergeCell ref="DH41:DH42"/>
    <mergeCell ref="DI41:DI42"/>
    <mergeCell ref="DK41:DK42"/>
    <mergeCell ref="DL41:DL42"/>
    <mergeCell ref="DM41:DM42"/>
    <mergeCell ref="DN41:DN42"/>
    <mergeCell ref="DO41:DO42"/>
    <mergeCell ref="DP41:DP42"/>
    <mergeCell ref="DQ41:DQ42"/>
    <mergeCell ref="DR41:DR42"/>
    <mergeCell ref="DS41:DS42"/>
    <mergeCell ref="DT41:DT42"/>
    <mergeCell ref="DU41:DU42"/>
    <mergeCell ref="DV41:DV42"/>
    <mergeCell ref="DW41:DW42"/>
    <mergeCell ref="C43:C44"/>
    <mergeCell ref="D43:D44"/>
    <mergeCell ref="S43:S44"/>
    <mergeCell ref="T43:T44"/>
    <mergeCell ref="U43:U44"/>
    <mergeCell ref="V43:V44"/>
    <mergeCell ref="W43:W44"/>
    <mergeCell ref="X43:X44"/>
    <mergeCell ref="Y43:Y44"/>
    <mergeCell ref="Z43:Z44"/>
    <mergeCell ref="AC43:AC44"/>
    <mergeCell ref="BP43:BP44"/>
    <mergeCell ref="BQ43:BQ44"/>
    <mergeCell ref="BR43:BR44"/>
    <mergeCell ref="BS43:BS44"/>
    <mergeCell ref="BT43:BT44"/>
    <mergeCell ref="BU43:BU44"/>
    <mergeCell ref="BV43:BV44"/>
    <mergeCell ref="BW43:BW44"/>
    <mergeCell ref="BX43:BX44"/>
    <mergeCell ref="BY43:BY44"/>
    <mergeCell ref="BZ43:BZ44"/>
    <mergeCell ref="CA43:CA44"/>
    <mergeCell ref="CB43:CB44"/>
    <mergeCell ref="CC43:CC44"/>
    <mergeCell ref="CD43:CD44"/>
    <mergeCell ref="CE43:CE44"/>
    <mergeCell ref="CF43:CF44"/>
    <mergeCell ref="CG43:CG44"/>
    <mergeCell ref="CH43:CH44"/>
    <mergeCell ref="CI43:CI44"/>
    <mergeCell ref="CJ43:CJ44"/>
    <mergeCell ref="CK43:CK44"/>
    <mergeCell ref="CL43:CL44"/>
    <mergeCell ref="CM43:CM44"/>
    <mergeCell ref="CN43:CN44"/>
    <mergeCell ref="CO43:CO44"/>
    <mergeCell ref="CP43:CP44"/>
    <mergeCell ref="CQ43:CQ44"/>
    <mergeCell ref="CR43:CR44"/>
    <mergeCell ref="CS43:CS44"/>
    <mergeCell ref="CT43:CT44"/>
    <mergeCell ref="CU43:CU44"/>
    <mergeCell ref="CW43:CW44"/>
    <mergeCell ref="CY43:CY44"/>
    <mergeCell ref="DA43:DA44"/>
    <mergeCell ref="DC43:DC44"/>
    <mergeCell ref="DE43:DE44"/>
    <mergeCell ref="DG43:DG44"/>
    <mergeCell ref="DH43:DH44"/>
    <mergeCell ref="DI43:DI44"/>
    <mergeCell ref="DK43:DK44"/>
    <mergeCell ref="DL43:DL44"/>
    <mergeCell ref="DM43:DM44"/>
    <mergeCell ref="DN43:DN44"/>
    <mergeCell ref="DO43:DO44"/>
    <mergeCell ref="DP43:DP44"/>
    <mergeCell ref="DQ43:DQ44"/>
    <mergeCell ref="DR43:DR44"/>
    <mergeCell ref="DS43:DS44"/>
    <mergeCell ref="DT43:DT44"/>
    <mergeCell ref="DU43:DU44"/>
    <mergeCell ref="DV43:DV44"/>
    <mergeCell ref="DW43:DW44"/>
    <mergeCell ref="C45:C46"/>
    <mergeCell ref="D45:D46"/>
    <mergeCell ref="S45:S46"/>
    <mergeCell ref="T45:T46"/>
    <mergeCell ref="U45:U46"/>
    <mergeCell ref="V45:V46"/>
    <mergeCell ref="W45:W46"/>
    <mergeCell ref="X45:X46"/>
    <mergeCell ref="Y45:Y46"/>
    <mergeCell ref="Z45:Z46"/>
    <mergeCell ref="AC45:AC46"/>
    <mergeCell ref="BP45:BP46"/>
    <mergeCell ref="BQ45:BQ46"/>
    <mergeCell ref="BR45:BR46"/>
    <mergeCell ref="BS45:BS46"/>
    <mergeCell ref="BT45:BT46"/>
    <mergeCell ref="BU45:BU46"/>
    <mergeCell ref="BV45:BV46"/>
    <mergeCell ref="BW45:BW46"/>
    <mergeCell ref="BX45:BX46"/>
    <mergeCell ref="BY45:BY46"/>
    <mergeCell ref="BZ45:BZ46"/>
    <mergeCell ref="CA45:CA46"/>
    <mergeCell ref="CB45:CB46"/>
    <mergeCell ref="CC45:CC46"/>
    <mergeCell ref="CD45:CD46"/>
    <mergeCell ref="CE45:CE46"/>
    <mergeCell ref="CF45:CF46"/>
    <mergeCell ref="CG45:CG46"/>
    <mergeCell ref="CH45:CH46"/>
    <mergeCell ref="CI45:CI46"/>
    <mergeCell ref="CJ45:CJ46"/>
    <mergeCell ref="CK45:CK46"/>
    <mergeCell ref="CL45:CL46"/>
    <mergeCell ref="CM45:CM46"/>
    <mergeCell ref="CN45:CN46"/>
    <mergeCell ref="CO45:CO46"/>
    <mergeCell ref="CP45:CP46"/>
    <mergeCell ref="CQ45:CQ46"/>
    <mergeCell ref="CR45:CR46"/>
    <mergeCell ref="CS45:CS46"/>
    <mergeCell ref="CT45:CT46"/>
    <mergeCell ref="CU45:CU46"/>
    <mergeCell ref="CW45:CW46"/>
    <mergeCell ref="CY45:CY46"/>
    <mergeCell ref="DA45:DA46"/>
    <mergeCell ref="DC45:DC46"/>
    <mergeCell ref="DE45:DE46"/>
    <mergeCell ref="DG45:DG46"/>
    <mergeCell ref="DH45:DH46"/>
    <mergeCell ref="DI45:DI46"/>
    <mergeCell ref="DK45:DK46"/>
    <mergeCell ref="DL45:DL46"/>
    <mergeCell ref="DM45:DM46"/>
    <mergeCell ref="DN45:DN46"/>
    <mergeCell ref="DO45:DO46"/>
    <mergeCell ref="DP45:DP46"/>
    <mergeCell ref="DQ45:DQ46"/>
    <mergeCell ref="DR45:DR46"/>
    <mergeCell ref="DS45:DS46"/>
    <mergeCell ref="DT45:DT46"/>
    <mergeCell ref="DU45:DU46"/>
    <mergeCell ref="DV45:DV46"/>
    <mergeCell ref="DW45:DW46"/>
    <mergeCell ref="C47:C48"/>
    <mergeCell ref="D47:D48"/>
    <mergeCell ref="S47:S48"/>
    <mergeCell ref="T47:T48"/>
    <mergeCell ref="U47:U48"/>
    <mergeCell ref="V47:V48"/>
    <mergeCell ref="W47:W48"/>
    <mergeCell ref="X47:X48"/>
    <mergeCell ref="Y47:Y48"/>
    <mergeCell ref="Z47:Z48"/>
    <mergeCell ref="AC47:AC48"/>
    <mergeCell ref="BP47:BP48"/>
    <mergeCell ref="BQ47:BQ48"/>
    <mergeCell ref="BR47:BR48"/>
    <mergeCell ref="BS47:BS48"/>
    <mergeCell ref="BT47:BT48"/>
    <mergeCell ref="BU47:BU48"/>
    <mergeCell ref="BV47:BV48"/>
    <mergeCell ref="BW47:BW48"/>
    <mergeCell ref="BX47:BX48"/>
    <mergeCell ref="BY47:BY48"/>
    <mergeCell ref="BZ47:BZ48"/>
    <mergeCell ref="CA47:CA48"/>
    <mergeCell ref="CB47:CB48"/>
    <mergeCell ref="CC47:CC48"/>
    <mergeCell ref="CD47:CD48"/>
    <mergeCell ref="CE47:CE48"/>
    <mergeCell ref="CF47:CF48"/>
    <mergeCell ref="CG47:CG48"/>
    <mergeCell ref="CH47:CH48"/>
    <mergeCell ref="CI47:CI48"/>
    <mergeCell ref="CJ47:CJ48"/>
    <mergeCell ref="CK47:CK48"/>
    <mergeCell ref="CL47:CL48"/>
    <mergeCell ref="CM47:CM48"/>
    <mergeCell ref="CN47:CN48"/>
    <mergeCell ref="CO47:CO48"/>
    <mergeCell ref="CP47:CP48"/>
    <mergeCell ref="CQ47:CQ48"/>
    <mergeCell ref="CR47:CR48"/>
    <mergeCell ref="CS47:CS48"/>
    <mergeCell ref="CT47:CT48"/>
    <mergeCell ref="CU47:CU48"/>
    <mergeCell ref="CW47:CW48"/>
    <mergeCell ref="CY47:CY48"/>
    <mergeCell ref="DA47:DA48"/>
    <mergeCell ref="DC47:DC48"/>
    <mergeCell ref="DE47:DE48"/>
    <mergeCell ref="DG47:DG48"/>
    <mergeCell ref="DH47:DH48"/>
    <mergeCell ref="DI47:DI48"/>
    <mergeCell ref="DK47:DK48"/>
    <mergeCell ref="DL47:DL48"/>
    <mergeCell ref="DM47:DM48"/>
    <mergeCell ref="DN47:DN48"/>
    <mergeCell ref="DO47:DO48"/>
    <mergeCell ref="DP47:DP48"/>
    <mergeCell ref="DQ47:DQ48"/>
    <mergeCell ref="DR47:DR48"/>
    <mergeCell ref="DS47:DS48"/>
    <mergeCell ref="DT47:DT48"/>
    <mergeCell ref="DU47:DU48"/>
    <mergeCell ref="DV47:DV48"/>
    <mergeCell ref="DW47:DW48"/>
    <mergeCell ref="C49:C50"/>
    <mergeCell ref="D49:D50"/>
    <mergeCell ref="S49:S50"/>
    <mergeCell ref="T49:T50"/>
    <mergeCell ref="U49:U50"/>
    <mergeCell ref="V49:V50"/>
    <mergeCell ref="W49:W50"/>
    <mergeCell ref="X49:X50"/>
    <mergeCell ref="Y49:Y50"/>
    <mergeCell ref="Z49:Z50"/>
    <mergeCell ref="AC49:AC50"/>
    <mergeCell ref="BP49:BP50"/>
    <mergeCell ref="BQ49:BQ50"/>
    <mergeCell ref="BR49:BR50"/>
    <mergeCell ref="BS49:BS50"/>
    <mergeCell ref="BT49:BT50"/>
    <mergeCell ref="BU49:BU50"/>
    <mergeCell ref="BV49:BV50"/>
    <mergeCell ref="BW49:BW50"/>
    <mergeCell ref="BX49:BX50"/>
    <mergeCell ref="BY49:BY50"/>
    <mergeCell ref="BZ49:BZ50"/>
    <mergeCell ref="CA49:CA50"/>
    <mergeCell ref="CB49:CB50"/>
    <mergeCell ref="CC49:CC50"/>
    <mergeCell ref="CD49:CD50"/>
    <mergeCell ref="CE49:CE50"/>
    <mergeCell ref="CF49:CF50"/>
    <mergeCell ref="CG49:CG50"/>
    <mergeCell ref="CH49:CH50"/>
    <mergeCell ref="CI49:CI50"/>
    <mergeCell ref="CJ49:CJ50"/>
    <mergeCell ref="CK49:CK50"/>
    <mergeCell ref="CL49:CL50"/>
    <mergeCell ref="CM49:CM50"/>
    <mergeCell ref="CN49:CN50"/>
    <mergeCell ref="CO49:CO50"/>
    <mergeCell ref="CP49:CP50"/>
    <mergeCell ref="CQ49:CQ50"/>
    <mergeCell ref="CR49:CR50"/>
    <mergeCell ref="CS49:CS50"/>
    <mergeCell ref="CT49:CT50"/>
    <mergeCell ref="CU49:CU50"/>
    <mergeCell ref="CW49:CW50"/>
    <mergeCell ref="CY49:CY50"/>
    <mergeCell ref="DA49:DA50"/>
    <mergeCell ref="DC49:DC50"/>
    <mergeCell ref="DE49:DE50"/>
    <mergeCell ref="DG49:DG50"/>
    <mergeCell ref="DH49:DH50"/>
    <mergeCell ref="DI49:DI50"/>
    <mergeCell ref="DK49:DK50"/>
    <mergeCell ref="DL49:DL50"/>
    <mergeCell ref="DM49:DM50"/>
    <mergeCell ref="DN49:DN50"/>
    <mergeCell ref="DO49:DO50"/>
    <mergeCell ref="DP49:DP50"/>
    <mergeCell ref="DQ49:DQ50"/>
    <mergeCell ref="DR49:DR50"/>
    <mergeCell ref="DS49:DS50"/>
    <mergeCell ref="DT49:DT50"/>
    <mergeCell ref="DU49:DU50"/>
    <mergeCell ref="DV49:DV50"/>
    <mergeCell ref="DW49:DW50"/>
    <mergeCell ref="C51:C52"/>
    <mergeCell ref="D51:D52"/>
    <mergeCell ref="S51:S52"/>
    <mergeCell ref="T51:T52"/>
    <mergeCell ref="U51:U52"/>
    <mergeCell ref="V51:V52"/>
    <mergeCell ref="W51:W52"/>
    <mergeCell ref="X51:X52"/>
    <mergeCell ref="Y51:Y52"/>
    <mergeCell ref="Z51:Z52"/>
    <mergeCell ref="AC51:AC52"/>
    <mergeCell ref="BP51:BP52"/>
    <mergeCell ref="BQ51:BQ52"/>
    <mergeCell ref="BR51:BR52"/>
    <mergeCell ref="BS51:BS52"/>
    <mergeCell ref="BT51:BT52"/>
    <mergeCell ref="BU51:BU52"/>
    <mergeCell ref="BV51:BV52"/>
    <mergeCell ref="BW51:BW52"/>
    <mergeCell ref="BX51:BX52"/>
    <mergeCell ref="BY51:BY52"/>
    <mergeCell ref="BZ51:BZ52"/>
    <mergeCell ref="CA51:CA52"/>
    <mergeCell ref="CB51:CB52"/>
    <mergeCell ref="CC51:CC52"/>
    <mergeCell ref="CD51:CD52"/>
    <mergeCell ref="CE51:CE52"/>
    <mergeCell ref="CF51:CF52"/>
    <mergeCell ref="CG51:CG52"/>
    <mergeCell ref="CH51:CH52"/>
    <mergeCell ref="CI51:CI52"/>
    <mergeCell ref="CJ51:CJ52"/>
    <mergeCell ref="CK51:CK52"/>
    <mergeCell ref="CL51:CL52"/>
    <mergeCell ref="CM51:CM52"/>
    <mergeCell ref="CN51:CN52"/>
    <mergeCell ref="CO51:CO52"/>
    <mergeCell ref="CP51:CP52"/>
    <mergeCell ref="CQ51:CQ52"/>
    <mergeCell ref="CR51:CR52"/>
    <mergeCell ref="CS51:CS52"/>
    <mergeCell ref="CT51:CT52"/>
    <mergeCell ref="CU51:CU52"/>
    <mergeCell ref="CW51:CW52"/>
    <mergeCell ref="CY51:CY52"/>
    <mergeCell ref="DA51:DA52"/>
    <mergeCell ref="DC51:DC52"/>
    <mergeCell ref="DE51:DE52"/>
    <mergeCell ref="DG51:DG52"/>
    <mergeCell ref="DH51:DH52"/>
    <mergeCell ref="DI51:DI52"/>
    <mergeCell ref="DK51:DK52"/>
    <mergeCell ref="DL51:DL52"/>
    <mergeCell ref="DM51:DM52"/>
    <mergeCell ref="DN51:DN52"/>
    <mergeCell ref="DO51:DO52"/>
    <mergeCell ref="DP51:DP52"/>
    <mergeCell ref="DQ51:DQ52"/>
    <mergeCell ref="DR51:DR52"/>
    <mergeCell ref="DS51:DS52"/>
    <mergeCell ref="DT51:DT52"/>
    <mergeCell ref="DU51:DU52"/>
    <mergeCell ref="DV51:DV52"/>
    <mergeCell ref="DW51:DW52"/>
    <mergeCell ref="B53:B96"/>
    <mergeCell ref="C53:C54"/>
    <mergeCell ref="D53:D54"/>
    <mergeCell ref="S53:S54"/>
    <mergeCell ref="T53:T54"/>
    <mergeCell ref="U53:U54"/>
    <mergeCell ref="V53:V54"/>
    <mergeCell ref="W53:W54"/>
    <mergeCell ref="X53:X54"/>
    <mergeCell ref="Y53:Y54"/>
    <mergeCell ref="Z53:Z54"/>
    <mergeCell ref="AC53:AC54"/>
    <mergeCell ref="BP53:BP54"/>
    <mergeCell ref="BQ53:BQ54"/>
    <mergeCell ref="BR53:BR54"/>
    <mergeCell ref="BS53:BS54"/>
    <mergeCell ref="BT53:BT54"/>
    <mergeCell ref="BU53:BU54"/>
    <mergeCell ref="BV53:BV54"/>
    <mergeCell ref="BW53:BW54"/>
    <mergeCell ref="BX53:BX54"/>
    <mergeCell ref="BY53:BY54"/>
    <mergeCell ref="BZ53:BZ54"/>
    <mergeCell ref="CA53:CA54"/>
    <mergeCell ref="CB53:CB54"/>
    <mergeCell ref="CC53:CC54"/>
    <mergeCell ref="CD53:CD54"/>
    <mergeCell ref="CE53:CE54"/>
    <mergeCell ref="CF53:CF54"/>
    <mergeCell ref="CG53:CG54"/>
    <mergeCell ref="CH53:CH54"/>
    <mergeCell ref="CI53:CI54"/>
    <mergeCell ref="CJ53:CJ54"/>
    <mergeCell ref="CK53:CK54"/>
    <mergeCell ref="CL53:CL54"/>
    <mergeCell ref="CM53:CM54"/>
    <mergeCell ref="CN53:CN54"/>
    <mergeCell ref="CO53:CO54"/>
    <mergeCell ref="CP53:CP54"/>
    <mergeCell ref="CQ53:CQ54"/>
    <mergeCell ref="CR53:CR54"/>
    <mergeCell ref="CS53:CS54"/>
    <mergeCell ref="CT53:CT54"/>
    <mergeCell ref="CU53:CU54"/>
    <mergeCell ref="CW53:CW54"/>
    <mergeCell ref="CY53:CY54"/>
    <mergeCell ref="DA53:DA54"/>
    <mergeCell ref="DC53:DC54"/>
    <mergeCell ref="DE53:DE54"/>
    <mergeCell ref="DG53:DG54"/>
    <mergeCell ref="DH53:DH54"/>
    <mergeCell ref="DI53:DI54"/>
    <mergeCell ref="DK53:DK54"/>
    <mergeCell ref="DL53:DL54"/>
    <mergeCell ref="DM53:DM54"/>
    <mergeCell ref="DN53:DN54"/>
    <mergeCell ref="DO53:DO54"/>
    <mergeCell ref="DP53:DP54"/>
    <mergeCell ref="DQ53:DQ54"/>
    <mergeCell ref="DR53:DR54"/>
    <mergeCell ref="DS53:DS54"/>
    <mergeCell ref="DT53:DT54"/>
    <mergeCell ref="DU53:DU54"/>
    <mergeCell ref="DV53:DV54"/>
    <mergeCell ref="DW53:DW54"/>
    <mergeCell ref="DX53:DX96"/>
    <mergeCell ref="DY53:DY96"/>
    <mergeCell ref="DZ53:DZ96"/>
    <mergeCell ref="EB53:EB96"/>
    <mergeCell ref="C55:C56"/>
    <mergeCell ref="D55:D56"/>
    <mergeCell ref="S55:S56"/>
    <mergeCell ref="T55:T56"/>
    <mergeCell ref="U55:U56"/>
    <mergeCell ref="V55:V56"/>
    <mergeCell ref="W55:W56"/>
    <mergeCell ref="X55:X56"/>
    <mergeCell ref="Y55:Y56"/>
    <mergeCell ref="Z55:Z56"/>
    <mergeCell ref="AC55:AC56"/>
    <mergeCell ref="BP55:BP56"/>
    <mergeCell ref="BQ55:BQ56"/>
    <mergeCell ref="BR55:BR56"/>
    <mergeCell ref="BS55:BS56"/>
    <mergeCell ref="BT55:BT56"/>
    <mergeCell ref="BU55:BU56"/>
    <mergeCell ref="BV55:BV56"/>
    <mergeCell ref="BW55:BW56"/>
    <mergeCell ref="BX55:BX56"/>
    <mergeCell ref="BY55:BY56"/>
    <mergeCell ref="BZ55:BZ56"/>
    <mergeCell ref="CA55:CA56"/>
    <mergeCell ref="CB55:CB56"/>
    <mergeCell ref="CC55:CC56"/>
    <mergeCell ref="CD55:CD56"/>
    <mergeCell ref="CE55:CE56"/>
    <mergeCell ref="CF55:CF56"/>
    <mergeCell ref="CG55:CG56"/>
    <mergeCell ref="CH55:CH56"/>
    <mergeCell ref="CI55:CI56"/>
    <mergeCell ref="CJ55:CJ56"/>
    <mergeCell ref="CK55:CK56"/>
    <mergeCell ref="CL55:CL56"/>
    <mergeCell ref="CM55:CM56"/>
    <mergeCell ref="CN55:CN56"/>
    <mergeCell ref="CO55:CO56"/>
    <mergeCell ref="CP55:CP56"/>
    <mergeCell ref="CQ55:CQ56"/>
    <mergeCell ref="CR55:CR56"/>
    <mergeCell ref="CS55:CS56"/>
    <mergeCell ref="CT55:CT56"/>
    <mergeCell ref="CU55:CU56"/>
    <mergeCell ref="CW55:CW56"/>
    <mergeCell ref="CY55:CY56"/>
    <mergeCell ref="DA55:DA56"/>
    <mergeCell ref="DC55:DC56"/>
    <mergeCell ref="DE55:DE56"/>
    <mergeCell ref="DG55:DG56"/>
    <mergeCell ref="DH55:DH56"/>
    <mergeCell ref="DI55:DI56"/>
    <mergeCell ref="DK55:DK56"/>
    <mergeCell ref="DL55:DL56"/>
    <mergeCell ref="DM55:DM56"/>
    <mergeCell ref="DN55:DN56"/>
    <mergeCell ref="DO55:DO56"/>
    <mergeCell ref="DP55:DP56"/>
    <mergeCell ref="DQ55:DQ56"/>
    <mergeCell ref="DR55:DR56"/>
    <mergeCell ref="DS55:DS56"/>
    <mergeCell ref="DT55:DT56"/>
    <mergeCell ref="DU55:DU56"/>
    <mergeCell ref="DV55:DV56"/>
    <mergeCell ref="DW55:DW56"/>
    <mergeCell ref="C57:C58"/>
    <mergeCell ref="D57:D58"/>
    <mergeCell ref="S57:S58"/>
    <mergeCell ref="T57:T58"/>
    <mergeCell ref="U57:U58"/>
    <mergeCell ref="V57:V58"/>
    <mergeCell ref="W57:W58"/>
    <mergeCell ref="X57:X58"/>
    <mergeCell ref="Y57:Y58"/>
    <mergeCell ref="Z57:Z58"/>
    <mergeCell ref="AC57:AC58"/>
    <mergeCell ref="BP57:BP58"/>
    <mergeCell ref="BQ57:BQ58"/>
    <mergeCell ref="BR57:BR58"/>
    <mergeCell ref="BS57:BS58"/>
    <mergeCell ref="BT57:BT58"/>
    <mergeCell ref="BU57:BU58"/>
    <mergeCell ref="BV57:BV58"/>
    <mergeCell ref="BW57:BW58"/>
    <mergeCell ref="BX57:BX58"/>
    <mergeCell ref="BY57:BY58"/>
    <mergeCell ref="BZ57:BZ58"/>
    <mergeCell ref="CA57:CA58"/>
    <mergeCell ref="CB57:CB58"/>
    <mergeCell ref="CC57:CC58"/>
    <mergeCell ref="CD57:CD58"/>
    <mergeCell ref="CE57:CE58"/>
    <mergeCell ref="CF57:CF58"/>
    <mergeCell ref="CG57:CG58"/>
    <mergeCell ref="CH57:CH58"/>
    <mergeCell ref="CI57:CI58"/>
    <mergeCell ref="CJ57:CJ58"/>
    <mergeCell ref="CK57:CK58"/>
    <mergeCell ref="CL57:CL58"/>
    <mergeCell ref="CM57:CM58"/>
    <mergeCell ref="CN57:CN58"/>
    <mergeCell ref="CO57:CO58"/>
    <mergeCell ref="CP57:CP58"/>
    <mergeCell ref="CQ57:CQ58"/>
    <mergeCell ref="CR57:CR58"/>
    <mergeCell ref="CS57:CS58"/>
    <mergeCell ref="CT57:CT58"/>
    <mergeCell ref="CU57:CU58"/>
    <mergeCell ref="CW57:CW58"/>
    <mergeCell ref="CY57:CY58"/>
    <mergeCell ref="DA57:DA58"/>
    <mergeCell ref="DC57:DC58"/>
    <mergeCell ref="DE57:DE58"/>
    <mergeCell ref="DG57:DG58"/>
    <mergeCell ref="DH57:DH58"/>
    <mergeCell ref="DI57:DI58"/>
    <mergeCell ref="DK57:DK58"/>
    <mergeCell ref="DL57:DL58"/>
    <mergeCell ref="DM57:DM58"/>
    <mergeCell ref="DN57:DN58"/>
    <mergeCell ref="DO57:DO58"/>
    <mergeCell ref="DP57:DP58"/>
    <mergeCell ref="DQ57:DQ58"/>
    <mergeCell ref="DR57:DR58"/>
    <mergeCell ref="DS57:DS58"/>
    <mergeCell ref="DT57:DT58"/>
    <mergeCell ref="DU57:DU58"/>
    <mergeCell ref="DV57:DV58"/>
    <mergeCell ref="DW57:DW58"/>
    <mergeCell ref="C59:C60"/>
    <mergeCell ref="D59:D60"/>
    <mergeCell ref="S59:S60"/>
    <mergeCell ref="T59:T60"/>
    <mergeCell ref="U59:U60"/>
    <mergeCell ref="V59:V60"/>
    <mergeCell ref="W59:W60"/>
    <mergeCell ref="X59:X60"/>
    <mergeCell ref="Y59:Y60"/>
    <mergeCell ref="Z59:Z60"/>
    <mergeCell ref="AC59:AC60"/>
    <mergeCell ref="BP59:BP60"/>
    <mergeCell ref="BQ59:BQ60"/>
    <mergeCell ref="BR59:BR60"/>
    <mergeCell ref="BS59:BS60"/>
    <mergeCell ref="BT59:BT60"/>
    <mergeCell ref="BU59:BU60"/>
    <mergeCell ref="BV59:BV60"/>
    <mergeCell ref="BW59:BW60"/>
    <mergeCell ref="BX59:BX60"/>
    <mergeCell ref="BY59:BY60"/>
    <mergeCell ref="BZ59:BZ60"/>
    <mergeCell ref="CA59:CA60"/>
    <mergeCell ref="CB59:CB60"/>
    <mergeCell ref="CC59:CC60"/>
    <mergeCell ref="CD59:CD60"/>
    <mergeCell ref="CE59:CE60"/>
    <mergeCell ref="CF59:CF60"/>
    <mergeCell ref="CG59:CG60"/>
    <mergeCell ref="CH59:CH60"/>
    <mergeCell ref="CI59:CI60"/>
    <mergeCell ref="CJ59:CJ60"/>
    <mergeCell ref="CK59:CK60"/>
    <mergeCell ref="CL59:CL60"/>
    <mergeCell ref="CM59:CM60"/>
    <mergeCell ref="CN59:CN60"/>
    <mergeCell ref="CO59:CO60"/>
    <mergeCell ref="CP59:CP60"/>
    <mergeCell ref="CQ59:CQ60"/>
    <mergeCell ref="CR59:CR60"/>
    <mergeCell ref="CS59:CS60"/>
    <mergeCell ref="CT59:CT60"/>
    <mergeCell ref="CU59:CU60"/>
    <mergeCell ref="CW59:CW60"/>
    <mergeCell ref="CY59:CY60"/>
    <mergeCell ref="DA59:DA60"/>
    <mergeCell ref="DC59:DC60"/>
    <mergeCell ref="DE59:DE60"/>
    <mergeCell ref="DG59:DG60"/>
    <mergeCell ref="DH59:DH60"/>
    <mergeCell ref="DI59:DI60"/>
    <mergeCell ref="DK59:DK60"/>
    <mergeCell ref="DL59:DL60"/>
    <mergeCell ref="DM59:DM60"/>
    <mergeCell ref="DN59:DN60"/>
    <mergeCell ref="DO59:DO60"/>
    <mergeCell ref="DP59:DP60"/>
    <mergeCell ref="DQ59:DQ60"/>
    <mergeCell ref="DR59:DR60"/>
    <mergeCell ref="DS59:DS60"/>
    <mergeCell ref="DT59:DT60"/>
    <mergeCell ref="DU59:DU60"/>
    <mergeCell ref="DV59:DV60"/>
    <mergeCell ref="DW59:DW60"/>
    <mergeCell ref="C61:C62"/>
    <mergeCell ref="D61:D62"/>
    <mergeCell ref="S61:S62"/>
    <mergeCell ref="T61:T62"/>
    <mergeCell ref="U61:U62"/>
    <mergeCell ref="V61:V62"/>
    <mergeCell ref="W61:W62"/>
    <mergeCell ref="X61:X62"/>
    <mergeCell ref="Y61:Y62"/>
    <mergeCell ref="Z61:Z62"/>
    <mergeCell ref="AC61:AC62"/>
    <mergeCell ref="BP61:BP62"/>
    <mergeCell ref="BQ61:BQ62"/>
    <mergeCell ref="BR61:BR62"/>
    <mergeCell ref="BS61:BS62"/>
    <mergeCell ref="BT61:BT62"/>
    <mergeCell ref="BU61:BU62"/>
    <mergeCell ref="BV61:BV62"/>
    <mergeCell ref="BW61:BW62"/>
    <mergeCell ref="BX61:BX62"/>
    <mergeCell ref="BY61:BY62"/>
    <mergeCell ref="BZ61:BZ62"/>
    <mergeCell ref="CA61:CA62"/>
    <mergeCell ref="CB61:CB62"/>
    <mergeCell ref="CC61:CC62"/>
    <mergeCell ref="CD61:CD62"/>
    <mergeCell ref="CE61:CE62"/>
    <mergeCell ref="CF61:CF62"/>
    <mergeCell ref="CG61:CG62"/>
    <mergeCell ref="CH61:CH62"/>
    <mergeCell ref="CI61:CI62"/>
    <mergeCell ref="CJ61:CJ62"/>
    <mergeCell ref="CK61:CK62"/>
    <mergeCell ref="CL61:CL62"/>
    <mergeCell ref="CM61:CM62"/>
    <mergeCell ref="CN61:CN62"/>
    <mergeCell ref="CO61:CO62"/>
    <mergeCell ref="CP61:CP62"/>
    <mergeCell ref="CQ61:CQ62"/>
    <mergeCell ref="CR61:CR62"/>
    <mergeCell ref="CS61:CS62"/>
    <mergeCell ref="CT61:CT62"/>
    <mergeCell ref="CU61:CU62"/>
    <mergeCell ref="CW61:CW62"/>
    <mergeCell ref="CY61:CY62"/>
    <mergeCell ref="DA61:DA62"/>
    <mergeCell ref="DC61:DC62"/>
    <mergeCell ref="DE61:DE62"/>
    <mergeCell ref="DG61:DG62"/>
    <mergeCell ref="DH61:DH62"/>
    <mergeCell ref="DI61:DI62"/>
    <mergeCell ref="DK61:DK62"/>
    <mergeCell ref="DL61:DL62"/>
    <mergeCell ref="DM61:DM62"/>
    <mergeCell ref="DN61:DN62"/>
    <mergeCell ref="DO61:DO62"/>
    <mergeCell ref="DP61:DP62"/>
    <mergeCell ref="DQ61:DQ62"/>
    <mergeCell ref="DR61:DR62"/>
    <mergeCell ref="DS61:DS62"/>
    <mergeCell ref="DT61:DT62"/>
    <mergeCell ref="DU61:DU62"/>
    <mergeCell ref="DV61:DV62"/>
    <mergeCell ref="DW61:DW62"/>
    <mergeCell ref="C63:C64"/>
    <mergeCell ref="D63:D64"/>
    <mergeCell ref="S63:S64"/>
    <mergeCell ref="T63:T64"/>
    <mergeCell ref="U63:U64"/>
    <mergeCell ref="V63:V64"/>
    <mergeCell ref="W63:W64"/>
    <mergeCell ref="X63:X64"/>
    <mergeCell ref="Y63:Y64"/>
    <mergeCell ref="Z63:Z64"/>
    <mergeCell ref="AC63:AC64"/>
    <mergeCell ref="BP63:BP64"/>
    <mergeCell ref="BQ63:BQ64"/>
    <mergeCell ref="BR63:BR64"/>
    <mergeCell ref="BS63:BS64"/>
    <mergeCell ref="BT63:BT64"/>
    <mergeCell ref="BU63:BU64"/>
    <mergeCell ref="BV63:BV64"/>
    <mergeCell ref="BW63:BW64"/>
    <mergeCell ref="BX63:BX64"/>
    <mergeCell ref="BY63:BY64"/>
    <mergeCell ref="BZ63:BZ64"/>
    <mergeCell ref="CA63:CA64"/>
    <mergeCell ref="CB63:CB64"/>
    <mergeCell ref="CC63:CC64"/>
    <mergeCell ref="CD63:CD64"/>
    <mergeCell ref="CE63:CE64"/>
    <mergeCell ref="CF63:CF64"/>
    <mergeCell ref="CG63:CG64"/>
    <mergeCell ref="CH63:CH64"/>
    <mergeCell ref="CI63:CI64"/>
    <mergeCell ref="CJ63:CJ64"/>
    <mergeCell ref="CK63:CK64"/>
    <mergeCell ref="CL63:CL64"/>
    <mergeCell ref="CM63:CM64"/>
    <mergeCell ref="CN63:CN64"/>
    <mergeCell ref="CO63:CO64"/>
    <mergeCell ref="CP63:CP64"/>
    <mergeCell ref="CQ63:CQ64"/>
    <mergeCell ref="CR63:CR64"/>
    <mergeCell ref="CS63:CS64"/>
    <mergeCell ref="CT63:CT64"/>
    <mergeCell ref="CU63:CU64"/>
    <mergeCell ref="CW63:CW64"/>
    <mergeCell ref="CY63:CY64"/>
    <mergeCell ref="DA63:DA64"/>
    <mergeCell ref="DC63:DC64"/>
    <mergeCell ref="DE63:DE64"/>
    <mergeCell ref="DG63:DG64"/>
    <mergeCell ref="DH63:DH64"/>
    <mergeCell ref="DI63:DI64"/>
    <mergeCell ref="DK63:DK64"/>
    <mergeCell ref="DL63:DL64"/>
    <mergeCell ref="DM63:DM64"/>
    <mergeCell ref="DN63:DN64"/>
    <mergeCell ref="DO63:DO64"/>
    <mergeCell ref="DP63:DP64"/>
    <mergeCell ref="DQ63:DQ64"/>
    <mergeCell ref="DR63:DR64"/>
    <mergeCell ref="DS63:DS64"/>
    <mergeCell ref="DT63:DT64"/>
    <mergeCell ref="DU63:DU64"/>
    <mergeCell ref="DV63:DV64"/>
    <mergeCell ref="DW63:DW64"/>
    <mergeCell ref="C65:C66"/>
    <mergeCell ref="D65:D66"/>
    <mergeCell ref="S65:S66"/>
    <mergeCell ref="T65:T66"/>
    <mergeCell ref="U65:U66"/>
    <mergeCell ref="V65:V66"/>
    <mergeCell ref="W65:W66"/>
    <mergeCell ref="X65:X66"/>
    <mergeCell ref="Y65:Y66"/>
    <mergeCell ref="Z65:Z66"/>
    <mergeCell ref="AC65:AC66"/>
    <mergeCell ref="BP65:BP66"/>
    <mergeCell ref="BQ65:BQ66"/>
    <mergeCell ref="BR65:BR66"/>
    <mergeCell ref="BS65:BS66"/>
    <mergeCell ref="BT65:BT66"/>
    <mergeCell ref="BU65:BU66"/>
    <mergeCell ref="BV65:BV66"/>
    <mergeCell ref="BW65:BW66"/>
    <mergeCell ref="BX65:BX66"/>
    <mergeCell ref="BY65:BY66"/>
    <mergeCell ref="BZ65:BZ66"/>
    <mergeCell ref="CA65:CA66"/>
    <mergeCell ref="CB65:CB66"/>
    <mergeCell ref="CC65:CC66"/>
    <mergeCell ref="CD65:CD66"/>
    <mergeCell ref="CE65:CE66"/>
    <mergeCell ref="CF65:CF66"/>
    <mergeCell ref="CG65:CG66"/>
    <mergeCell ref="CH65:CH66"/>
    <mergeCell ref="CI65:CI66"/>
    <mergeCell ref="CJ65:CJ66"/>
    <mergeCell ref="CK65:CK66"/>
    <mergeCell ref="CL65:CL66"/>
    <mergeCell ref="CM65:CM66"/>
    <mergeCell ref="CN65:CN66"/>
    <mergeCell ref="CO65:CO66"/>
    <mergeCell ref="CP65:CP66"/>
    <mergeCell ref="CQ65:CQ66"/>
    <mergeCell ref="CR65:CR66"/>
    <mergeCell ref="CS65:CS66"/>
    <mergeCell ref="CT65:CT66"/>
    <mergeCell ref="CU65:CU66"/>
    <mergeCell ref="CW65:CW66"/>
    <mergeCell ref="CY65:CY66"/>
    <mergeCell ref="DA65:DA66"/>
    <mergeCell ref="DC65:DC66"/>
    <mergeCell ref="DE65:DE66"/>
    <mergeCell ref="DG65:DG66"/>
    <mergeCell ref="DH65:DH66"/>
    <mergeCell ref="DI65:DI66"/>
    <mergeCell ref="DK65:DK66"/>
    <mergeCell ref="DL65:DL66"/>
    <mergeCell ref="DM65:DM66"/>
    <mergeCell ref="DN65:DN66"/>
    <mergeCell ref="DO65:DO66"/>
    <mergeCell ref="DP65:DP66"/>
    <mergeCell ref="DQ65:DQ66"/>
    <mergeCell ref="DR65:DR66"/>
    <mergeCell ref="DS65:DS66"/>
    <mergeCell ref="DT65:DT66"/>
    <mergeCell ref="DU65:DU66"/>
    <mergeCell ref="DV65:DV66"/>
    <mergeCell ref="DW65:DW66"/>
    <mergeCell ref="C67:C68"/>
    <mergeCell ref="D67:D68"/>
    <mergeCell ref="S67:S68"/>
    <mergeCell ref="T67:T68"/>
    <mergeCell ref="U67:U68"/>
    <mergeCell ref="V67:V68"/>
    <mergeCell ref="W67:W68"/>
    <mergeCell ref="X67:X68"/>
    <mergeCell ref="Y67:Y68"/>
    <mergeCell ref="Z67:Z68"/>
    <mergeCell ref="AC67:AC68"/>
    <mergeCell ref="BP67:BP68"/>
    <mergeCell ref="BQ67:BQ68"/>
    <mergeCell ref="BR67:BR68"/>
    <mergeCell ref="BS67:BS68"/>
    <mergeCell ref="BT67:BT68"/>
    <mergeCell ref="BU67:BU68"/>
    <mergeCell ref="BV67:BV68"/>
    <mergeCell ref="BW67:BW68"/>
    <mergeCell ref="BX67:BX68"/>
    <mergeCell ref="BY67:BY68"/>
    <mergeCell ref="BZ67:BZ68"/>
    <mergeCell ref="CA67:CA68"/>
    <mergeCell ref="CB67:CB68"/>
    <mergeCell ref="CC67:CC68"/>
    <mergeCell ref="CD67:CD68"/>
    <mergeCell ref="CE67:CE68"/>
    <mergeCell ref="CF67:CF68"/>
    <mergeCell ref="CG67:CG68"/>
    <mergeCell ref="CH67:CH68"/>
    <mergeCell ref="CI67:CI68"/>
    <mergeCell ref="CJ67:CJ68"/>
    <mergeCell ref="CK67:CK68"/>
    <mergeCell ref="CL67:CL68"/>
    <mergeCell ref="CM67:CM68"/>
    <mergeCell ref="CN67:CN68"/>
    <mergeCell ref="CO67:CO68"/>
    <mergeCell ref="CP67:CP68"/>
    <mergeCell ref="CQ67:CQ68"/>
    <mergeCell ref="CR67:CR68"/>
    <mergeCell ref="CS67:CS68"/>
    <mergeCell ref="CT67:CT68"/>
    <mergeCell ref="CU67:CU68"/>
    <mergeCell ref="CW67:CW68"/>
    <mergeCell ref="CY67:CY68"/>
    <mergeCell ref="DA67:DA68"/>
    <mergeCell ref="DC67:DC68"/>
    <mergeCell ref="DE67:DE68"/>
    <mergeCell ref="DG67:DG68"/>
    <mergeCell ref="DH67:DH68"/>
    <mergeCell ref="DI67:DI68"/>
    <mergeCell ref="DK67:DK68"/>
    <mergeCell ref="DL67:DL68"/>
    <mergeCell ref="DM67:DM68"/>
    <mergeCell ref="DN67:DN68"/>
    <mergeCell ref="DO67:DO68"/>
    <mergeCell ref="DP67:DP68"/>
    <mergeCell ref="DQ67:DQ68"/>
    <mergeCell ref="DR67:DR68"/>
    <mergeCell ref="DS67:DS68"/>
    <mergeCell ref="DT67:DT68"/>
    <mergeCell ref="DU67:DU68"/>
    <mergeCell ref="DV67:DV68"/>
    <mergeCell ref="DW67:DW68"/>
    <mergeCell ref="C69:C70"/>
    <mergeCell ref="D69:D70"/>
    <mergeCell ref="S69:S70"/>
    <mergeCell ref="T69:T70"/>
    <mergeCell ref="U69:U70"/>
    <mergeCell ref="V69:V70"/>
    <mergeCell ref="W69:W70"/>
    <mergeCell ref="X69:X70"/>
    <mergeCell ref="Y69:Y70"/>
    <mergeCell ref="Z69:Z70"/>
    <mergeCell ref="AC69:AC70"/>
    <mergeCell ref="BP69:BP70"/>
    <mergeCell ref="BQ69:BQ70"/>
    <mergeCell ref="BR69:BR70"/>
    <mergeCell ref="BS69:BS70"/>
    <mergeCell ref="BT69:BT70"/>
    <mergeCell ref="BU69:BU70"/>
    <mergeCell ref="BV69:BV70"/>
    <mergeCell ref="BW69:BW70"/>
    <mergeCell ref="BX69:BX70"/>
    <mergeCell ref="BY69:BY70"/>
    <mergeCell ref="BZ69:BZ70"/>
    <mergeCell ref="CA69:CA70"/>
    <mergeCell ref="CB69:CB70"/>
    <mergeCell ref="CC69:CC70"/>
    <mergeCell ref="CD69:CD70"/>
    <mergeCell ref="CE69:CE70"/>
    <mergeCell ref="CF69:CF70"/>
    <mergeCell ref="CG69:CG70"/>
    <mergeCell ref="CH69:CH70"/>
    <mergeCell ref="CI69:CI70"/>
    <mergeCell ref="CJ69:CJ70"/>
    <mergeCell ref="CK69:CK70"/>
    <mergeCell ref="CL69:CL70"/>
    <mergeCell ref="CM69:CM70"/>
    <mergeCell ref="CN69:CN70"/>
    <mergeCell ref="CO69:CO70"/>
    <mergeCell ref="CP69:CP70"/>
    <mergeCell ref="CQ69:CQ70"/>
    <mergeCell ref="CR69:CR70"/>
    <mergeCell ref="CS69:CS70"/>
    <mergeCell ref="CT69:CT70"/>
    <mergeCell ref="CU69:CU70"/>
    <mergeCell ref="CW69:CW70"/>
    <mergeCell ref="CY69:CY70"/>
    <mergeCell ref="DA69:DA70"/>
    <mergeCell ref="DC69:DC70"/>
    <mergeCell ref="DE69:DE70"/>
    <mergeCell ref="DG69:DG70"/>
    <mergeCell ref="DH69:DH70"/>
    <mergeCell ref="DI69:DI70"/>
    <mergeCell ref="DK69:DK70"/>
    <mergeCell ref="DL69:DL70"/>
    <mergeCell ref="DM69:DM70"/>
    <mergeCell ref="DN69:DN70"/>
    <mergeCell ref="DO69:DO70"/>
    <mergeCell ref="DP69:DP70"/>
    <mergeCell ref="DQ69:DQ70"/>
    <mergeCell ref="DR69:DR70"/>
    <mergeCell ref="DS69:DS70"/>
    <mergeCell ref="DT69:DT70"/>
    <mergeCell ref="DU69:DU70"/>
    <mergeCell ref="DV69:DV70"/>
    <mergeCell ref="DW69:DW70"/>
    <mergeCell ref="C71:C72"/>
    <mergeCell ref="D71:D72"/>
    <mergeCell ref="S71:S72"/>
    <mergeCell ref="T71:T72"/>
    <mergeCell ref="U71:U72"/>
    <mergeCell ref="V71:V72"/>
    <mergeCell ref="W71:W72"/>
    <mergeCell ref="X71:X72"/>
    <mergeCell ref="Y71:Y72"/>
    <mergeCell ref="Z71:Z72"/>
    <mergeCell ref="AC71:AC72"/>
    <mergeCell ref="BP71:BP72"/>
    <mergeCell ref="BQ71:BQ72"/>
    <mergeCell ref="BR71:BR72"/>
    <mergeCell ref="BS71:BS72"/>
    <mergeCell ref="BT71:BT72"/>
    <mergeCell ref="BU71:BU72"/>
    <mergeCell ref="BV71:BV72"/>
    <mergeCell ref="BW71:BW72"/>
    <mergeCell ref="BX71:BX72"/>
    <mergeCell ref="BY71:BY72"/>
    <mergeCell ref="BZ71:BZ72"/>
    <mergeCell ref="CA71:CA72"/>
    <mergeCell ref="CB71:CB72"/>
    <mergeCell ref="CC71:CC72"/>
    <mergeCell ref="CD71:CD72"/>
    <mergeCell ref="CE71:CE72"/>
    <mergeCell ref="CF71:CF72"/>
    <mergeCell ref="CG71:CG72"/>
    <mergeCell ref="CH71:CH72"/>
    <mergeCell ref="CI71:CI72"/>
    <mergeCell ref="CJ71:CJ72"/>
    <mergeCell ref="CK71:CK72"/>
    <mergeCell ref="CL71:CL72"/>
    <mergeCell ref="CM71:CM72"/>
    <mergeCell ref="CN71:CN72"/>
    <mergeCell ref="CO71:CO72"/>
    <mergeCell ref="CP71:CP72"/>
    <mergeCell ref="CQ71:CQ72"/>
    <mergeCell ref="CR71:CR72"/>
    <mergeCell ref="CS71:CS72"/>
    <mergeCell ref="CT71:CT72"/>
    <mergeCell ref="CU71:CU72"/>
    <mergeCell ref="CW71:CW72"/>
    <mergeCell ref="CY71:CY72"/>
    <mergeCell ref="DA71:DA72"/>
    <mergeCell ref="DC71:DC72"/>
    <mergeCell ref="DE71:DE72"/>
    <mergeCell ref="DG71:DG72"/>
    <mergeCell ref="DH71:DH72"/>
    <mergeCell ref="DI71:DI72"/>
    <mergeCell ref="DK71:DK72"/>
    <mergeCell ref="DL71:DL72"/>
    <mergeCell ref="DM71:DM72"/>
    <mergeCell ref="DN71:DN72"/>
    <mergeCell ref="DO71:DO72"/>
    <mergeCell ref="DP71:DP72"/>
    <mergeCell ref="DQ71:DQ72"/>
    <mergeCell ref="DR71:DR72"/>
    <mergeCell ref="DS71:DS72"/>
    <mergeCell ref="DT71:DT72"/>
    <mergeCell ref="DU71:DU72"/>
    <mergeCell ref="DV71:DV72"/>
    <mergeCell ref="DW71:DW72"/>
    <mergeCell ref="C73:C74"/>
    <mergeCell ref="D73:D74"/>
    <mergeCell ref="S73:S74"/>
    <mergeCell ref="T73:T74"/>
    <mergeCell ref="U73:U74"/>
    <mergeCell ref="V73:V74"/>
    <mergeCell ref="W73:W74"/>
    <mergeCell ref="X73:X74"/>
    <mergeCell ref="Y73:Y74"/>
    <mergeCell ref="Z73:Z74"/>
    <mergeCell ref="AC73:AC74"/>
    <mergeCell ref="BP73:BP74"/>
    <mergeCell ref="BQ73:BQ74"/>
    <mergeCell ref="BR73:BR74"/>
    <mergeCell ref="BS73:BS74"/>
    <mergeCell ref="BT73:BT74"/>
    <mergeCell ref="BU73:BU74"/>
    <mergeCell ref="BV73:BV74"/>
    <mergeCell ref="BW73:BW74"/>
    <mergeCell ref="BX73:BX74"/>
    <mergeCell ref="BY73:BY74"/>
    <mergeCell ref="BZ73:BZ74"/>
    <mergeCell ref="CA73:CA74"/>
    <mergeCell ref="CB73:CB74"/>
    <mergeCell ref="CC73:CC74"/>
    <mergeCell ref="CD73:CD74"/>
    <mergeCell ref="CE73:CE74"/>
    <mergeCell ref="CF73:CF74"/>
    <mergeCell ref="CG73:CG74"/>
    <mergeCell ref="CH73:CH74"/>
    <mergeCell ref="CI73:CI74"/>
    <mergeCell ref="CJ73:CJ74"/>
    <mergeCell ref="CK73:CK74"/>
    <mergeCell ref="CL73:CL74"/>
    <mergeCell ref="CM73:CM74"/>
    <mergeCell ref="CN73:CN74"/>
    <mergeCell ref="CO73:CO74"/>
    <mergeCell ref="CP73:CP74"/>
    <mergeCell ref="CQ73:CQ74"/>
    <mergeCell ref="CR73:CR74"/>
    <mergeCell ref="CS73:CS74"/>
    <mergeCell ref="CT73:CT74"/>
    <mergeCell ref="CU73:CU74"/>
    <mergeCell ref="CW73:CW74"/>
    <mergeCell ref="CY73:CY74"/>
    <mergeCell ref="DA73:DA74"/>
    <mergeCell ref="DC73:DC74"/>
    <mergeCell ref="DE73:DE74"/>
    <mergeCell ref="DG73:DG74"/>
    <mergeCell ref="DH73:DH74"/>
    <mergeCell ref="DI73:DI74"/>
    <mergeCell ref="DK73:DK74"/>
    <mergeCell ref="DL73:DL74"/>
    <mergeCell ref="DM73:DM74"/>
    <mergeCell ref="DN73:DN74"/>
    <mergeCell ref="DO73:DO74"/>
    <mergeCell ref="DP73:DP74"/>
    <mergeCell ref="DQ73:DQ74"/>
    <mergeCell ref="DR73:DR74"/>
    <mergeCell ref="DS73:DS74"/>
    <mergeCell ref="DT73:DT74"/>
    <mergeCell ref="DU73:DU74"/>
    <mergeCell ref="DV73:DV74"/>
    <mergeCell ref="DW73:DW74"/>
    <mergeCell ref="C75:C76"/>
    <mergeCell ref="D75:D76"/>
    <mergeCell ref="S75:S76"/>
    <mergeCell ref="T75:T76"/>
    <mergeCell ref="U75:U76"/>
    <mergeCell ref="V75:V76"/>
    <mergeCell ref="W75:W76"/>
    <mergeCell ref="X75:X76"/>
    <mergeCell ref="Y75:Y76"/>
    <mergeCell ref="Z75:Z76"/>
    <mergeCell ref="AC75:AC76"/>
    <mergeCell ref="BP75:BP76"/>
    <mergeCell ref="BQ75:BQ76"/>
    <mergeCell ref="BR75:BR76"/>
    <mergeCell ref="BS75:BS76"/>
    <mergeCell ref="BT75:BT76"/>
    <mergeCell ref="BU75:BU76"/>
    <mergeCell ref="BV75:BV76"/>
    <mergeCell ref="BW75:BW76"/>
    <mergeCell ref="BX75:BX76"/>
    <mergeCell ref="BY75:BY76"/>
    <mergeCell ref="BZ75:BZ76"/>
    <mergeCell ref="CA75:CA76"/>
    <mergeCell ref="CB75:CB76"/>
    <mergeCell ref="CC75:CC76"/>
    <mergeCell ref="CD75:CD76"/>
    <mergeCell ref="CE75:CE76"/>
    <mergeCell ref="CF75:CF76"/>
    <mergeCell ref="CG75:CG76"/>
    <mergeCell ref="CH75:CH76"/>
    <mergeCell ref="CI75:CI76"/>
    <mergeCell ref="CJ75:CJ76"/>
    <mergeCell ref="CK75:CK76"/>
    <mergeCell ref="CL75:CL76"/>
    <mergeCell ref="CM75:CM76"/>
    <mergeCell ref="CN75:CN76"/>
    <mergeCell ref="CO75:CO76"/>
    <mergeCell ref="CP75:CP76"/>
    <mergeCell ref="CQ75:CQ76"/>
    <mergeCell ref="CR75:CR76"/>
    <mergeCell ref="CS75:CS76"/>
    <mergeCell ref="CT75:CT76"/>
    <mergeCell ref="CU75:CU76"/>
    <mergeCell ref="CW75:CW76"/>
    <mergeCell ref="CY75:CY76"/>
    <mergeCell ref="DA75:DA76"/>
    <mergeCell ref="DC75:DC76"/>
    <mergeCell ref="DE75:DE76"/>
    <mergeCell ref="DG75:DG76"/>
    <mergeCell ref="DH75:DH76"/>
    <mergeCell ref="DI75:DI76"/>
    <mergeCell ref="DK75:DK76"/>
    <mergeCell ref="DL75:DL76"/>
    <mergeCell ref="DM75:DM76"/>
    <mergeCell ref="DN75:DN76"/>
    <mergeCell ref="DO75:DO76"/>
    <mergeCell ref="DP75:DP76"/>
    <mergeCell ref="DQ75:DQ76"/>
    <mergeCell ref="DR75:DR76"/>
    <mergeCell ref="DS75:DS76"/>
    <mergeCell ref="DT75:DT76"/>
    <mergeCell ref="DU75:DU76"/>
    <mergeCell ref="DV75:DV76"/>
    <mergeCell ref="DW75:DW76"/>
    <mergeCell ref="C77:C78"/>
    <mergeCell ref="D77:D78"/>
    <mergeCell ref="S77:S78"/>
    <mergeCell ref="T77:T78"/>
    <mergeCell ref="U77:U78"/>
    <mergeCell ref="V77:V78"/>
    <mergeCell ref="W77:W78"/>
    <mergeCell ref="X77:X78"/>
    <mergeCell ref="Y77:Y78"/>
    <mergeCell ref="Z77:Z78"/>
    <mergeCell ref="AC77:AC78"/>
    <mergeCell ref="BP77:BP78"/>
    <mergeCell ref="BQ77:BQ78"/>
    <mergeCell ref="BR77:BR78"/>
    <mergeCell ref="BS77:BS78"/>
    <mergeCell ref="BT77:BT78"/>
    <mergeCell ref="BU77:BU78"/>
    <mergeCell ref="BV77:BV78"/>
    <mergeCell ref="BW77:BW78"/>
    <mergeCell ref="BX77:BX78"/>
    <mergeCell ref="BY77:BY78"/>
    <mergeCell ref="BZ77:BZ78"/>
    <mergeCell ref="CA77:CA78"/>
    <mergeCell ref="CB77:CB78"/>
    <mergeCell ref="CC77:CC78"/>
    <mergeCell ref="CD77:CD78"/>
    <mergeCell ref="CE77:CE78"/>
    <mergeCell ref="CF77:CF78"/>
    <mergeCell ref="CG77:CG78"/>
    <mergeCell ref="CH77:CH78"/>
    <mergeCell ref="CI77:CI78"/>
    <mergeCell ref="CJ77:CJ78"/>
    <mergeCell ref="CK77:CK78"/>
    <mergeCell ref="CL77:CL78"/>
    <mergeCell ref="CM77:CM78"/>
    <mergeCell ref="CN77:CN78"/>
    <mergeCell ref="CO77:CO78"/>
    <mergeCell ref="CP77:CP78"/>
    <mergeCell ref="CQ77:CQ78"/>
    <mergeCell ref="CR77:CR78"/>
    <mergeCell ref="CS77:CS78"/>
    <mergeCell ref="CT77:CT78"/>
    <mergeCell ref="CU77:CU78"/>
    <mergeCell ref="CW77:CW78"/>
    <mergeCell ref="CY77:CY78"/>
    <mergeCell ref="DA77:DA78"/>
    <mergeCell ref="DC77:DC78"/>
    <mergeCell ref="DE77:DE78"/>
    <mergeCell ref="DG77:DG78"/>
    <mergeCell ref="DH77:DH78"/>
    <mergeCell ref="DI77:DI78"/>
    <mergeCell ref="DK77:DK78"/>
    <mergeCell ref="DL77:DL78"/>
    <mergeCell ref="DM77:DM78"/>
    <mergeCell ref="DN77:DN78"/>
    <mergeCell ref="DO77:DO78"/>
    <mergeCell ref="DP77:DP78"/>
    <mergeCell ref="DQ77:DQ78"/>
    <mergeCell ref="DR77:DR78"/>
    <mergeCell ref="DS77:DS78"/>
    <mergeCell ref="DT77:DT78"/>
    <mergeCell ref="DU77:DU78"/>
    <mergeCell ref="DV77:DV78"/>
    <mergeCell ref="DW77:DW78"/>
    <mergeCell ref="C79:C80"/>
    <mergeCell ref="D79:D80"/>
    <mergeCell ref="S79:S80"/>
    <mergeCell ref="T79:T80"/>
    <mergeCell ref="U79:U80"/>
    <mergeCell ref="V79:V80"/>
    <mergeCell ref="W79:W80"/>
    <mergeCell ref="X79:X80"/>
    <mergeCell ref="Y79:Y80"/>
    <mergeCell ref="Z79:Z80"/>
    <mergeCell ref="AC79:AC80"/>
    <mergeCell ref="BP79:BP80"/>
    <mergeCell ref="BQ79:BQ80"/>
    <mergeCell ref="BR79:BR80"/>
    <mergeCell ref="BS79:BS80"/>
    <mergeCell ref="BT79:BT80"/>
    <mergeCell ref="BU79:BU80"/>
    <mergeCell ref="BV79:BV80"/>
    <mergeCell ref="BW79:BW80"/>
    <mergeCell ref="BX79:BX80"/>
    <mergeCell ref="BY79:BY80"/>
    <mergeCell ref="BZ79:BZ80"/>
    <mergeCell ref="CA79:CA80"/>
    <mergeCell ref="CB79:CB80"/>
    <mergeCell ref="CC79:CC80"/>
    <mergeCell ref="CD79:CD80"/>
    <mergeCell ref="CE79:CE80"/>
    <mergeCell ref="CF79:CF80"/>
    <mergeCell ref="CG79:CG80"/>
    <mergeCell ref="CH79:CH80"/>
    <mergeCell ref="CI79:CI80"/>
    <mergeCell ref="CJ79:CJ80"/>
    <mergeCell ref="CK79:CK80"/>
    <mergeCell ref="CL79:CL80"/>
    <mergeCell ref="CM79:CM80"/>
    <mergeCell ref="CN79:CN80"/>
    <mergeCell ref="CO79:CO80"/>
    <mergeCell ref="CP79:CP80"/>
    <mergeCell ref="CQ79:CQ80"/>
    <mergeCell ref="CR79:CR80"/>
    <mergeCell ref="CS79:CS80"/>
    <mergeCell ref="CT79:CT80"/>
    <mergeCell ref="CU79:CU80"/>
    <mergeCell ref="CW79:CW80"/>
    <mergeCell ref="CY79:CY80"/>
    <mergeCell ref="DA79:DA80"/>
    <mergeCell ref="DC79:DC80"/>
    <mergeCell ref="DE79:DE80"/>
    <mergeCell ref="DG79:DG80"/>
    <mergeCell ref="DH79:DH80"/>
    <mergeCell ref="DI79:DI80"/>
    <mergeCell ref="DK79:DK80"/>
    <mergeCell ref="DL79:DL80"/>
    <mergeCell ref="DM79:DM80"/>
    <mergeCell ref="DN79:DN80"/>
    <mergeCell ref="DO79:DO80"/>
    <mergeCell ref="DP79:DP80"/>
    <mergeCell ref="DQ79:DQ80"/>
    <mergeCell ref="DR79:DR80"/>
    <mergeCell ref="DS79:DS80"/>
    <mergeCell ref="DT79:DT80"/>
    <mergeCell ref="DU79:DU80"/>
    <mergeCell ref="DV79:DV80"/>
    <mergeCell ref="DW79:DW80"/>
    <mergeCell ref="C81:C82"/>
    <mergeCell ref="D81:D82"/>
    <mergeCell ref="S81:S82"/>
    <mergeCell ref="T81:T82"/>
    <mergeCell ref="U81:U82"/>
    <mergeCell ref="V81:V82"/>
    <mergeCell ref="W81:W82"/>
    <mergeCell ref="X81:X82"/>
    <mergeCell ref="Y81:Y82"/>
    <mergeCell ref="Z81:Z82"/>
    <mergeCell ref="AC81:AC82"/>
    <mergeCell ref="BP81:BP82"/>
    <mergeCell ref="BQ81:BQ82"/>
    <mergeCell ref="BR81:BR82"/>
    <mergeCell ref="BS81:BS82"/>
    <mergeCell ref="BT81:BT82"/>
    <mergeCell ref="BU81:BU82"/>
    <mergeCell ref="BV81:BV82"/>
    <mergeCell ref="BW81:BW82"/>
    <mergeCell ref="BX81:BX82"/>
    <mergeCell ref="BY81:BY82"/>
    <mergeCell ref="BZ81:BZ82"/>
    <mergeCell ref="CA81:CA82"/>
    <mergeCell ref="CB81:CB82"/>
    <mergeCell ref="CC81:CC82"/>
    <mergeCell ref="CD81:CD82"/>
    <mergeCell ref="CE81:CE82"/>
    <mergeCell ref="CF81:CF82"/>
    <mergeCell ref="CG81:CG82"/>
    <mergeCell ref="CH81:CH82"/>
    <mergeCell ref="CI81:CI82"/>
    <mergeCell ref="CJ81:CJ82"/>
    <mergeCell ref="CK81:CK82"/>
    <mergeCell ref="CL81:CL82"/>
    <mergeCell ref="CM81:CM82"/>
    <mergeCell ref="CN81:CN82"/>
    <mergeCell ref="CO81:CO82"/>
    <mergeCell ref="CP81:CP82"/>
    <mergeCell ref="CQ81:CQ82"/>
    <mergeCell ref="CR81:CR82"/>
    <mergeCell ref="CS81:CS82"/>
    <mergeCell ref="CT81:CT82"/>
    <mergeCell ref="CU81:CU82"/>
    <mergeCell ref="CW81:CW82"/>
    <mergeCell ref="CY81:CY82"/>
    <mergeCell ref="DA81:DA82"/>
    <mergeCell ref="DC81:DC82"/>
    <mergeCell ref="DE81:DE82"/>
    <mergeCell ref="DG81:DG82"/>
    <mergeCell ref="DH81:DH82"/>
    <mergeCell ref="DI81:DI82"/>
    <mergeCell ref="DK81:DK82"/>
    <mergeCell ref="DL81:DL82"/>
    <mergeCell ref="DM81:DM82"/>
    <mergeCell ref="DN81:DN82"/>
    <mergeCell ref="DO81:DO82"/>
    <mergeCell ref="DP81:DP82"/>
    <mergeCell ref="DQ81:DQ82"/>
    <mergeCell ref="DR81:DR82"/>
    <mergeCell ref="DS81:DS82"/>
    <mergeCell ref="DT81:DT82"/>
    <mergeCell ref="DU81:DU82"/>
    <mergeCell ref="DV81:DV82"/>
    <mergeCell ref="DW81:DW82"/>
    <mergeCell ref="C83:C84"/>
    <mergeCell ref="D83:D84"/>
    <mergeCell ref="S83:S84"/>
    <mergeCell ref="T83:T84"/>
    <mergeCell ref="U83:U84"/>
    <mergeCell ref="V83:V84"/>
    <mergeCell ref="W83:W84"/>
    <mergeCell ref="X83:X84"/>
    <mergeCell ref="Y83:Y84"/>
    <mergeCell ref="Z83:Z84"/>
    <mergeCell ref="AC83:AC84"/>
    <mergeCell ref="BP83:BP84"/>
    <mergeCell ref="BQ83:BQ84"/>
    <mergeCell ref="BR83:BR84"/>
    <mergeCell ref="BS83:BS84"/>
    <mergeCell ref="BT83:BT84"/>
    <mergeCell ref="BU83:BU84"/>
    <mergeCell ref="BV83:BV84"/>
    <mergeCell ref="BW83:BW84"/>
    <mergeCell ref="BX83:BX84"/>
    <mergeCell ref="BY83:BY84"/>
    <mergeCell ref="BZ83:BZ84"/>
    <mergeCell ref="CA83:CA84"/>
    <mergeCell ref="CB83:CB84"/>
    <mergeCell ref="CC83:CC84"/>
    <mergeCell ref="CD83:CD84"/>
    <mergeCell ref="CE83:CE84"/>
    <mergeCell ref="CF83:CF84"/>
    <mergeCell ref="CG83:CG84"/>
    <mergeCell ref="CH83:CH84"/>
    <mergeCell ref="CI83:CI84"/>
    <mergeCell ref="CJ83:CJ84"/>
    <mergeCell ref="CK83:CK84"/>
    <mergeCell ref="CL83:CL84"/>
    <mergeCell ref="CM83:CM84"/>
    <mergeCell ref="CN83:CN84"/>
    <mergeCell ref="CO83:CO84"/>
    <mergeCell ref="CP83:CP84"/>
    <mergeCell ref="CQ83:CQ84"/>
    <mergeCell ref="CR83:CR84"/>
    <mergeCell ref="CS83:CS84"/>
    <mergeCell ref="CT83:CT84"/>
    <mergeCell ref="CU83:CU84"/>
    <mergeCell ref="CW83:CW84"/>
    <mergeCell ref="CY83:CY84"/>
    <mergeCell ref="DA83:DA84"/>
    <mergeCell ref="DC83:DC84"/>
    <mergeCell ref="DE83:DE84"/>
    <mergeCell ref="DG83:DG84"/>
    <mergeCell ref="DH83:DH84"/>
    <mergeCell ref="DI83:DI84"/>
    <mergeCell ref="DK83:DK84"/>
    <mergeCell ref="DL83:DL84"/>
    <mergeCell ref="DM83:DM84"/>
    <mergeCell ref="DN83:DN84"/>
    <mergeCell ref="DO83:DO84"/>
    <mergeCell ref="DP83:DP84"/>
    <mergeCell ref="DQ83:DQ84"/>
    <mergeCell ref="DR83:DR84"/>
    <mergeCell ref="DS83:DS84"/>
    <mergeCell ref="DT83:DT84"/>
    <mergeCell ref="DU83:DU84"/>
    <mergeCell ref="DV83:DV84"/>
    <mergeCell ref="DW83:DW84"/>
    <mergeCell ref="C85:C86"/>
    <mergeCell ref="D85:D86"/>
    <mergeCell ref="S85:S86"/>
    <mergeCell ref="T85:T86"/>
    <mergeCell ref="U85:U86"/>
    <mergeCell ref="V85:V86"/>
    <mergeCell ref="W85:W86"/>
    <mergeCell ref="X85:X86"/>
    <mergeCell ref="Y85:Y86"/>
    <mergeCell ref="Z85:Z86"/>
    <mergeCell ref="AC85:AC86"/>
    <mergeCell ref="BP85:BP86"/>
    <mergeCell ref="BQ85:BQ86"/>
    <mergeCell ref="BR85:BR86"/>
    <mergeCell ref="BS85:BS86"/>
    <mergeCell ref="BT85:BT86"/>
    <mergeCell ref="BU85:BU86"/>
    <mergeCell ref="BV85:BV86"/>
    <mergeCell ref="BW85:BW86"/>
    <mergeCell ref="BX85:BX86"/>
    <mergeCell ref="BY85:BY86"/>
    <mergeCell ref="BZ85:BZ86"/>
    <mergeCell ref="CA85:CA86"/>
    <mergeCell ref="CB85:CB86"/>
    <mergeCell ref="CC85:CC86"/>
    <mergeCell ref="CD85:CD86"/>
    <mergeCell ref="CE85:CE86"/>
    <mergeCell ref="CF85:CF86"/>
    <mergeCell ref="CG85:CG86"/>
    <mergeCell ref="CH85:CH86"/>
    <mergeCell ref="CI85:CI86"/>
    <mergeCell ref="CJ85:CJ86"/>
    <mergeCell ref="CK85:CK86"/>
    <mergeCell ref="CL85:CL86"/>
    <mergeCell ref="CM85:CM86"/>
    <mergeCell ref="CN85:CN86"/>
    <mergeCell ref="CO85:CO86"/>
    <mergeCell ref="CP85:CP86"/>
    <mergeCell ref="CQ85:CQ86"/>
    <mergeCell ref="CR85:CR86"/>
    <mergeCell ref="CS85:CS86"/>
    <mergeCell ref="CT85:CT86"/>
    <mergeCell ref="CU85:CU86"/>
    <mergeCell ref="CW85:CW86"/>
    <mergeCell ref="CY85:CY86"/>
    <mergeCell ref="DA85:DA86"/>
    <mergeCell ref="DC85:DC86"/>
    <mergeCell ref="DE85:DE86"/>
    <mergeCell ref="DG85:DG86"/>
    <mergeCell ref="DH85:DH86"/>
    <mergeCell ref="DI85:DI86"/>
    <mergeCell ref="DK85:DK86"/>
    <mergeCell ref="DL85:DL86"/>
    <mergeCell ref="DM85:DM86"/>
    <mergeCell ref="DN85:DN86"/>
    <mergeCell ref="DO85:DO86"/>
    <mergeCell ref="DP85:DP86"/>
    <mergeCell ref="DQ85:DQ86"/>
    <mergeCell ref="DR85:DR86"/>
    <mergeCell ref="DS85:DS86"/>
    <mergeCell ref="DT85:DT86"/>
    <mergeCell ref="DU85:DU86"/>
    <mergeCell ref="DV85:DV86"/>
    <mergeCell ref="DW85:DW86"/>
    <mergeCell ref="C87:C88"/>
    <mergeCell ref="D87:D88"/>
    <mergeCell ref="S87:S88"/>
    <mergeCell ref="T87:T88"/>
    <mergeCell ref="U87:U88"/>
    <mergeCell ref="V87:V88"/>
    <mergeCell ref="W87:W88"/>
    <mergeCell ref="X87:X88"/>
    <mergeCell ref="Y87:Y88"/>
    <mergeCell ref="Z87:Z88"/>
    <mergeCell ref="AC87:AC88"/>
    <mergeCell ref="BP87:BP88"/>
    <mergeCell ref="BQ87:BQ88"/>
    <mergeCell ref="BR87:BR88"/>
    <mergeCell ref="BS87:BS88"/>
    <mergeCell ref="BT87:BT88"/>
    <mergeCell ref="BU87:BU88"/>
    <mergeCell ref="BV87:BV88"/>
    <mergeCell ref="BW87:BW88"/>
    <mergeCell ref="BX87:BX88"/>
    <mergeCell ref="BY87:BY88"/>
    <mergeCell ref="BZ87:BZ88"/>
    <mergeCell ref="CA87:CA88"/>
    <mergeCell ref="CB87:CB88"/>
    <mergeCell ref="CC87:CC88"/>
    <mergeCell ref="CD87:CD88"/>
    <mergeCell ref="CE87:CE88"/>
    <mergeCell ref="CF87:CF88"/>
    <mergeCell ref="CG87:CG88"/>
    <mergeCell ref="CH87:CH88"/>
    <mergeCell ref="CI87:CI88"/>
    <mergeCell ref="CJ87:CJ88"/>
    <mergeCell ref="CK87:CK88"/>
    <mergeCell ref="CL87:CL88"/>
    <mergeCell ref="CM87:CM88"/>
    <mergeCell ref="CN87:CN88"/>
    <mergeCell ref="CO87:CO88"/>
    <mergeCell ref="CP87:CP88"/>
    <mergeCell ref="CQ87:CQ88"/>
    <mergeCell ref="CR87:CR88"/>
    <mergeCell ref="CS87:CS88"/>
    <mergeCell ref="CT87:CT88"/>
    <mergeCell ref="CU87:CU88"/>
    <mergeCell ref="CW87:CW88"/>
    <mergeCell ref="CY87:CY88"/>
    <mergeCell ref="DA87:DA88"/>
    <mergeCell ref="DC87:DC88"/>
    <mergeCell ref="DE87:DE88"/>
    <mergeCell ref="DG87:DG88"/>
    <mergeCell ref="DH87:DH88"/>
    <mergeCell ref="DI87:DI88"/>
    <mergeCell ref="DK87:DK88"/>
    <mergeCell ref="DL87:DL88"/>
    <mergeCell ref="DM87:DM88"/>
    <mergeCell ref="DN87:DN88"/>
    <mergeCell ref="DO87:DO88"/>
    <mergeCell ref="DP87:DP88"/>
    <mergeCell ref="DQ87:DQ88"/>
    <mergeCell ref="DR87:DR88"/>
    <mergeCell ref="DS87:DS88"/>
    <mergeCell ref="DT87:DT88"/>
    <mergeCell ref="DU87:DU88"/>
    <mergeCell ref="DV87:DV88"/>
    <mergeCell ref="DW87:DW88"/>
    <mergeCell ref="C89:C90"/>
    <mergeCell ref="D89:D90"/>
    <mergeCell ref="S89:S90"/>
    <mergeCell ref="T89:T90"/>
    <mergeCell ref="U89:U90"/>
    <mergeCell ref="V89:V90"/>
    <mergeCell ref="W89:W90"/>
    <mergeCell ref="X89:X90"/>
    <mergeCell ref="Y89:Y90"/>
    <mergeCell ref="Z89:Z90"/>
    <mergeCell ref="AC89:AC90"/>
    <mergeCell ref="BP89:BP90"/>
    <mergeCell ref="BQ89:BQ90"/>
    <mergeCell ref="BR89:BR90"/>
    <mergeCell ref="BS89:BS90"/>
    <mergeCell ref="BT89:BT90"/>
    <mergeCell ref="BU89:BU90"/>
    <mergeCell ref="BV89:BV90"/>
    <mergeCell ref="BW89:BW90"/>
    <mergeCell ref="BX89:BX90"/>
    <mergeCell ref="BY89:BY90"/>
    <mergeCell ref="BZ89:BZ90"/>
    <mergeCell ref="CA89:CA90"/>
    <mergeCell ref="CB89:CB90"/>
    <mergeCell ref="CC89:CC90"/>
    <mergeCell ref="CD89:CD90"/>
    <mergeCell ref="CE89:CE90"/>
    <mergeCell ref="CF89:CF90"/>
    <mergeCell ref="CG89:CG90"/>
    <mergeCell ref="CH89:CH90"/>
    <mergeCell ref="CI89:CI90"/>
    <mergeCell ref="CJ89:CJ90"/>
    <mergeCell ref="CK89:CK90"/>
    <mergeCell ref="CL89:CL90"/>
    <mergeCell ref="CM89:CM90"/>
    <mergeCell ref="CN89:CN90"/>
    <mergeCell ref="CO89:CO90"/>
    <mergeCell ref="CP89:CP90"/>
    <mergeCell ref="CQ89:CQ90"/>
    <mergeCell ref="CR89:CR90"/>
    <mergeCell ref="CS89:CS90"/>
    <mergeCell ref="CT89:CT90"/>
    <mergeCell ref="CU89:CU90"/>
    <mergeCell ref="CW89:CW90"/>
    <mergeCell ref="CY89:CY90"/>
    <mergeCell ref="DA89:DA90"/>
    <mergeCell ref="DC89:DC90"/>
    <mergeCell ref="DE89:DE90"/>
    <mergeCell ref="DG89:DG90"/>
    <mergeCell ref="DH89:DH90"/>
    <mergeCell ref="DI89:DI90"/>
    <mergeCell ref="DK89:DK90"/>
    <mergeCell ref="DL89:DL90"/>
    <mergeCell ref="DM89:DM90"/>
    <mergeCell ref="DN89:DN90"/>
    <mergeCell ref="DO89:DO90"/>
    <mergeCell ref="DP89:DP90"/>
    <mergeCell ref="DQ89:DQ90"/>
    <mergeCell ref="DR89:DR90"/>
    <mergeCell ref="DS89:DS90"/>
    <mergeCell ref="DT89:DT90"/>
    <mergeCell ref="DU89:DU90"/>
    <mergeCell ref="DV89:DV90"/>
    <mergeCell ref="DW89:DW90"/>
    <mergeCell ref="C91:C92"/>
    <mergeCell ref="D91:D92"/>
    <mergeCell ref="S91:S92"/>
    <mergeCell ref="T91:T92"/>
    <mergeCell ref="U91:U92"/>
    <mergeCell ref="V91:V92"/>
    <mergeCell ref="W91:W92"/>
    <mergeCell ref="X91:X92"/>
    <mergeCell ref="Y91:Y92"/>
    <mergeCell ref="Z91:Z92"/>
    <mergeCell ref="AC91:AC92"/>
    <mergeCell ref="BP91:BP92"/>
    <mergeCell ref="BQ91:BQ92"/>
    <mergeCell ref="BR91:BR92"/>
    <mergeCell ref="BS91:BS92"/>
    <mergeCell ref="BT91:BT92"/>
    <mergeCell ref="BU91:BU92"/>
    <mergeCell ref="BV91:BV92"/>
    <mergeCell ref="BW91:BW92"/>
    <mergeCell ref="BX91:BX92"/>
    <mergeCell ref="BY91:BY92"/>
    <mergeCell ref="BZ91:BZ92"/>
    <mergeCell ref="CA91:CA92"/>
    <mergeCell ref="CB91:CB92"/>
    <mergeCell ref="CC91:CC92"/>
    <mergeCell ref="CD91:CD92"/>
    <mergeCell ref="CE91:CE92"/>
    <mergeCell ref="CF91:CF92"/>
    <mergeCell ref="CG91:CG92"/>
    <mergeCell ref="CH91:CH92"/>
    <mergeCell ref="CI91:CI92"/>
    <mergeCell ref="CJ91:CJ92"/>
    <mergeCell ref="CK91:CK92"/>
    <mergeCell ref="CL91:CL92"/>
    <mergeCell ref="CM91:CM92"/>
    <mergeCell ref="CN91:CN92"/>
    <mergeCell ref="CO91:CO92"/>
    <mergeCell ref="CP91:CP92"/>
    <mergeCell ref="CQ91:CQ92"/>
    <mergeCell ref="CR91:CR92"/>
    <mergeCell ref="CS91:CS92"/>
    <mergeCell ref="CT91:CT92"/>
    <mergeCell ref="CU91:CU92"/>
    <mergeCell ref="CW91:CW92"/>
    <mergeCell ref="CY91:CY92"/>
    <mergeCell ref="DA91:DA92"/>
    <mergeCell ref="DC91:DC92"/>
    <mergeCell ref="DE91:DE92"/>
    <mergeCell ref="DG91:DG92"/>
    <mergeCell ref="DH91:DH92"/>
    <mergeCell ref="DI91:DI92"/>
    <mergeCell ref="DK91:DK92"/>
    <mergeCell ref="DL91:DL92"/>
    <mergeCell ref="DM91:DM92"/>
    <mergeCell ref="DN91:DN92"/>
    <mergeCell ref="DO91:DO92"/>
    <mergeCell ref="DP91:DP92"/>
    <mergeCell ref="DQ91:DQ92"/>
    <mergeCell ref="DR91:DR92"/>
    <mergeCell ref="DS91:DS92"/>
    <mergeCell ref="DT91:DT92"/>
    <mergeCell ref="DU91:DU92"/>
    <mergeCell ref="DV91:DV92"/>
    <mergeCell ref="DW91:DW92"/>
    <mergeCell ref="C93:C94"/>
    <mergeCell ref="D93:D94"/>
    <mergeCell ref="S93:S94"/>
    <mergeCell ref="T93:T94"/>
    <mergeCell ref="U93:U94"/>
    <mergeCell ref="V93:V94"/>
    <mergeCell ref="W93:W94"/>
    <mergeCell ref="X93:X94"/>
    <mergeCell ref="Y93:Y94"/>
    <mergeCell ref="Z93:Z94"/>
    <mergeCell ref="AC93:AC94"/>
    <mergeCell ref="BP93:BP94"/>
    <mergeCell ref="BQ93:BQ94"/>
    <mergeCell ref="BR93:BR94"/>
    <mergeCell ref="BS93:BS94"/>
    <mergeCell ref="BT93:BT94"/>
    <mergeCell ref="BU93:BU94"/>
    <mergeCell ref="BV93:BV94"/>
    <mergeCell ref="BW93:BW94"/>
    <mergeCell ref="BX93:BX94"/>
    <mergeCell ref="BY93:BY94"/>
    <mergeCell ref="BZ93:BZ94"/>
    <mergeCell ref="CA93:CA94"/>
    <mergeCell ref="CB93:CB94"/>
    <mergeCell ref="CC93:CC94"/>
    <mergeCell ref="CD93:CD94"/>
    <mergeCell ref="CE93:CE94"/>
    <mergeCell ref="CF93:CF94"/>
    <mergeCell ref="CG93:CG94"/>
    <mergeCell ref="CH93:CH94"/>
    <mergeCell ref="CI93:CI94"/>
    <mergeCell ref="CJ93:CJ94"/>
    <mergeCell ref="CK93:CK94"/>
    <mergeCell ref="CL93:CL94"/>
    <mergeCell ref="CM93:CM94"/>
    <mergeCell ref="CN93:CN94"/>
    <mergeCell ref="CO93:CO94"/>
    <mergeCell ref="CP93:CP94"/>
    <mergeCell ref="CQ93:CQ94"/>
    <mergeCell ref="CR93:CR94"/>
    <mergeCell ref="CS93:CS94"/>
    <mergeCell ref="CT93:CT94"/>
    <mergeCell ref="CU93:CU94"/>
    <mergeCell ref="CW93:CW94"/>
    <mergeCell ref="CY93:CY94"/>
    <mergeCell ref="DA93:DA94"/>
    <mergeCell ref="DC93:DC94"/>
    <mergeCell ref="DE93:DE94"/>
    <mergeCell ref="DG93:DG94"/>
    <mergeCell ref="DH93:DH94"/>
    <mergeCell ref="DI93:DI94"/>
    <mergeCell ref="DK93:DK94"/>
    <mergeCell ref="DL93:DL94"/>
    <mergeCell ref="DM93:DM94"/>
    <mergeCell ref="DN93:DN94"/>
    <mergeCell ref="DO93:DO94"/>
    <mergeCell ref="DP93:DP94"/>
    <mergeCell ref="DQ93:DQ94"/>
    <mergeCell ref="DR93:DR94"/>
    <mergeCell ref="DS93:DS94"/>
    <mergeCell ref="DT93:DT94"/>
    <mergeCell ref="DU93:DU94"/>
    <mergeCell ref="DV93:DV94"/>
    <mergeCell ref="DW93:DW94"/>
    <mergeCell ref="C95:C96"/>
    <mergeCell ref="D95:D96"/>
    <mergeCell ref="S95:S96"/>
    <mergeCell ref="T95:T96"/>
    <mergeCell ref="U95:U96"/>
    <mergeCell ref="V95:V96"/>
    <mergeCell ref="W95:W96"/>
    <mergeCell ref="X95:X96"/>
    <mergeCell ref="Y95:Y96"/>
    <mergeCell ref="Z95:Z96"/>
    <mergeCell ref="AC95:AC96"/>
    <mergeCell ref="BP95:BP96"/>
    <mergeCell ref="BQ95:BQ96"/>
    <mergeCell ref="BR95:BR96"/>
    <mergeCell ref="BS95:BS96"/>
    <mergeCell ref="BT95:BT96"/>
    <mergeCell ref="BU95:BU96"/>
    <mergeCell ref="BV95:BV96"/>
    <mergeCell ref="BW95:BW96"/>
    <mergeCell ref="BX95:BX96"/>
    <mergeCell ref="BY95:BY96"/>
    <mergeCell ref="BZ95:BZ96"/>
    <mergeCell ref="CA95:CA96"/>
    <mergeCell ref="CB95:CB96"/>
    <mergeCell ref="CC95:CC96"/>
    <mergeCell ref="CD95:CD96"/>
    <mergeCell ref="CE95:CE96"/>
    <mergeCell ref="CF95:CF96"/>
    <mergeCell ref="CG95:CG96"/>
    <mergeCell ref="CH95:CH96"/>
    <mergeCell ref="CI95:CI96"/>
    <mergeCell ref="CJ95:CJ96"/>
    <mergeCell ref="CK95:CK96"/>
    <mergeCell ref="CL95:CL96"/>
    <mergeCell ref="CM95:CM96"/>
    <mergeCell ref="CN95:CN96"/>
    <mergeCell ref="CO95:CO96"/>
    <mergeCell ref="CP95:CP96"/>
    <mergeCell ref="CQ95:CQ96"/>
    <mergeCell ref="CR95:CR96"/>
    <mergeCell ref="CS95:CS96"/>
    <mergeCell ref="CT95:CT96"/>
    <mergeCell ref="CU95:CU96"/>
    <mergeCell ref="CW95:CW96"/>
    <mergeCell ref="CY95:CY96"/>
    <mergeCell ref="DA95:DA96"/>
    <mergeCell ref="DC95:DC96"/>
    <mergeCell ref="DE95:DE96"/>
    <mergeCell ref="DG95:DG96"/>
    <mergeCell ref="DH95:DH96"/>
    <mergeCell ref="DI95:DI96"/>
    <mergeCell ref="DK95:DK96"/>
    <mergeCell ref="DL95:DL96"/>
    <mergeCell ref="DM95:DM96"/>
    <mergeCell ref="DN95:DN96"/>
    <mergeCell ref="DO95:DO96"/>
    <mergeCell ref="DP95:DP96"/>
    <mergeCell ref="DQ95:DQ96"/>
    <mergeCell ref="DR95:DR96"/>
    <mergeCell ref="DS95:DS96"/>
    <mergeCell ref="DT95:DT96"/>
    <mergeCell ref="DU95:DU96"/>
    <mergeCell ref="DV95:DV96"/>
    <mergeCell ref="DW95:DW96"/>
    <mergeCell ref="B97:B140"/>
    <mergeCell ref="C97:C98"/>
    <mergeCell ref="D97:D98"/>
    <mergeCell ref="S97:S98"/>
    <mergeCell ref="T97:T98"/>
    <mergeCell ref="U97:U98"/>
    <mergeCell ref="V97:V98"/>
    <mergeCell ref="W97:W98"/>
    <mergeCell ref="X97:X98"/>
    <mergeCell ref="Y97:Y98"/>
    <mergeCell ref="Z97:Z98"/>
    <mergeCell ref="AC97:AC98"/>
    <mergeCell ref="BP97:BP98"/>
    <mergeCell ref="BQ97:BQ98"/>
    <mergeCell ref="BR97:BR98"/>
    <mergeCell ref="BS97:BS98"/>
    <mergeCell ref="BT97:BT98"/>
    <mergeCell ref="BU97:BU98"/>
    <mergeCell ref="BV97:BV98"/>
    <mergeCell ref="BW97:BW98"/>
    <mergeCell ref="BX97:BX98"/>
    <mergeCell ref="BY97:BY98"/>
    <mergeCell ref="BZ97:BZ98"/>
    <mergeCell ref="CA97:CA98"/>
    <mergeCell ref="CB97:CB98"/>
    <mergeCell ref="CC97:CC98"/>
    <mergeCell ref="CD97:CD98"/>
    <mergeCell ref="CE97:CE98"/>
    <mergeCell ref="CF97:CF98"/>
    <mergeCell ref="CG97:CG98"/>
    <mergeCell ref="CH97:CH98"/>
    <mergeCell ref="CI97:CI98"/>
    <mergeCell ref="CJ97:CJ98"/>
    <mergeCell ref="CK97:CK98"/>
    <mergeCell ref="CL97:CL98"/>
    <mergeCell ref="CM97:CM98"/>
    <mergeCell ref="CN97:CN98"/>
    <mergeCell ref="CO97:CO98"/>
    <mergeCell ref="CP97:CP98"/>
    <mergeCell ref="CQ97:CQ98"/>
    <mergeCell ref="CR97:CR98"/>
    <mergeCell ref="CS97:CS98"/>
    <mergeCell ref="CT97:CT98"/>
    <mergeCell ref="CU97:CU98"/>
    <mergeCell ref="CW97:CW98"/>
    <mergeCell ref="CY97:CY98"/>
    <mergeCell ref="DA97:DA98"/>
    <mergeCell ref="DC97:DC98"/>
    <mergeCell ref="DE97:DE98"/>
    <mergeCell ref="DG97:DG98"/>
    <mergeCell ref="DH97:DH98"/>
    <mergeCell ref="DI97:DI98"/>
    <mergeCell ref="DK97:DK98"/>
    <mergeCell ref="DL97:DL98"/>
    <mergeCell ref="DM97:DM98"/>
    <mergeCell ref="DN97:DN98"/>
    <mergeCell ref="DO97:DO98"/>
    <mergeCell ref="DP97:DP98"/>
    <mergeCell ref="DQ97:DQ98"/>
    <mergeCell ref="DR97:DR98"/>
    <mergeCell ref="DS97:DS98"/>
    <mergeCell ref="DT97:DT98"/>
    <mergeCell ref="DU97:DU98"/>
    <mergeCell ref="DV97:DV98"/>
    <mergeCell ref="DW97:DW98"/>
    <mergeCell ref="DX97:DX140"/>
    <mergeCell ref="DY97:DY140"/>
    <mergeCell ref="DZ97:DZ140"/>
    <mergeCell ref="EB97:EB140"/>
    <mergeCell ref="C99:C100"/>
    <mergeCell ref="D99:D100"/>
    <mergeCell ref="S99:S100"/>
    <mergeCell ref="T99:T100"/>
    <mergeCell ref="U99:U100"/>
    <mergeCell ref="V99:V100"/>
    <mergeCell ref="W99:W100"/>
    <mergeCell ref="X99:X100"/>
    <mergeCell ref="Y99:Y100"/>
    <mergeCell ref="Z99:Z100"/>
    <mergeCell ref="AC99:AC100"/>
    <mergeCell ref="BP99:BP100"/>
    <mergeCell ref="BQ99:BQ100"/>
    <mergeCell ref="BR99:BR100"/>
    <mergeCell ref="BS99:BS100"/>
    <mergeCell ref="BT99:BT100"/>
    <mergeCell ref="BU99:BU100"/>
    <mergeCell ref="BV99:BV100"/>
    <mergeCell ref="BW99:BW100"/>
    <mergeCell ref="BX99:BX100"/>
    <mergeCell ref="BY99:BY100"/>
    <mergeCell ref="BZ99:BZ100"/>
    <mergeCell ref="CA99:CA100"/>
    <mergeCell ref="CB99:CB100"/>
    <mergeCell ref="CC99:CC100"/>
    <mergeCell ref="CD99:CD100"/>
    <mergeCell ref="CE99:CE100"/>
    <mergeCell ref="CF99:CF100"/>
    <mergeCell ref="CG99:CG100"/>
    <mergeCell ref="CH99:CH100"/>
    <mergeCell ref="CI99:CI100"/>
    <mergeCell ref="CJ99:CJ100"/>
    <mergeCell ref="CK99:CK100"/>
    <mergeCell ref="CL99:CL100"/>
    <mergeCell ref="CM99:CM100"/>
    <mergeCell ref="CN99:CN100"/>
    <mergeCell ref="CO99:CO100"/>
    <mergeCell ref="CP99:CP100"/>
    <mergeCell ref="CQ99:CQ100"/>
    <mergeCell ref="CR99:CR100"/>
    <mergeCell ref="CS99:CS100"/>
    <mergeCell ref="CT99:CT100"/>
    <mergeCell ref="CU99:CU100"/>
    <mergeCell ref="CW99:CW100"/>
    <mergeCell ref="CY99:CY100"/>
    <mergeCell ref="DA99:DA100"/>
    <mergeCell ref="DC99:DC100"/>
    <mergeCell ref="DE99:DE100"/>
    <mergeCell ref="DG99:DG100"/>
    <mergeCell ref="DH99:DH100"/>
    <mergeCell ref="DI99:DI100"/>
    <mergeCell ref="DK99:DK100"/>
    <mergeCell ref="DL99:DL100"/>
    <mergeCell ref="DM99:DM100"/>
    <mergeCell ref="DN99:DN100"/>
    <mergeCell ref="DO99:DO100"/>
    <mergeCell ref="DP99:DP100"/>
    <mergeCell ref="DQ99:DQ100"/>
    <mergeCell ref="DR99:DR100"/>
    <mergeCell ref="DS99:DS100"/>
    <mergeCell ref="DT99:DT100"/>
    <mergeCell ref="DU99:DU100"/>
    <mergeCell ref="DV99:DV100"/>
    <mergeCell ref="DW99:DW100"/>
    <mergeCell ref="C101:C102"/>
    <mergeCell ref="D101:D102"/>
    <mergeCell ref="S101:S102"/>
    <mergeCell ref="T101:T102"/>
    <mergeCell ref="U101:U102"/>
    <mergeCell ref="V101:V102"/>
    <mergeCell ref="W101:W102"/>
    <mergeCell ref="X101:X102"/>
    <mergeCell ref="Y101:Y102"/>
    <mergeCell ref="Z101:Z102"/>
    <mergeCell ref="AC101:AC102"/>
    <mergeCell ref="BP101:BP102"/>
    <mergeCell ref="BQ101:BQ102"/>
    <mergeCell ref="BR101:BR102"/>
    <mergeCell ref="BS101:BS102"/>
    <mergeCell ref="BT101:BT102"/>
    <mergeCell ref="BU101:BU102"/>
    <mergeCell ref="BV101:BV102"/>
    <mergeCell ref="BW101:BW102"/>
    <mergeCell ref="BX101:BX102"/>
    <mergeCell ref="BY101:BY102"/>
    <mergeCell ref="BZ101:BZ102"/>
    <mergeCell ref="CA101:CA102"/>
    <mergeCell ref="CB101:CB102"/>
    <mergeCell ref="CC101:CC102"/>
    <mergeCell ref="CD101:CD102"/>
    <mergeCell ref="CE101:CE102"/>
    <mergeCell ref="CF101:CF102"/>
    <mergeCell ref="CG101:CG102"/>
    <mergeCell ref="CH101:CH102"/>
    <mergeCell ref="CI101:CI102"/>
    <mergeCell ref="CJ101:CJ102"/>
    <mergeCell ref="CK101:CK102"/>
    <mergeCell ref="CL101:CL102"/>
    <mergeCell ref="CM101:CM102"/>
    <mergeCell ref="CN101:CN102"/>
    <mergeCell ref="CO101:CO102"/>
    <mergeCell ref="CP101:CP102"/>
    <mergeCell ref="CQ101:CQ102"/>
    <mergeCell ref="CR101:CR102"/>
    <mergeCell ref="CS101:CS102"/>
    <mergeCell ref="CT101:CT102"/>
    <mergeCell ref="CU101:CU102"/>
    <mergeCell ref="CW101:CW102"/>
    <mergeCell ref="CY101:CY102"/>
    <mergeCell ref="DA101:DA102"/>
    <mergeCell ref="DC101:DC102"/>
    <mergeCell ref="DE101:DE102"/>
    <mergeCell ref="DG101:DG102"/>
    <mergeCell ref="DH101:DH102"/>
    <mergeCell ref="DI101:DI102"/>
    <mergeCell ref="DK101:DK102"/>
    <mergeCell ref="DL101:DL102"/>
    <mergeCell ref="DM101:DM102"/>
    <mergeCell ref="DN101:DN102"/>
    <mergeCell ref="DO101:DO102"/>
    <mergeCell ref="DP101:DP102"/>
    <mergeCell ref="DQ101:DQ102"/>
    <mergeCell ref="DR101:DR102"/>
    <mergeCell ref="DS101:DS102"/>
    <mergeCell ref="DT101:DT102"/>
    <mergeCell ref="DU101:DU102"/>
    <mergeCell ref="DV101:DV102"/>
    <mergeCell ref="DW101:DW102"/>
    <mergeCell ref="C103:C104"/>
    <mergeCell ref="D103:D104"/>
    <mergeCell ref="S103:S104"/>
    <mergeCell ref="T103:T104"/>
    <mergeCell ref="U103:U104"/>
    <mergeCell ref="V103:V104"/>
    <mergeCell ref="W103:W104"/>
    <mergeCell ref="X103:X104"/>
    <mergeCell ref="Y103:Y104"/>
    <mergeCell ref="Z103:Z104"/>
    <mergeCell ref="AC103:AC104"/>
    <mergeCell ref="BP103:BP104"/>
    <mergeCell ref="BQ103:BQ104"/>
    <mergeCell ref="BR103:BR104"/>
    <mergeCell ref="BS103:BS104"/>
    <mergeCell ref="BT103:BT104"/>
    <mergeCell ref="BU103:BU104"/>
    <mergeCell ref="BV103:BV104"/>
    <mergeCell ref="BW103:BW104"/>
    <mergeCell ref="BX103:BX104"/>
    <mergeCell ref="BY103:BY104"/>
    <mergeCell ref="BZ103:BZ104"/>
    <mergeCell ref="CA103:CA104"/>
    <mergeCell ref="CB103:CB104"/>
    <mergeCell ref="CC103:CC104"/>
    <mergeCell ref="CD103:CD104"/>
    <mergeCell ref="CE103:CE104"/>
    <mergeCell ref="CF103:CF104"/>
    <mergeCell ref="CG103:CG104"/>
    <mergeCell ref="CH103:CH104"/>
    <mergeCell ref="CI103:CI104"/>
    <mergeCell ref="CJ103:CJ104"/>
    <mergeCell ref="CK103:CK104"/>
    <mergeCell ref="CL103:CL104"/>
    <mergeCell ref="CM103:CM104"/>
    <mergeCell ref="CN103:CN104"/>
    <mergeCell ref="CO103:CO104"/>
    <mergeCell ref="CP103:CP104"/>
    <mergeCell ref="CQ103:CQ104"/>
    <mergeCell ref="CR103:CR104"/>
    <mergeCell ref="CS103:CS104"/>
    <mergeCell ref="CT103:CT104"/>
    <mergeCell ref="CU103:CU104"/>
    <mergeCell ref="CW103:CW104"/>
    <mergeCell ref="CY103:CY104"/>
    <mergeCell ref="DA103:DA104"/>
    <mergeCell ref="DC103:DC104"/>
    <mergeCell ref="DE103:DE104"/>
    <mergeCell ref="DG103:DG104"/>
    <mergeCell ref="DH103:DH104"/>
    <mergeCell ref="DI103:DI104"/>
    <mergeCell ref="DK103:DK104"/>
    <mergeCell ref="DL103:DL104"/>
    <mergeCell ref="DM103:DM104"/>
    <mergeCell ref="DN103:DN104"/>
    <mergeCell ref="DO103:DO104"/>
    <mergeCell ref="DP103:DP104"/>
    <mergeCell ref="DQ103:DQ104"/>
    <mergeCell ref="DR103:DR104"/>
    <mergeCell ref="DS103:DS104"/>
    <mergeCell ref="DT103:DT104"/>
    <mergeCell ref="DU103:DU104"/>
    <mergeCell ref="DV103:DV104"/>
    <mergeCell ref="DW103:DW104"/>
    <mergeCell ref="C105:C106"/>
    <mergeCell ref="D105:D106"/>
    <mergeCell ref="S105:S106"/>
    <mergeCell ref="T105:T106"/>
    <mergeCell ref="U105:U106"/>
    <mergeCell ref="V105:V106"/>
    <mergeCell ref="W105:W106"/>
    <mergeCell ref="X105:X106"/>
    <mergeCell ref="Y105:Y106"/>
    <mergeCell ref="Z105:Z106"/>
    <mergeCell ref="AC105:AC106"/>
    <mergeCell ref="BP105:BP106"/>
    <mergeCell ref="BQ105:BQ106"/>
    <mergeCell ref="BR105:BR106"/>
    <mergeCell ref="BS105:BS106"/>
    <mergeCell ref="BT105:BT106"/>
    <mergeCell ref="BU105:BU106"/>
    <mergeCell ref="BV105:BV106"/>
    <mergeCell ref="BW105:BW106"/>
    <mergeCell ref="BX105:BX106"/>
    <mergeCell ref="BY105:BY106"/>
    <mergeCell ref="BZ105:BZ106"/>
    <mergeCell ref="CA105:CA106"/>
    <mergeCell ref="CB105:CB106"/>
    <mergeCell ref="CC105:CC106"/>
    <mergeCell ref="CD105:CD106"/>
    <mergeCell ref="CE105:CE106"/>
    <mergeCell ref="CF105:CF106"/>
    <mergeCell ref="CG105:CG106"/>
    <mergeCell ref="CH105:CH106"/>
    <mergeCell ref="CI105:CI106"/>
    <mergeCell ref="CJ105:CJ106"/>
    <mergeCell ref="CK105:CK106"/>
    <mergeCell ref="CL105:CL106"/>
    <mergeCell ref="CM105:CM106"/>
    <mergeCell ref="CN105:CN106"/>
    <mergeCell ref="CO105:CO106"/>
    <mergeCell ref="CP105:CP106"/>
    <mergeCell ref="CQ105:CQ106"/>
    <mergeCell ref="CR105:CR106"/>
    <mergeCell ref="CS105:CS106"/>
    <mergeCell ref="CT105:CT106"/>
    <mergeCell ref="CU105:CU106"/>
    <mergeCell ref="CW105:CW106"/>
    <mergeCell ref="CY105:CY106"/>
    <mergeCell ref="DA105:DA106"/>
    <mergeCell ref="DC105:DC106"/>
    <mergeCell ref="DE105:DE106"/>
    <mergeCell ref="DG105:DG106"/>
    <mergeCell ref="DH105:DH106"/>
    <mergeCell ref="DI105:DI106"/>
    <mergeCell ref="DK105:DK106"/>
    <mergeCell ref="DL105:DL106"/>
    <mergeCell ref="DM105:DM106"/>
    <mergeCell ref="DN105:DN106"/>
    <mergeCell ref="DO105:DO106"/>
    <mergeCell ref="DP105:DP106"/>
    <mergeCell ref="DQ105:DQ106"/>
    <mergeCell ref="DR105:DR106"/>
    <mergeCell ref="DS105:DS106"/>
    <mergeCell ref="DT105:DT106"/>
    <mergeCell ref="DU105:DU106"/>
    <mergeCell ref="DV105:DV106"/>
    <mergeCell ref="DW105:DW106"/>
    <mergeCell ref="C107:C108"/>
    <mergeCell ref="D107:D108"/>
    <mergeCell ref="S107:S108"/>
    <mergeCell ref="T107:T108"/>
    <mergeCell ref="U107:U108"/>
    <mergeCell ref="V107:V108"/>
    <mergeCell ref="W107:W108"/>
    <mergeCell ref="X107:X108"/>
    <mergeCell ref="Y107:Y108"/>
    <mergeCell ref="Z107:Z108"/>
    <mergeCell ref="AC107:AC108"/>
    <mergeCell ref="BP107:BP108"/>
    <mergeCell ref="BQ107:BQ108"/>
    <mergeCell ref="BR107:BR108"/>
    <mergeCell ref="BS107:BS108"/>
    <mergeCell ref="BT107:BT108"/>
    <mergeCell ref="BU107:BU108"/>
    <mergeCell ref="BV107:BV108"/>
    <mergeCell ref="BW107:BW108"/>
    <mergeCell ref="BX107:BX108"/>
    <mergeCell ref="BY107:BY108"/>
    <mergeCell ref="BZ107:BZ108"/>
    <mergeCell ref="CA107:CA108"/>
    <mergeCell ref="CB107:CB108"/>
    <mergeCell ref="CC107:CC108"/>
    <mergeCell ref="CD107:CD108"/>
    <mergeCell ref="CE107:CE108"/>
    <mergeCell ref="CF107:CF108"/>
    <mergeCell ref="CG107:CG108"/>
    <mergeCell ref="CH107:CH108"/>
    <mergeCell ref="CI107:CI108"/>
    <mergeCell ref="CJ107:CJ108"/>
    <mergeCell ref="CK107:CK108"/>
    <mergeCell ref="CL107:CL108"/>
    <mergeCell ref="CM107:CM108"/>
    <mergeCell ref="CN107:CN108"/>
    <mergeCell ref="CO107:CO108"/>
    <mergeCell ref="CP107:CP108"/>
    <mergeCell ref="CQ107:CQ108"/>
    <mergeCell ref="CR107:CR108"/>
    <mergeCell ref="CS107:CS108"/>
    <mergeCell ref="CT107:CT108"/>
    <mergeCell ref="CU107:CU108"/>
    <mergeCell ref="CW107:CW108"/>
    <mergeCell ref="CY107:CY108"/>
    <mergeCell ref="DA107:DA108"/>
    <mergeCell ref="DC107:DC108"/>
    <mergeCell ref="DE107:DE108"/>
    <mergeCell ref="DG107:DG108"/>
    <mergeCell ref="DH107:DH108"/>
    <mergeCell ref="DI107:DI108"/>
    <mergeCell ref="DK107:DK108"/>
    <mergeCell ref="DL107:DL108"/>
    <mergeCell ref="DM107:DM108"/>
    <mergeCell ref="DN107:DN108"/>
    <mergeCell ref="DO107:DO108"/>
    <mergeCell ref="DP107:DP108"/>
    <mergeCell ref="DQ107:DQ108"/>
    <mergeCell ref="DR107:DR108"/>
    <mergeCell ref="DS107:DS108"/>
    <mergeCell ref="DT107:DT108"/>
    <mergeCell ref="DU107:DU108"/>
    <mergeCell ref="DV107:DV108"/>
    <mergeCell ref="DW107:DW108"/>
    <mergeCell ref="C109:C110"/>
    <mergeCell ref="D109:D110"/>
    <mergeCell ref="S109:S110"/>
    <mergeCell ref="T109:T110"/>
    <mergeCell ref="U109:U110"/>
    <mergeCell ref="V109:V110"/>
    <mergeCell ref="W109:W110"/>
    <mergeCell ref="X109:X110"/>
    <mergeCell ref="Y109:Y110"/>
    <mergeCell ref="Z109:Z110"/>
    <mergeCell ref="AC109:AC110"/>
    <mergeCell ref="BP109:BP110"/>
    <mergeCell ref="BQ109:BQ110"/>
    <mergeCell ref="BR109:BR110"/>
    <mergeCell ref="BS109:BS110"/>
    <mergeCell ref="BT109:BT110"/>
    <mergeCell ref="BU109:BU110"/>
    <mergeCell ref="BV109:BV110"/>
    <mergeCell ref="BW109:BW110"/>
    <mergeCell ref="BX109:BX110"/>
    <mergeCell ref="BY109:BY110"/>
    <mergeCell ref="BZ109:BZ110"/>
    <mergeCell ref="CA109:CA110"/>
    <mergeCell ref="CB109:CB110"/>
    <mergeCell ref="CC109:CC110"/>
    <mergeCell ref="CD109:CD110"/>
    <mergeCell ref="CE109:CE110"/>
    <mergeCell ref="CF109:CF110"/>
    <mergeCell ref="CG109:CG110"/>
    <mergeCell ref="CH109:CH110"/>
    <mergeCell ref="CI109:CI110"/>
    <mergeCell ref="CJ109:CJ110"/>
    <mergeCell ref="CK109:CK110"/>
    <mergeCell ref="CL109:CL110"/>
    <mergeCell ref="CM109:CM110"/>
    <mergeCell ref="CN109:CN110"/>
    <mergeCell ref="CO109:CO110"/>
    <mergeCell ref="CP109:CP110"/>
    <mergeCell ref="CQ109:CQ110"/>
    <mergeCell ref="CR109:CR110"/>
    <mergeCell ref="CS109:CS110"/>
    <mergeCell ref="CT109:CT110"/>
    <mergeCell ref="CU109:CU110"/>
    <mergeCell ref="CW109:CW110"/>
    <mergeCell ref="CY109:CY110"/>
    <mergeCell ref="DA109:DA110"/>
    <mergeCell ref="DC109:DC110"/>
    <mergeCell ref="DE109:DE110"/>
    <mergeCell ref="DG109:DG110"/>
    <mergeCell ref="DH109:DH110"/>
    <mergeCell ref="DI109:DI110"/>
    <mergeCell ref="DK109:DK110"/>
    <mergeCell ref="DL109:DL110"/>
    <mergeCell ref="DM109:DM110"/>
    <mergeCell ref="DN109:DN110"/>
    <mergeCell ref="DO109:DO110"/>
    <mergeCell ref="DP109:DP110"/>
    <mergeCell ref="DQ109:DQ110"/>
    <mergeCell ref="DR109:DR110"/>
    <mergeCell ref="DS109:DS110"/>
    <mergeCell ref="DT109:DT110"/>
    <mergeCell ref="DU109:DU110"/>
    <mergeCell ref="DV109:DV110"/>
    <mergeCell ref="DW109:DW110"/>
    <mergeCell ref="C111:C112"/>
    <mergeCell ref="D111:D112"/>
    <mergeCell ref="S111:S112"/>
    <mergeCell ref="T111:T112"/>
    <mergeCell ref="U111:U112"/>
    <mergeCell ref="V111:V112"/>
    <mergeCell ref="W111:W112"/>
    <mergeCell ref="X111:X112"/>
    <mergeCell ref="Y111:Y112"/>
    <mergeCell ref="Z111:Z112"/>
    <mergeCell ref="AC111:AC112"/>
    <mergeCell ref="BP111:BP112"/>
    <mergeCell ref="BQ111:BQ112"/>
    <mergeCell ref="BR111:BR112"/>
    <mergeCell ref="BS111:BS112"/>
    <mergeCell ref="BT111:BT112"/>
    <mergeCell ref="BU111:BU112"/>
    <mergeCell ref="BV111:BV112"/>
    <mergeCell ref="BW111:BW112"/>
    <mergeCell ref="BX111:BX112"/>
    <mergeCell ref="BY111:BY112"/>
    <mergeCell ref="BZ111:BZ112"/>
    <mergeCell ref="CA111:CA112"/>
    <mergeCell ref="CB111:CB112"/>
    <mergeCell ref="CC111:CC112"/>
    <mergeCell ref="CD111:CD112"/>
    <mergeCell ref="CE111:CE112"/>
    <mergeCell ref="CF111:CF112"/>
    <mergeCell ref="CG111:CG112"/>
    <mergeCell ref="CH111:CH112"/>
    <mergeCell ref="CI111:CI112"/>
    <mergeCell ref="CJ111:CJ112"/>
    <mergeCell ref="CK111:CK112"/>
    <mergeCell ref="CL111:CL112"/>
    <mergeCell ref="CM111:CM112"/>
    <mergeCell ref="CN111:CN112"/>
    <mergeCell ref="CO111:CO112"/>
    <mergeCell ref="CP111:CP112"/>
    <mergeCell ref="CQ111:CQ112"/>
    <mergeCell ref="CR111:CR112"/>
    <mergeCell ref="CS111:CS112"/>
    <mergeCell ref="CT111:CT112"/>
    <mergeCell ref="CU111:CU112"/>
    <mergeCell ref="CW111:CW112"/>
    <mergeCell ref="CY111:CY112"/>
    <mergeCell ref="DA111:DA112"/>
    <mergeCell ref="DC111:DC112"/>
    <mergeCell ref="DE111:DE112"/>
    <mergeCell ref="DG111:DG112"/>
    <mergeCell ref="DH111:DH112"/>
    <mergeCell ref="DI111:DI112"/>
    <mergeCell ref="DK111:DK112"/>
    <mergeCell ref="DL111:DL112"/>
    <mergeCell ref="DM111:DM112"/>
    <mergeCell ref="DN111:DN112"/>
    <mergeCell ref="DO111:DO112"/>
    <mergeCell ref="DP111:DP112"/>
    <mergeCell ref="DQ111:DQ112"/>
    <mergeCell ref="DR111:DR112"/>
    <mergeCell ref="DS111:DS112"/>
    <mergeCell ref="DT111:DT112"/>
    <mergeCell ref="DU111:DU112"/>
    <mergeCell ref="DV111:DV112"/>
    <mergeCell ref="DW111:DW112"/>
    <mergeCell ref="C113:C114"/>
    <mergeCell ref="D113:D114"/>
    <mergeCell ref="S113:S114"/>
    <mergeCell ref="T113:T114"/>
    <mergeCell ref="U113:U114"/>
    <mergeCell ref="V113:V114"/>
    <mergeCell ref="W113:W114"/>
    <mergeCell ref="X113:X114"/>
    <mergeCell ref="Y113:Y114"/>
    <mergeCell ref="Z113:Z114"/>
    <mergeCell ref="AC113:AC114"/>
    <mergeCell ref="BP113:BP114"/>
    <mergeCell ref="BQ113:BQ114"/>
    <mergeCell ref="BR113:BR114"/>
    <mergeCell ref="BS113:BS114"/>
    <mergeCell ref="BT113:BT114"/>
    <mergeCell ref="BU113:BU114"/>
    <mergeCell ref="BV113:BV114"/>
    <mergeCell ref="BW113:BW114"/>
    <mergeCell ref="BX113:BX114"/>
    <mergeCell ref="BY113:BY114"/>
    <mergeCell ref="BZ113:BZ114"/>
    <mergeCell ref="CA113:CA114"/>
    <mergeCell ref="CB113:CB114"/>
    <mergeCell ref="CC113:CC114"/>
    <mergeCell ref="CD113:CD114"/>
    <mergeCell ref="CE113:CE114"/>
    <mergeCell ref="CF113:CF114"/>
    <mergeCell ref="CG113:CG114"/>
    <mergeCell ref="CH113:CH114"/>
    <mergeCell ref="CI113:CI114"/>
    <mergeCell ref="CJ113:CJ114"/>
    <mergeCell ref="CK113:CK114"/>
    <mergeCell ref="CL113:CL114"/>
    <mergeCell ref="CM113:CM114"/>
    <mergeCell ref="CN113:CN114"/>
    <mergeCell ref="CO113:CO114"/>
    <mergeCell ref="CP113:CP114"/>
    <mergeCell ref="CQ113:CQ114"/>
    <mergeCell ref="CR113:CR114"/>
    <mergeCell ref="CS113:CS114"/>
    <mergeCell ref="CT113:CT114"/>
    <mergeCell ref="CU113:CU114"/>
    <mergeCell ref="CW113:CW114"/>
    <mergeCell ref="CY113:CY114"/>
    <mergeCell ref="DA113:DA114"/>
    <mergeCell ref="DC113:DC114"/>
    <mergeCell ref="DE113:DE114"/>
    <mergeCell ref="DG113:DG114"/>
    <mergeCell ref="DH113:DH114"/>
    <mergeCell ref="DI113:DI114"/>
    <mergeCell ref="DK113:DK114"/>
    <mergeCell ref="DL113:DL114"/>
    <mergeCell ref="DM113:DM114"/>
    <mergeCell ref="DN113:DN114"/>
    <mergeCell ref="DO113:DO114"/>
    <mergeCell ref="DP113:DP114"/>
    <mergeCell ref="DQ113:DQ114"/>
    <mergeCell ref="DR113:DR114"/>
    <mergeCell ref="DS113:DS114"/>
    <mergeCell ref="DT113:DT114"/>
    <mergeCell ref="DU113:DU114"/>
    <mergeCell ref="DV113:DV114"/>
    <mergeCell ref="DW113:DW114"/>
    <mergeCell ref="C115:C116"/>
    <mergeCell ref="D115:D116"/>
    <mergeCell ref="S115:S116"/>
    <mergeCell ref="T115:T116"/>
    <mergeCell ref="U115:U116"/>
    <mergeCell ref="V115:V116"/>
    <mergeCell ref="W115:W116"/>
    <mergeCell ref="X115:X116"/>
    <mergeCell ref="Y115:Y116"/>
    <mergeCell ref="Z115:Z116"/>
    <mergeCell ref="AC115:AC116"/>
    <mergeCell ref="BP115:BP116"/>
    <mergeCell ref="BQ115:BQ116"/>
    <mergeCell ref="BR115:BR116"/>
    <mergeCell ref="BS115:BS116"/>
    <mergeCell ref="BT115:BT116"/>
    <mergeCell ref="BU115:BU116"/>
    <mergeCell ref="BV115:BV116"/>
    <mergeCell ref="BW115:BW116"/>
    <mergeCell ref="BX115:BX116"/>
    <mergeCell ref="BY115:BY116"/>
    <mergeCell ref="BZ115:BZ116"/>
    <mergeCell ref="CA115:CA116"/>
    <mergeCell ref="CB115:CB116"/>
    <mergeCell ref="CC115:CC116"/>
    <mergeCell ref="CD115:CD116"/>
    <mergeCell ref="CE115:CE116"/>
    <mergeCell ref="CF115:CF116"/>
    <mergeCell ref="CG115:CG116"/>
    <mergeCell ref="CH115:CH116"/>
    <mergeCell ref="CI115:CI116"/>
    <mergeCell ref="CJ115:CJ116"/>
    <mergeCell ref="CK115:CK116"/>
    <mergeCell ref="CL115:CL116"/>
    <mergeCell ref="CM115:CM116"/>
    <mergeCell ref="CN115:CN116"/>
    <mergeCell ref="CO115:CO116"/>
    <mergeCell ref="CP115:CP116"/>
    <mergeCell ref="CQ115:CQ116"/>
    <mergeCell ref="CR115:CR116"/>
    <mergeCell ref="CS115:CS116"/>
    <mergeCell ref="CT115:CT116"/>
    <mergeCell ref="CU115:CU116"/>
    <mergeCell ref="CW115:CW116"/>
    <mergeCell ref="CY115:CY116"/>
    <mergeCell ref="DA115:DA116"/>
    <mergeCell ref="DC115:DC116"/>
    <mergeCell ref="DE115:DE116"/>
    <mergeCell ref="DG115:DG116"/>
    <mergeCell ref="DH115:DH116"/>
    <mergeCell ref="DI115:DI116"/>
    <mergeCell ref="DK115:DK116"/>
    <mergeCell ref="DL115:DL116"/>
    <mergeCell ref="DM115:DM116"/>
    <mergeCell ref="DN115:DN116"/>
    <mergeCell ref="DO115:DO116"/>
    <mergeCell ref="DP115:DP116"/>
    <mergeCell ref="DQ115:DQ116"/>
    <mergeCell ref="DR115:DR116"/>
    <mergeCell ref="DS115:DS116"/>
    <mergeCell ref="DT115:DT116"/>
    <mergeCell ref="DU115:DU116"/>
    <mergeCell ref="DV115:DV116"/>
    <mergeCell ref="DW115:DW116"/>
    <mergeCell ref="C117:C118"/>
    <mergeCell ref="D117:D118"/>
    <mergeCell ref="S117:S118"/>
    <mergeCell ref="T117:T118"/>
    <mergeCell ref="U117:U118"/>
    <mergeCell ref="V117:V118"/>
    <mergeCell ref="W117:W118"/>
    <mergeCell ref="X117:X118"/>
    <mergeCell ref="Y117:Y118"/>
    <mergeCell ref="Z117:Z118"/>
    <mergeCell ref="AC117:AC118"/>
    <mergeCell ref="BP117:BP118"/>
    <mergeCell ref="BQ117:BQ118"/>
    <mergeCell ref="BR117:BR118"/>
    <mergeCell ref="BS117:BS118"/>
    <mergeCell ref="BT117:BT118"/>
    <mergeCell ref="BU117:BU118"/>
    <mergeCell ref="BV117:BV118"/>
    <mergeCell ref="BW117:BW118"/>
    <mergeCell ref="BX117:BX118"/>
    <mergeCell ref="BY117:BY118"/>
    <mergeCell ref="BZ117:BZ118"/>
    <mergeCell ref="CA117:CA118"/>
    <mergeCell ref="CB117:CB118"/>
    <mergeCell ref="CC117:CC118"/>
    <mergeCell ref="CD117:CD118"/>
    <mergeCell ref="CE117:CE118"/>
    <mergeCell ref="CF117:CF118"/>
    <mergeCell ref="CG117:CG118"/>
    <mergeCell ref="CH117:CH118"/>
    <mergeCell ref="CI117:CI118"/>
    <mergeCell ref="CJ117:CJ118"/>
    <mergeCell ref="CK117:CK118"/>
    <mergeCell ref="CL117:CL118"/>
    <mergeCell ref="CM117:CM118"/>
    <mergeCell ref="CN117:CN118"/>
    <mergeCell ref="CO117:CO118"/>
    <mergeCell ref="CP117:CP118"/>
    <mergeCell ref="CQ117:CQ118"/>
    <mergeCell ref="CR117:CR118"/>
    <mergeCell ref="CS117:CS118"/>
    <mergeCell ref="CT117:CT118"/>
    <mergeCell ref="CU117:CU118"/>
    <mergeCell ref="CW117:CW118"/>
    <mergeCell ref="CY117:CY118"/>
    <mergeCell ref="DA117:DA118"/>
    <mergeCell ref="DC117:DC118"/>
    <mergeCell ref="DE117:DE118"/>
    <mergeCell ref="DG117:DG118"/>
    <mergeCell ref="DH117:DH118"/>
    <mergeCell ref="DI117:DI118"/>
    <mergeCell ref="DK117:DK118"/>
    <mergeCell ref="DL117:DL118"/>
    <mergeCell ref="DM117:DM118"/>
    <mergeCell ref="DN117:DN118"/>
    <mergeCell ref="DO117:DO118"/>
    <mergeCell ref="DP117:DP118"/>
    <mergeCell ref="DQ117:DQ118"/>
    <mergeCell ref="DR117:DR118"/>
    <mergeCell ref="DS117:DS118"/>
    <mergeCell ref="DT117:DT118"/>
    <mergeCell ref="DU117:DU118"/>
    <mergeCell ref="DV117:DV118"/>
    <mergeCell ref="DW117:DW118"/>
    <mergeCell ref="C119:C120"/>
    <mergeCell ref="D119:D120"/>
    <mergeCell ref="S119:S120"/>
    <mergeCell ref="T119:T120"/>
    <mergeCell ref="U119:U120"/>
    <mergeCell ref="V119:V120"/>
    <mergeCell ref="W119:W120"/>
    <mergeCell ref="X119:X120"/>
    <mergeCell ref="Y119:Y120"/>
    <mergeCell ref="Z119:Z120"/>
    <mergeCell ref="AC119:AC120"/>
    <mergeCell ref="BP119:BP120"/>
    <mergeCell ref="BQ119:BQ120"/>
    <mergeCell ref="BR119:BR120"/>
    <mergeCell ref="BS119:BS120"/>
    <mergeCell ref="BT119:BT120"/>
    <mergeCell ref="BU119:BU120"/>
    <mergeCell ref="BV119:BV120"/>
    <mergeCell ref="BW119:BW120"/>
    <mergeCell ref="BX119:BX120"/>
    <mergeCell ref="BY119:BY120"/>
    <mergeCell ref="BZ119:BZ120"/>
    <mergeCell ref="CA119:CA120"/>
    <mergeCell ref="CB119:CB120"/>
    <mergeCell ref="CC119:CC120"/>
    <mergeCell ref="CD119:CD120"/>
    <mergeCell ref="CE119:CE120"/>
    <mergeCell ref="CF119:CF120"/>
    <mergeCell ref="CG119:CG120"/>
    <mergeCell ref="CH119:CH120"/>
    <mergeCell ref="CI119:CI120"/>
    <mergeCell ref="CJ119:CJ120"/>
    <mergeCell ref="CK119:CK120"/>
    <mergeCell ref="CL119:CL120"/>
    <mergeCell ref="CM119:CM120"/>
    <mergeCell ref="CN119:CN120"/>
    <mergeCell ref="CO119:CO120"/>
    <mergeCell ref="CP119:CP120"/>
    <mergeCell ref="CQ119:CQ120"/>
    <mergeCell ref="CR119:CR120"/>
    <mergeCell ref="CS119:CS120"/>
    <mergeCell ref="CT119:CT120"/>
    <mergeCell ref="CU119:CU120"/>
    <mergeCell ref="CW119:CW120"/>
    <mergeCell ref="CY119:CY120"/>
    <mergeCell ref="DA119:DA120"/>
    <mergeCell ref="DC119:DC120"/>
    <mergeCell ref="DE119:DE120"/>
    <mergeCell ref="DG119:DG120"/>
    <mergeCell ref="DH119:DH120"/>
    <mergeCell ref="DI119:DI120"/>
    <mergeCell ref="DK119:DK120"/>
    <mergeCell ref="DL119:DL120"/>
    <mergeCell ref="DM119:DM120"/>
    <mergeCell ref="DN119:DN120"/>
    <mergeCell ref="DO119:DO120"/>
    <mergeCell ref="DP119:DP120"/>
    <mergeCell ref="DQ119:DQ120"/>
    <mergeCell ref="DR119:DR120"/>
    <mergeCell ref="DS119:DS120"/>
    <mergeCell ref="DT119:DT120"/>
    <mergeCell ref="DU119:DU120"/>
    <mergeCell ref="DV119:DV120"/>
    <mergeCell ref="DW119:DW120"/>
    <mergeCell ref="C121:C122"/>
    <mergeCell ref="D121:D122"/>
    <mergeCell ref="S121:S122"/>
    <mergeCell ref="T121:T122"/>
    <mergeCell ref="U121:U122"/>
    <mergeCell ref="V121:V122"/>
    <mergeCell ref="W121:W122"/>
    <mergeCell ref="X121:X122"/>
    <mergeCell ref="Y121:Y122"/>
    <mergeCell ref="Z121:Z122"/>
    <mergeCell ref="AC121:AC122"/>
    <mergeCell ref="BP121:BP122"/>
    <mergeCell ref="BQ121:BQ122"/>
    <mergeCell ref="BR121:BR122"/>
    <mergeCell ref="BS121:BS122"/>
    <mergeCell ref="BT121:BT122"/>
    <mergeCell ref="BU121:BU122"/>
    <mergeCell ref="BV121:BV122"/>
    <mergeCell ref="BW121:BW122"/>
    <mergeCell ref="BX121:BX122"/>
    <mergeCell ref="BY121:BY122"/>
    <mergeCell ref="BZ121:BZ122"/>
    <mergeCell ref="CA121:CA122"/>
    <mergeCell ref="CB121:CB122"/>
    <mergeCell ref="CC121:CC122"/>
    <mergeCell ref="CD121:CD122"/>
    <mergeCell ref="CE121:CE122"/>
    <mergeCell ref="CF121:CF122"/>
    <mergeCell ref="CG121:CG122"/>
    <mergeCell ref="CH121:CH122"/>
    <mergeCell ref="CI121:CI122"/>
    <mergeCell ref="CJ121:CJ122"/>
    <mergeCell ref="CK121:CK122"/>
    <mergeCell ref="CL121:CL122"/>
    <mergeCell ref="CM121:CM122"/>
    <mergeCell ref="CN121:CN122"/>
    <mergeCell ref="CO121:CO122"/>
    <mergeCell ref="CP121:CP122"/>
    <mergeCell ref="CQ121:CQ122"/>
    <mergeCell ref="CR121:CR122"/>
    <mergeCell ref="CS121:CS122"/>
    <mergeCell ref="CT121:CT122"/>
    <mergeCell ref="CU121:CU122"/>
    <mergeCell ref="CW121:CW122"/>
    <mergeCell ref="CY121:CY122"/>
    <mergeCell ref="DA121:DA122"/>
    <mergeCell ref="DC121:DC122"/>
    <mergeCell ref="DE121:DE122"/>
    <mergeCell ref="DG121:DG122"/>
    <mergeCell ref="DH121:DH122"/>
    <mergeCell ref="DI121:DI122"/>
    <mergeCell ref="DK121:DK122"/>
    <mergeCell ref="DL121:DL122"/>
    <mergeCell ref="DM121:DM122"/>
    <mergeCell ref="DN121:DN122"/>
    <mergeCell ref="DO121:DO122"/>
    <mergeCell ref="DP121:DP122"/>
    <mergeCell ref="DQ121:DQ122"/>
    <mergeCell ref="DR121:DR122"/>
    <mergeCell ref="DS121:DS122"/>
    <mergeCell ref="DT121:DT122"/>
    <mergeCell ref="DU121:DU122"/>
    <mergeCell ref="DV121:DV122"/>
    <mergeCell ref="DW121:DW122"/>
    <mergeCell ref="C123:C124"/>
    <mergeCell ref="D123:D124"/>
    <mergeCell ref="S123:S124"/>
    <mergeCell ref="T123:T124"/>
    <mergeCell ref="U123:U124"/>
    <mergeCell ref="V123:V124"/>
    <mergeCell ref="W123:W124"/>
    <mergeCell ref="X123:X124"/>
    <mergeCell ref="Y123:Y124"/>
    <mergeCell ref="Z123:Z124"/>
    <mergeCell ref="AC123:AC124"/>
    <mergeCell ref="BP123:BP124"/>
    <mergeCell ref="BQ123:BQ124"/>
    <mergeCell ref="BR123:BR124"/>
    <mergeCell ref="BS123:BS124"/>
    <mergeCell ref="BT123:BT124"/>
    <mergeCell ref="BU123:BU124"/>
    <mergeCell ref="BV123:BV124"/>
    <mergeCell ref="BW123:BW124"/>
    <mergeCell ref="BX123:BX124"/>
    <mergeCell ref="BY123:BY124"/>
    <mergeCell ref="BZ123:BZ124"/>
    <mergeCell ref="CA123:CA124"/>
    <mergeCell ref="CB123:CB124"/>
    <mergeCell ref="CC123:CC124"/>
    <mergeCell ref="CD123:CD124"/>
    <mergeCell ref="CE123:CE124"/>
    <mergeCell ref="CF123:CF124"/>
    <mergeCell ref="CG123:CG124"/>
    <mergeCell ref="CH123:CH124"/>
    <mergeCell ref="CI123:CI124"/>
    <mergeCell ref="CJ123:CJ124"/>
    <mergeCell ref="CK123:CK124"/>
    <mergeCell ref="CL123:CL124"/>
    <mergeCell ref="CM123:CM124"/>
    <mergeCell ref="CN123:CN124"/>
    <mergeCell ref="CO123:CO124"/>
    <mergeCell ref="CP123:CP124"/>
    <mergeCell ref="CQ123:CQ124"/>
    <mergeCell ref="CR123:CR124"/>
    <mergeCell ref="CS123:CS124"/>
    <mergeCell ref="CT123:CT124"/>
    <mergeCell ref="CU123:CU124"/>
    <mergeCell ref="CW123:CW124"/>
    <mergeCell ref="CY123:CY124"/>
    <mergeCell ref="DA123:DA124"/>
    <mergeCell ref="DC123:DC124"/>
    <mergeCell ref="DE123:DE124"/>
    <mergeCell ref="DG123:DG124"/>
    <mergeCell ref="DH123:DH124"/>
    <mergeCell ref="DI123:DI124"/>
    <mergeCell ref="DK123:DK124"/>
    <mergeCell ref="DL123:DL124"/>
    <mergeCell ref="DM123:DM124"/>
    <mergeCell ref="DN123:DN124"/>
    <mergeCell ref="DO123:DO124"/>
    <mergeCell ref="DP123:DP124"/>
    <mergeCell ref="DQ123:DQ124"/>
    <mergeCell ref="DR123:DR124"/>
    <mergeCell ref="DS123:DS124"/>
    <mergeCell ref="DT123:DT124"/>
    <mergeCell ref="DU123:DU124"/>
    <mergeCell ref="DV123:DV124"/>
    <mergeCell ref="DW123:DW124"/>
    <mergeCell ref="C125:C126"/>
    <mergeCell ref="D125:D126"/>
    <mergeCell ref="S125:S126"/>
    <mergeCell ref="T125:T126"/>
    <mergeCell ref="U125:U126"/>
    <mergeCell ref="V125:V126"/>
    <mergeCell ref="W125:W126"/>
    <mergeCell ref="X125:X126"/>
    <mergeCell ref="Y125:Y126"/>
    <mergeCell ref="Z125:Z126"/>
    <mergeCell ref="AC125:AC126"/>
    <mergeCell ref="BP125:BP126"/>
    <mergeCell ref="BQ125:BQ126"/>
    <mergeCell ref="BR125:BR126"/>
    <mergeCell ref="BS125:BS126"/>
    <mergeCell ref="BT125:BT126"/>
    <mergeCell ref="BU125:BU126"/>
    <mergeCell ref="BV125:BV126"/>
    <mergeCell ref="BW125:BW126"/>
    <mergeCell ref="BX125:BX126"/>
    <mergeCell ref="BY125:BY126"/>
    <mergeCell ref="BZ125:BZ126"/>
    <mergeCell ref="CA125:CA126"/>
    <mergeCell ref="CB125:CB126"/>
    <mergeCell ref="CC125:CC126"/>
    <mergeCell ref="CD125:CD126"/>
    <mergeCell ref="CE125:CE126"/>
    <mergeCell ref="CF125:CF126"/>
    <mergeCell ref="CG125:CG126"/>
    <mergeCell ref="CH125:CH126"/>
    <mergeCell ref="CI125:CI126"/>
    <mergeCell ref="CJ125:CJ126"/>
    <mergeCell ref="CK125:CK126"/>
    <mergeCell ref="CL125:CL126"/>
    <mergeCell ref="CM125:CM126"/>
    <mergeCell ref="CN125:CN126"/>
    <mergeCell ref="CO125:CO126"/>
    <mergeCell ref="CP125:CP126"/>
    <mergeCell ref="CQ125:CQ126"/>
    <mergeCell ref="CR125:CR126"/>
    <mergeCell ref="CS125:CS126"/>
    <mergeCell ref="CT125:CT126"/>
    <mergeCell ref="CU125:CU126"/>
    <mergeCell ref="CW125:CW126"/>
    <mergeCell ref="CY125:CY126"/>
    <mergeCell ref="DA125:DA126"/>
    <mergeCell ref="DC125:DC126"/>
    <mergeCell ref="DE125:DE126"/>
    <mergeCell ref="DG125:DG126"/>
    <mergeCell ref="DH125:DH126"/>
    <mergeCell ref="DI125:DI126"/>
    <mergeCell ref="DK125:DK126"/>
    <mergeCell ref="DL125:DL126"/>
    <mergeCell ref="DM125:DM126"/>
    <mergeCell ref="DN125:DN126"/>
    <mergeCell ref="DO125:DO126"/>
    <mergeCell ref="DP125:DP126"/>
    <mergeCell ref="DQ125:DQ126"/>
    <mergeCell ref="DR125:DR126"/>
    <mergeCell ref="DS125:DS126"/>
    <mergeCell ref="DT125:DT126"/>
    <mergeCell ref="DU125:DU126"/>
    <mergeCell ref="DV125:DV126"/>
    <mergeCell ref="DW125:DW126"/>
    <mergeCell ref="C127:C128"/>
    <mergeCell ref="D127:D128"/>
    <mergeCell ref="S127:S128"/>
    <mergeCell ref="T127:T128"/>
    <mergeCell ref="U127:U128"/>
    <mergeCell ref="V127:V128"/>
    <mergeCell ref="W127:W128"/>
    <mergeCell ref="X127:X128"/>
    <mergeCell ref="Y127:Y128"/>
    <mergeCell ref="Z127:Z128"/>
    <mergeCell ref="AC127:AC128"/>
    <mergeCell ref="BP127:BP128"/>
    <mergeCell ref="BQ127:BQ128"/>
    <mergeCell ref="BR127:BR128"/>
    <mergeCell ref="BS127:BS128"/>
    <mergeCell ref="BT127:BT128"/>
    <mergeCell ref="BU127:BU128"/>
    <mergeCell ref="BV127:BV128"/>
    <mergeCell ref="BW127:BW128"/>
    <mergeCell ref="BX127:BX128"/>
    <mergeCell ref="BY127:BY128"/>
    <mergeCell ref="BZ127:BZ128"/>
    <mergeCell ref="CA127:CA128"/>
    <mergeCell ref="CB127:CB128"/>
    <mergeCell ref="CC127:CC128"/>
    <mergeCell ref="CD127:CD128"/>
    <mergeCell ref="CE127:CE128"/>
    <mergeCell ref="CF127:CF128"/>
    <mergeCell ref="CG127:CG128"/>
    <mergeCell ref="CH127:CH128"/>
    <mergeCell ref="CI127:CI128"/>
    <mergeCell ref="CJ127:CJ128"/>
    <mergeCell ref="CK127:CK128"/>
    <mergeCell ref="CL127:CL128"/>
    <mergeCell ref="CM127:CM128"/>
    <mergeCell ref="CN127:CN128"/>
    <mergeCell ref="CO127:CO128"/>
    <mergeCell ref="CP127:CP128"/>
    <mergeCell ref="CQ127:CQ128"/>
    <mergeCell ref="CR127:CR128"/>
    <mergeCell ref="CS127:CS128"/>
    <mergeCell ref="CT127:CT128"/>
    <mergeCell ref="CU127:CU128"/>
    <mergeCell ref="CW127:CW128"/>
    <mergeCell ref="CY127:CY128"/>
    <mergeCell ref="DA127:DA128"/>
    <mergeCell ref="DC127:DC128"/>
    <mergeCell ref="DE127:DE128"/>
    <mergeCell ref="DG127:DG128"/>
    <mergeCell ref="DH127:DH128"/>
    <mergeCell ref="DI127:DI128"/>
    <mergeCell ref="DK127:DK128"/>
    <mergeCell ref="DL127:DL128"/>
    <mergeCell ref="DM127:DM128"/>
    <mergeCell ref="DN127:DN128"/>
    <mergeCell ref="DO127:DO128"/>
    <mergeCell ref="DP127:DP128"/>
    <mergeCell ref="DQ127:DQ128"/>
    <mergeCell ref="DR127:DR128"/>
    <mergeCell ref="DS127:DS128"/>
    <mergeCell ref="DT127:DT128"/>
    <mergeCell ref="DU127:DU128"/>
    <mergeCell ref="DV127:DV128"/>
    <mergeCell ref="DW127:DW128"/>
    <mergeCell ref="C129:C130"/>
    <mergeCell ref="D129:D130"/>
    <mergeCell ref="S129:S130"/>
    <mergeCell ref="T129:T130"/>
    <mergeCell ref="U129:U130"/>
    <mergeCell ref="V129:V130"/>
    <mergeCell ref="W129:W130"/>
    <mergeCell ref="X129:X130"/>
    <mergeCell ref="Y129:Y130"/>
    <mergeCell ref="Z129:Z130"/>
    <mergeCell ref="AC129:AC130"/>
    <mergeCell ref="BP129:BP130"/>
    <mergeCell ref="BQ129:BQ130"/>
    <mergeCell ref="BR129:BR130"/>
    <mergeCell ref="BS129:BS130"/>
    <mergeCell ref="BT129:BT130"/>
    <mergeCell ref="BU129:BU130"/>
    <mergeCell ref="BV129:BV130"/>
    <mergeCell ref="BW129:BW130"/>
    <mergeCell ref="BX129:BX130"/>
    <mergeCell ref="BY129:BY130"/>
    <mergeCell ref="BZ129:BZ130"/>
    <mergeCell ref="CA129:CA130"/>
    <mergeCell ref="CB129:CB130"/>
    <mergeCell ref="CC129:CC130"/>
    <mergeCell ref="CD129:CD130"/>
    <mergeCell ref="CE129:CE130"/>
    <mergeCell ref="CF129:CF130"/>
    <mergeCell ref="CG129:CG130"/>
    <mergeCell ref="CH129:CH130"/>
    <mergeCell ref="CI129:CI130"/>
    <mergeCell ref="CJ129:CJ130"/>
    <mergeCell ref="CK129:CK130"/>
    <mergeCell ref="CL129:CL130"/>
    <mergeCell ref="CM129:CM130"/>
    <mergeCell ref="CN129:CN130"/>
    <mergeCell ref="CO129:CO130"/>
    <mergeCell ref="CP129:CP130"/>
    <mergeCell ref="CQ129:CQ130"/>
    <mergeCell ref="CR129:CR130"/>
    <mergeCell ref="CS129:CS130"/>
    <mergeCell ref="CT129:CT130"/>
    <mergeCell ref="CU129:CU130"/>
    <mergeCell ref="CW129:CW130"/>
    <mergeCell ref="CY129:CY130"/>
    <mergeCell ref="DA129:DA130"/>
    <mergeCell ref="DC129:DC130"/>
    <mergeCell ref="DE129:DE130"/>
    <mergeCell ref="DG129:DG130"/>
    <mergeCell ref="DH129:DH130"/>
    <mergeCell ref="DI129:DI130"/>
    <mergeCell ref="DK129:DK130"/>
    <mergeCell ref="DL129:DL130"/>
    <mergeCell ref="DM129:DM130"/>
    <mergeCell ref="DN129:DN130"/>
    <mergeCell ref="DO129:DO130"/>
    <mergeCell ref="DP129:DP130"/>
    <mergeCell ref="DQ129:DQ130"/>
    <mergeCell ref="DR129:DR130"/>
    <mergeCell ref="DS129:DS130"/>
    <mergeCell ref="DT129:DT130"/>
    <mergeCell ref="DU129:DU130"/>
    <mergeCell ref="DV129:DV130"/>
    <mergeCell ref="DW129:DW130"/>
    <mergeCell ref="C131:C132"/>
    <mergeCell ref="D131:D132"/>
    <mergeCell ref="S131:S132"/>
    <mergeCell ref="T131:T132"/>
    <mergeCell ref="U131:U132"/>
    <mergeCell ref="V131:V132"/>
    <mergeCell ref="W131:W132"/>
    <mergeCell ref="X131:X132"/>
    <mergeCell ref="Y131:Y132"/>
    <mergeCell ref="Z131:Z132"/>
    <mergeCell ref="AC131:AC132"/>
    <mergeCell ref="BP131:BP132"/>
    <mergeCell ref="BQ131:BQ132"/>
    <mergeCell ref="BR131:BR132"/>
    <mergeCell ref="BS131:BS132"/>
    <mergeCell ref="BT131:BT132"/>
    <mergeCell ref="BU131:BU132"/>
    <mergeCell ref="BV131:BV132"/>
    <mergeCell ref="BW131:BW132"/>
    <mergeCell ref="BX131:BX132"/>
    <mergeCell ref="BY131:BY132"/>
    <mergeCell ref="BZ131:BZ132"/>
    <mergeCell ref="CA131:CA132"/>
    <mergeCell ref="CB131:CB132"/>
    <mergeCell ref="CC131:CC132"/>
    <mergeCell ref="CD131:CD132"/>
    <mergeCell ref="CE131:CE132"/>
    <mergeCell ref="CF131:CF132"/>
    <mergeCell ref="CG131:CG132"/>
    <mergeCell ref="CH131:CH132"/>
    <mergeCell ref="CI131:CI132"/>
    <mergeCell ref="CJ131:CJ132"/>
    <mergeCell ref="CK131:CK132"/>
    <mergeCell ref="CL131:CL132"/>
    <mergeCell ref="CM131:CM132"/>
    <mergeCell ref="CN131:CN132"/>
    <mergeCell ref="CO131:CO132"/>
    <mergeCell ref="CP131:CP132"/>
    <mergeCell ref="CQ131:CQ132"/>
    <mergeCell ref="CR131:CR132"/>
    <mergeCell ref="CS131:CS132"/>
    <mergeCell ref="CT131:CT132"/>
    <mergeCell ref="CU131:CU132"/>
    <mergeCell ref="CW131:CW132"/>
    <mergeCell ref="CY131:CY132"/>
    <mergeCell ref="DA131:DA132"/>
    <mergeCell ref="DC131:DC132"/>
    <mergeCell ref="DE131:DE132"/>
    <mergeCell ref="DG131:DG132"/>
    <mergeCell ref="DH131:DH132"/>
    <mergeCell ref="DI131:DI132"/>
    <mergeCell ref="DK131:DK132"/>
    <mergeCell ref="DL131:DL132"/>
    <mergeCell ref="DM131:DM132"/>
    <mergeCell ref="DN131:DN132"/>
    <mergeCell ref="DO131:DO132"/>
    <mergeCell ref="DP131:DP132"/>
    <mergeCell ref="DQ131:DQ132"/>
    <mergeCell ref="DR131:DR132"/>
    <mergeCell ref="DS131:DS132"/>
    <mergeCell ref="DT131:DT132"/>
    <mergeCell ref="DU131:DU132"/>
    <mergeCell ref="DV131:DV132"/>
    <mergeCell ref="DW131:DW132"/>
    <mergeCell ref="C133:C134"/>
    <mergeCell ref="D133:D134"/>
    <mergeCell ref="S133:S134"/>
    <mergeCell ref="T133:T134"/>
    <mergeCell ref="U133:U134"/>
    <mergeCell ref="V133:V134"/>
    <mergeCell ref="W133:W134"/>
    <mergeCell ref="X133:X134"/>
    <mergeCell ref="Y133:Y134"/>
    <mergeCell ref="Z133:Z134"/>
    <mergeCell ref="AC133:AC134"/>
    <mergeCell ref="BP133:BP134"/>
    <mergeCell ref="BQ133:BQ134"/>
    <mergeCell ref="BR133:BR134"/>
    <mergeCell ref="BS133:BS134"/>
    <mergeCell ref="BT133:BT134"/>
    <mergeCell ref="BU133:BU134"/>
    <mergeCell ref="BV133:BV134"/>
    <mergeCell ref="BW133:BW134"/>
    <mergeCell ref="BX133:BX134"/>
    <mergeCell ref="BY133:BY134"/>
    <mergeCell ref="BZ133:BZ134"/>
    <mergeCell ref="CA133:CA134"/>
    <mergeCell ref="CB133:CB134"/>
    <mergeCell ref="CC133:CC134"/>
    <mergeCell ref="CD133:CD134"/>
    <mergeCell ref="CE133:CE134"/>
    <mergeCell ref="CF133:CF134"/>
    <mergeCell ref="CG133:CG134"/>
    <mergeCell ref="CH133:CH134"/>
    <mergeCell ref="CI133:CI134"/>
    <mergeCell ref="CJ133:CJ134"/>
    <mergeCell ref="CK133:CK134"/>
    <mergeCell ref="CL133:CL134"/>
    <mergeCell ref="CM133:CM134"/>
    <mergeCell ref="CN133:CN134"/>
    <mergeCell ref="CO133:CO134"/>
    <mergeCell ref="CP133:CP134"/>
    <mergeCell ref="CQ133:CQ134"/>
    <mergeCell ref="CR133:CR134"/>
    <mergeCell ref="CS133:CS134"/>
    <mergeCell ref="CT133:CT134"/>
    <mergeCell ref="CU133:CU134"/>
    <mergeCell ref="CW133:CW134"/>
    <mergeCell ref="CY133:CY134"/>
    <mergeCell ref="DA133:DA134"/>
    <mergeCell ref="DC133:DC134"/>
    <mergeCell ref="DE133:DE134"/>
    <mergeCell ref="DG133:DG134"/>
    <mergeCell ref="DH133:DH134"/>
    <mergeCell ref="DI133:DI134"/>
    <mergeCell ref="DK133:DK134"/>
    <mergeCell ref="DL133:DL134"/>
    <mergeCell ref="DM133:DM134"/>
    <mergeCell ref="DN133:DN134"/>
    <mergeCell ref="DO133:DO134"/>
    <mergeCell ref="DP133:DP134"/>
    <mergeCell ref="DQ133:DQ134"/>
    <mergeCell ref="DR133:DR134"/>
    <mergeCell ref="DS133:DS134"/>
    <mergeCell ref="DT133:DT134"/>
    <mergeCell ref="DU133:DU134"/>
    <mergeCell ref="DV133:DV134"/>
    <mergeCell ref="DW133:DW134"/>
    <mergeCell ref="C135:C136"/>
    <mergeCell ref="D135:D136"/>
    <mergeCell ref="S135:S136"/>
    <mergeCell ref="T135:T136"/>
    <mergeCell ref="U135:U136"/>
    <mergeCell ref="V135:V136"/>
    <mergeCell ref="W135:W136"/>
    <mergeCell ref="X135:X136"/>
    <mergeCell ref="Y135:Y136"/>
    <mergeCell ref="Z135:Z136"/>
    <mergeCell ref="AC135:AC136"/>
    <mergeCell ref="BP135:BP136"/>
    <mergeCell ref="BQ135:BQ136"/>
    <mergeCell ref="BR135:BR136"/>
    <mergeCell ref="BS135:BS136"/>
    <mergeCell ref="BT135:BT136"/>
    <mergeCell ref="BU135:BU136"/>
    <mergeCell ref="BV135:BV136"/>
    <mergeCell ref="BW135:BW136"/>
    <mergeCell ref="BX135:BX136"/>
    <mergeCell ref="BY135:BY136"/>
    <mergeCell ref="BZ135:BZ136"/>
    <mergeCell ref="CA135:CA136"/>
    <mergeCell ref="CB135:CB136"/>
    <mergeCell ref="CC135:CC136"/>
    <mergeCell ref="CD135:CD136"/>
    <mergeCell ref="CE135:CE136"/>
    <mergeCell ref="CF135:CF136"/>
    <mergeCell ref="CG135:CG136"/>
    <mergeCell ref="CH135:CH136"/>
    <mergeCell ref="CI135:CI136"/>
    <mergeCell ref="CJ135:CJ136"/>
    <mergeCell ref="CK135:CK136"/>
    <mergeCell ref="CL135:CL136"/>
    <mergeCell ref="CM135:CM136"/>
    <mergeCell ref="CN135:CN136"/>
    <mergeCell ref="CO135:CO136"/>
    <mergeCell ref="CP135:CP136"/>
    <mergeCell ref="CQ135:CQ136"/>
    <mergeCell ref="CR135:CR136"/>
    <mergeCell ref="CS135:CS136"/>
    <mergeCell ref="CT135:CT136"/>
    <mergeCell ref="CU135:CU136"/>
    <mergeCell ref="CW135:CW136"/>
    <mergeCell ref="CY135:CY136"/>
    <mergeCell ref="DA135:DA136"/>
    <mergeCell ref="DC135:DC136"/>
    <mergeCell ref="DE135:DE136"/>
    <mergeCell ref="DG135:DG136"/>
    <mergeCell ref="DH135:DH136"/>
    <mergeCell ref="DI135:DI136"/>
    <mergeCell ref="DK135:DK136"/>
    <mergeCell ref="DL135:DL136"/>
    <mergeCell ref="DM135:DM136"/>
    <mergeCell ref="DN135:DN136"/>
    <mergeCell ref="DO135:DO136"/>
    <mergeCell ref="DP135:DP136"/>
    <mergeCell ref="DQ135:DQ136"/>
    <mergeCell ref="DR135:DR136"/>
    <mergeCell ref="DS135:DS136"/>
    <mergeCell ref="DT135:DT136"/>
    <mergeCell ref="DU135:DU136"/>
    <mergeCell ref="DV135:DV136"/>
    <mergeCell ref="DW135:DW136"/>
    <mergeCell ref="C137:C138"/>
    <mergeCell ref="D137:D138"/>
    <mergeCell ref="S137:S138"/>
    <mergeCell ref="T137:T138"/>
    <mergeCell ref="U137:U138"/>
    <mergeCell ref="V137:V138"/>
    <mergeCell ref="W137:W138"/>
    <mergeCell ref="X137:X138"/>
    <mergeCell ref="Y137:Y138"/>
    <mergeCell ref="Z137:Z138"/>
    <mergeCell ref="AC137:AC138"/>
    <mergeCell ref="BP137:BP138"/>
    <mergeCell ref="BQ137:BQ138"/>
    <mergeCell ref="BR137:BR138"/>
    <mergeCell ref="BS137:BS138"/>
    <mergeCell ref="BT137:BT138"/>
    <mergeCell ref="BU137:BU138"/>
    <mergeCell ref="BV137:BV138"/>
    <mergeCell ref="BW137:BW138"/>
    <mergeCell ref="BX137:BX138"/>
    <mergeCell ref="BY137:BY138"/>
    <mergeCell ref="BZ137:BZ138"/>
    <mergeCell ref="CA137:CA138"/>
    <mergeCell ref="CB137:CB138"/>
    <mergeCell ref="CC137:CC138"/>
    <mergeCell ref="CD137:CD138"/>
    <mergeCell ref="CE137:CE138"/>
    <mergeCell ref="CF137:CF138"/>
    <mergeCell ref="CG137:CG138"/>
    <mergeCell ref="CH137:CH138"/>
    <mergeCell ref="CI137:CI138"/>
    <mergeCell ref="CJ137:CJ138"/>
    <mergeCell ref="CK137:CK138"/>
    <mergeCell ref="CL137:CL138"/>
    <mergeCell ref="CM137:CM138"/>
    <mergeCell ref="CN137:CN138"/>
    <mergeCell ref="CO137:CO138"/>
    <mergeCell ref="CP137:CP138"/>
    <mergeCell ref="CQ137:CQ138"/>
    <mergeCell ref="CR137:CR138"/>
    <mergeCell ref="CS137:CS138"/>
    <mergeCell ref="CT137:CT138"/>
    <mergeCell ref="CU137:CU138"/>
    <mergeCell ref="CW137:CW138"/>
    <mergeCell ref="CY137:CY138"/>
    <mergeCell ref="DA137:DA138"/>
    <mergeCell ref="DC137:DC138"/>
    <mergeCell ref="DE137:DE138"/>
    <mergeCell ref="DG137:DG138"/>
    <mergeCell ref="DH137:DH138"/>
    <mergeCell ref="DI137:DI138"/>
    <mergeCell ref="DK137:DK138"/>
    <mergeCell ref="DL137:DL138"/>
    <mergeCell ref="DM137:DM138"/>
    <mergeCell ref="DN137:DN138"/>
    <mergeCell ref="DO137:DO138"/>
    <mergeCell ref="DP137:DP138"/>
    <mergeCell ref="DQ137:DQ138"/>
    <mergeCell ref="DR137:DR138"/>
    <mergeCell ref="DS137:DS138"/>
    <mergeCell ref="DT137:DT138"/>
    <mergeCell ref="DU137:DU138"/>
    <mergeCell ref="DV137:DV138"/>
    <mergeCell ref="DW137:DW138"/>
    <mergeCell ref="C139:C140"/>
    <mergeCell ref="D139:D140"/>
    <mergeCell ref="S139:S140"/>
    <mergeCell ref="T139:T140"/>
    <mergeCell ref="U139:U140"/>
    <mergeCell ref="V139:V140"/>
    <mergeCell ref="W139:W140"/>
    <mergeCell ref="X139:X140"/>
    <mergeCell ref="Y139:Y140"/>
    <mergeCell ref="Z139:Z140"/>
    <mergeCell ref="AC139:AC140"/>
    <mergeCell ref="BP139:BP140"/>
    <mergeCell ref="BQ139:BQ140"/>
    <mergeCell ref="BR139:BR140"/>
    <mergeCell ref="BS139:BS140"/>
    <mergeCell ref="BT139:BT140"/>
    <mergeCell ref="BU139:BU140"/>
    <mergeCell ref="BV139:BV140"/>
    <mergeCell ref="BW139:BW140"/>
    <mergeCell ref="BX139:BX140"/>
    <mergeCell ref="BY139:BY140"/>
    <mergeCell ref="BZ139:BZ140"/>
    <mergeCell ref="CA139:CA140"/>
    <mergeCell ref="CB139:CB140"/>
    <mergeCell ref="CC139:CC140"/>
    <mergeCell ref="CD139:CD140"/>
    <mergeCell ref="CE139:CE140"/>
    <mergeCell ref="CF139:CF140"/>
    <mergeCell ref="CG139:CG140"/>
    <mergeCell ref="CH139:CH140"/>
    <mergeCell ref="CI139:CI140"/>
    <mergeCell ref="CJ139:CJ140"/>
    <mergeCell ref="CK139:CK140"/>
    <mergeCell ref="CL139:CL140"/>
    <mergeCell ref="CM139:CM140"/>
    <mergeCell ref="CN139:CN140"/>
    <mergeCell ref="CO139:CO140"/>
    <mergeCell ref="CP139:CP140"/>
    <mergeCell ref="CQ139:CQ140"/>
    <mergeCell ref="CR139:CR140"/>
    <mergeCell ref="CS139:CS140"/>
    <mergeCell ref="CT139:CT140"/>
    <mergeCell ref="CU139:CU140"/>
    <mergeCell ref="CW139:CW140"/>
    <mergeCell ref="CY139:CY140"/>
    <mergeCell ref="DA139:DA140"/>
    <mergeCell ref="DC139:DC140"/>
    <mergeCell ref="DE139:DE140"/>
    <mergeCell ref="DG139:DG140"/>
    <mergeCell ref="DH139:DH140"/>
    <mergeCell ref="DI139:DI140"/>
    <mergeCell ref="DK139:DK140"/>
    <mergeCell ref="DL139:DL140"/>
    <mergeCell ref="DM139:DM140"/>
    <mergeCell ref="DN139:DN140"/>
    <mergeCell ref="DO139:DO140"/>
    <mergeCell ref="DP139:DP140"/>
    <mergeCell ref="DQ139:DQ140"/>
    <mergeCell ref="DR139:DR140"/>
    <mergeCell ref="DS139:DS140"/>
    <mergeCell ref="DT139:DT140"/>
    <mergeCell ref="DU139:DU140"/>
    <mergeCell ref="DV139:DV140"/>
    <mergeCell ref="DW139:DW140"/>
    <mergeCell ref="B141:B184"/>
    <mergeCell ref="C141:C142"/>
    <mergeCell ref="D141:D142"/>
    <mergeCell ref="S141:S142"/>
    <mergeCell ref="T141:T142"/>
    <mergeCell ref="U141:U142"/>
    <mergeCell ref="V141:V142"/>
    <mergeCell ref="W141:W142"/>
    <mergeCell ref="X141:X142"/>
    <mergeCell ref="Y141:Y142"/>
    <mergeCell ref="Z141:Z142"/>
    <mergeCell ref="AC141:AC142"/>
    <mergeCell ref="BP141:BP142"/>
    <mergeCell ref="BQ141:BQ142"/>
    <mergeCell ref="BR141:BR142"/>
    <mergeCell ref="BS141:BS142"/>
    <mergeCell ref="BT141:BT142"/>
    <mergeCell ref="BU141:BU142"/>
    <mergeCell ref="BV141:BV142"/>
    <mergeCell ref="BW141:BW142"/>
    <mergeCell ref="BX141:BX142"/>
    <mergeCell ref="BY141:BY142"/>
    <mergeCell ref="BZ141:BZ142"/>
    <mergeCell ref="CA141:CA142"/>
    <mergeCell ref="CB141:CB142"/>
    <mergeCell ref="CC141:CC142"/>
    <mergeCell ref="CD141:CD142"/>
    <mergeCell ref="CE141:CE142"/>
    <mergeCell ref="CF141:CF142"/>
    <mergeCell ref="CG141:CG142"/>
    <mergeCell ref="CH141:CH142"/>
    <mergeCell ref="CI141:CI142"/>
    <mergeCell ref="CJ141:CJ142"/>
    <mergeCell ref="CK141:CK142"/>
    <mergeCell ref="CL141:CL142"/>
    <mergeCell ref="CM141:CM142"/>
    <mergeCell ref="CN141:CN142"/>
    <mergeCell ref="CO141:CO142"/>
    <mergeCell ref="CP141:CP142"/>
    <mergeCell ref="CQ141:CQ142"/>
    <mergeCell ref="CR141:CR142"/>
    <mergeCell ref="CS141:CS142"/>
    <mergeCell ref="CT141:CT142"/>
    <mergeCell ref="CU141:CU142"/>
    <mergeCell ref="CW141:CW142"/>
    <mergeCell ref="CY141:CY142"/>
    <mergeCell ref="DA141:DA142"/>
    <mergeCell ref="DC141:DC142"/>
    <mergeCell ref="DE141:DE142"/>
    <mergeCell ref="DG141:DG142"/>
    <mergeCell ref="DH141:DH142"/>
    <mergeCell ref="DI141:DI142"/>
    <mergeCell ref="DK141:DK142"/>
    <mergeCell ref="DL141:DL142"/>
    <mergeCell ref="DM141:DM142"/>
    <mergeCell ref="DN141:DN142"/>
    <mergeCell ref="DO141:DO142"/>
    <mergeCell ref="DP141:DP142"/>
    <mergeCell ref="DQ141:DQ142"/>
    <mergeCell ref="DR141:DR142"/>
    <mergeCell ref="DS141:DS142"/>
    <mergeCell ref="DT141:DT142"/>
    <mergeCell ref="DU141:DU142"/>
    <mergeCell ref="DV141:DV142"/>
    <mergeCell ref="DW141:DW142"/>
    <mergeCell ref="DX141:DX184"/>
    <mergeCell ref="DY141:DY184"/>
    <mergeCell ref="DZ141:DZ184"/>
    <mergeCell ref="EB141:EB184"/>
    <mergeCell ref="C143:C144"/>
    <mergeCell ref="D143:D144"/>
    <mergeCell ref="S143:S144"/>
    <mergeCell ref="T143:T144"/>
    <mergeCell ref="U143:U144"/>
    <mergeCell ref="V143:V144"/>
    <mergeCell ref="W143:W144"/>
    <mergeCell ref="X143:X144"/>
    <mergeCell ref="Y143:Y144"/>
    <mergeCell ref="Z143:Z144"/>
    <mergeCell ref="AC143:AC144"/>
    <mergeCell ref="BP143:BP144"/>
    <mergeCell ref="BQ143:BQ144"/>
    <mergeCell ref="BR143:BR144"/>
    <mergeCell ref="BS143:BS144"/>
    <mergeCell ref="BT143:BT144"/>
    <mergeCell ref="BU143:BU144"/>
    <mergeCell ref="BV143:BV144"/>
    <mergeCell ref="BW143:BW144"/>
    <mergeCell ref="BX143:BX144"/>
    <mergeCell ref="BY143:BY144"/>
    <mergeCell ref="BZ143:BZ144"/>
    <mergeCell ref="CA143:CA144"/>
    <mergeCell ref="CB143:CB144"/>
    <mergeCell ref="CC143:CC144"/>
    <mergeCell ref="CD143:CD144"/>
    <mergeCell ref="CE143:CE144"/>
    <mergeCell ref="CF143:CF144"/>
    <mergeCell ref="CG143:CG144"/>
    <mergeCell ref="CH143:CH144"/>
    <mergeCell ref="CI143:CI144"/>
    <mergeCell ref="CJ143:CJ144"/>
    <mergeCell ref="CK143:CK144"/>
    <mergeCell ref="CL143:CL144"/>
    <mergeCell ref="CM143:CM144"/>
    <mergeCell ref="CN143:CN144"/>
    <mergeCell ref="CO143:CO144"/>
    <mergeCell ref="CP143:CP144"/>
    <mergeCell ref="CQ143:CQ144"/>
    <mergeCell ref="CR143:CR144"/>
    <mergeCell ref="CS143:CS144"/>
    <mergeCell ref="CT143:CT144"/>
    <mergeCell ref="CU143:CU144"/>
    <mergeCell ref="CW143:CW144"/>
    <mergeCell ref="CY143:CY144"/>
    <mergeCell ref="DA143:DA144"/>
    <mergeCell ref="DC143:DC144"/>
    <mergeCell ref="DE143:DE144"/>
    <mergeCell ref="DG143:DG144"/>
    <mergeCell ref="DH143:DH144"/>
    <mergeCell ref="DI143:DI144"/>
    <mergeCell ref="DK143:DK144"/>
    <mergeCell ref="DL143:DL144"/>
    <mergeCell ref="DM143:DM144"/>
    <mergeCell ref="DN143:DN144"/>
    <mergeCell ref="DO143:DO144"/>
    <mergeCell ref="DP143:DP144"/>
    <mergeCell ref="DQ143:DQ144"/>
    <mergeCell ref="DR143:DR144"/>
    <mergeCell ref="DS143:DS144"/>
    <mergeCell ref="DT143:DT144"/>
    <mergeCell ref="DU143:DU144"/>
    <mergeCell ref="DV143:DV144"/>
    <mergeCell ref="DW143:DW144"/>
    <mergeCell ref="C145:C146"/>
    <mergeCell ref="D145:D146"/>
    <mergeCell ref="S145:S146"/>
    <mergeCell ref="T145:T146"/>
    <mergeCell ref="U145:U146"/>
    <mergeCell ref="V145:V146"/>
    <mergeCell ref="W145:W146"/>
    <mergeCell ref="X145:X146"/>
    <mergeCell ref="Y145:Y146"/>
    <mergeCell ref="Z145:Z146"/>
    <mergeCell ref="AC145:AC146"/>
    <mergeCell ref="BP145:BP146"/>
    <mergeCell ref="BQ145:BQ146"/>
    <mergeCell ref="BR145:BR146"/>
    <mergeCell ref="BS145:BS146"/>
    <mergeCell ref="BT145:BT146"/>
    <mergeCell ref="BU145:BU146"/>
    <mergeCell ref="BV145:BV146"/>
    <mergeCell ref="BW145:BW146"/>
    <mergeCell ref="BX145:BX146"/>
    <mergeCell ref="BY145:BY146"/>
    <mergeCell ref="BZ145:BZ146"/>
    <mergeCell ref="CA145:CA146"/>
    <mergeCell ref="CB145:CB146"/>
    <mergeCell ref="CC145:CC146"/>
    <mergeCell ref="CD145:CD146"/>
    <mergeCell ref="CE145:CE146"/>
    <mergeCell ref="CF145:CF146"/>
    <mergeCell ref="CG145:CG146"/>
    <mergeCell ref="CH145:CH146"/>
    <mergeCell ref="CI145:CI146"/>
    <mergeCell ref="CJ145:CJ146"/>
    <mergeCell ref="CK145:CK146"/>
    <mergeCell ref="CL145:CL146"/>
    <mergeCell ref="CM145:CM146"/>
    <mergeCell ref="CN145:CN146"/>
    <mergeCell ref="CO145:CO146"/>
    <mergeCell ref="CP145:CP146"/>
    <mergeCell ref="CQ145:CQ146"/>
    <mergeCell ref="CR145:CR146"/>
    <mergeCell ref="CS145:CS146"/>
    <mergeCell ref="CT145:CT146"/>
    <mergeCell ref="CU145:CU146"/>
    <mergeCell ref="CW145:CW146"/>
    <mergeCell ref="CY145:CY146"/>
    <mergeCell ref="DA145:DA146"/>
    <mergeCell ref="DC145:DC146"/>
    <mergeCell ref="DE145:DE146"/>
    <mergeCell ref="DG145:DG146"/>
    <mergeCell ref="DH145:DH146"/>
    <mergeCell ref="DI145:DI146"/>
    <mergeCell ref="DK145:DK146"/>
    <mergeCell ref="DL145:DL146"/>
    <mergeCell ref="DM145:DM146"/>
    <mergeCell ref="DN145:DN146"/>
    <mergeCell ref="DO145:DO146"/>
    <mergeCell ref="DP145:DP146"/>
    <mergeCell ref="DQ145:DQ146"/>
    <mergeCell ref="DR145:DR146"/>
    <mergeCell ref="DS145:DS146"/>
    <mergeCell ref="DT145:DT146"/>
    <mergeCell ref="DU145:DU146"/>
    <mergeCell ref="DV145:DV146"/>
    <mergeCell ref="DW145:DW146"/>
    <mergeCell ref="C147:C148"/>
    <mergeCell ref="D147:D148"/>
    <mergeCell ref="S147:S148"/>
    <mergeCell ref="T147:T148"/>
    <mergeCell ref="U147:U148"/>
    <mergeCell ref="V147:V148"/>
    <mergeCell ref="W147:W148"/>
    <mergeCell ref="X147:X148"/>
    <mergeCell ref="Y147:Y148"/>
    <mergeCell ref="Z147:Z148"/>
    <mergeCell ref="AC147:AC148"/>
    <mergeCell ref="BP147:BP148"/>
    <mergeCell ref="BQ147:BQ148"/>
    <mergeCell ref="BR147:BR148"/>
    <mergeCell ref="BS147:BS148"/>
    <mergeCell ref="BT147:BT148"/>
    <mergeCell ref="BU147:BU148"/>
    <mergeCell ref="BV147:BV148"/>
    <mergeCell ref="BW147:BW148"/>
    <mergeCell ref="BX147:BX148"/>
    <mergeCell ref="BY147:BY148"/>
    <mergeCell ref="BZ147:BZ148"/>
    <mergeCell ref="CA147:CA148"/>
    <mergeCell ref="CB147:CB148"/>
    <mergeCell ref="CC147:CC148"/>
    <mergeCell ref="CD147:CD148"/>
    <mergeCell ref="CE147:CE148"/>
    <mergeCell ref="CF147:CF148"/>
    <mergeCell ref="CG147:CG148"/>
    <mergeCell ref="CH147:CH148"/>
    <mergeCell ref="CI147:CI148"/>
    <mergeCell ref="CJ147:CJ148"/>
    <mergeCell ref="CK147:CK148"/>
    <mergeCell ref="CL147:CL148"/>
    <mergeCell ref="CM147:CM148"/>
    <mergeCell ref="CN147:CN148"/>
    <mergeCell ref="CO147:CO148"/>
    <mergeCell ref="CP147:CP148"/>
    <mergeCell ref="CQ147:CQ148"/>
    <mergeCell ref="CR147:CR148"/>
    <mergeCell ref="CS147:CS148"/>
    <mergeCell ref="CT147:CT148"/>
    <mergeCell ref="CU147:CU148"/>
    <mergeCell ref="CW147:CW148"/>
    <mergeCell ref="CY147:CY148"/>
    <mergeCell ref="DA147:DA148"/>
    <mergeCell ref="DC147:DC148"/>
    <mergeCell ref="DE147:DE148"/>
    <mergeCell ref="DG147:DG148"/>
    <mergeCell ref="DH147:DH148"/>
    <mergeCell ref="DI147:DI148"/>
    <mergeCell ref="DK147:DK148"/>
    <mergeCell ref="DL147:DL148"/>
    <mergeCell ref="DM147:DM148"/>
    <mergeCell ref="DN147:DN148"/>
    <mergeCell ref="DO147:DO148"/>
    <mergeCell ref="DP147:DP148"/>
    <mergeCell ref="DQ147:DQ148"/>
    <mergeCell ref="DR147:DR148"/>
    <mergeCell ref="DS147:DS148"/>
    <mergeCell ref="DT147:DT148"/>
    <mergeCell ref="DU147:DU148"/>
    <mergeCell ref="DV147:DV148"/>
    <mergeCell ref="DW147:DW148"/>
    <mergeCell ref="C149:C150"/>
    <mergeCell ref="D149:D150"/>
    <mergeCell ref="S149:S150"/>
    <mergeCell ref="T149:T150"/>
    <mergeCell ref="U149:U150"/>
    <mergeCell ref="V149:V150"/>
    <mergeCell ref="W149:W150"/>
    <mergeCell ref="X149:X150"/>
    <mergeCell ref="Y149:Y150"/>
    <mergeCell ref="Z149:Z150"/>
    <mergeCell ref="AC149:AC150"/>
    <mergeCell ref="BP149:BP150"/>
    <mergeCell ref="BQ149:BQ150"/>
    <mergeCell ref="BR149:BR150"/>
    <mergeCell ref="BS149:BS150"/>
    <mergeCell ref="BT149:BT150"/>
    <mergeCell ref="BU149:BU150"/>
    <mergeCell ref="BV149:BV150"/>
    <mergeCell ref="BW149:BW150"/>
    <mergeCell ref="BX149:BX150"/>
    <mergeCell ref="BY149:BY150"/>
    <mergeCell ref="BZ149:BZ150"/>
    <mergeCell ref="CA149:CA150"/>
    <mergeCell ref="CB149:CB150"/>
    <mergeCell ref="CC149:CC150"/>
    <mergeCell ref="CD149:CD150"/>
    <mergeCell ref="CE149:CE150"/>
    <mergeCell ref="CF149:CF150"/>
    <mergeCell ref="CG149:CG150"/>
    <mergeCell ref="CH149:CH150"/>
    <mergeCell ref="CI149:CI150"/>
    <mergeCell ref="CJ149:CJ150"/>
    <mergeCell ref="CK149:CK150"/>
    <mergeCell ref="CL149:CL150"/>
    <mergeCell ref="CM149:CM150"/>
    <mergeCell ref="CN149:CN150"/>
    <mergeCell ref="CO149:CO150"/>
    <mergeCell ref="CP149:CP150"/>
    <mergeCell ref="CQ149:CQ150"/>
    <mergeCell ref="CR149:CR150"/>
    <mergeCell ref="CS149:CS150"/>
    <mergeCell ref="CT149:CT150"/>
    <mergeCell ref="CU149:CU150"/>
    <mergeCell ref="CW149:CW150"/>
    <mergeCell ref="CY149:CY150"/>
    <mergeCell ref="DA149:DA150"/>
    <mergeCell ref="DC149:DC150"/>
    <mergeCell ref="DE149:DE150"/>
    <mergeCell ref="DG149:DG150"/>
    <mergeCell ref="DH149:DH150"/>
    <mergeCell ref="DI149:DI150"/>
    <mergeCell ref="DK149:DK150"/>
    <mergeCell ref="DL149:DL150"/>
    <mergeCell ref="DM149:DM150"/>
    <mergeCell ref="DN149:DN150"/>
    <mergeCell ref="DO149:DO150"/>
    <mergeCell ref="DP149:DP150"/>
    <mergeCell ref="DQ149:DQ150"/>
    <mergeCell ref="DR149:DR150"/>
    <mergeCell ref="DS149:DS150"/>
    <mergeCell ref="DT149:DT150"/>
    <mergeCell ref="DU149:DU150"/>
    <mergeCell ref="DV149:DV150"/>
    <mergeCell ref="DW149:DW150"/>
    <mergeCell ref="C151:C152"/>
    <mergeCell ref="D151:D152"/>
    <mergeCell ref="S151:S152"/>
    <mergeCell ref="T151:T152"/>
    <mergeCell ref="U151:U152"/>
    <mergeCell ref="V151:V152"/>
    <mergeCell ref="W151:W152"/>
    <mergeCell ref="X151:X152"/>
    <mergeCell ref="Y151:Y152"/>
    <mergeCell ref="Z151:Z152"/>
    <mergeCell ref="AC151:AC152"/>
    <mergeCell ref="BP151:BP152"/>
    <mergeCell ref="BQ151:BQ152"/>
    <mergeCell ref="BR151:BR152"/>
    <mergeCell ref="BS151:BS152"/>
    <mergeCell ref="BT151:BT152"/>
    <mergeCell ref="BU151:BU152"/>
    <mergeCell ref="BV151:BV152"/>
    <mergeCell ref="BW151:BW152"/>
    <mergeCell ref="BX151:BX152"/>
    <mergeCell ref="BY151:BY152"/>
    <mergeCell ref="BZ151:BZ152"/>
    <mergeCell ref="CA151:CA152"/>
    <mergeCell ref="CB151:CB152"/>
    <mergeCell ref="CC151:CC152"/>
    <mergeCell ref="CD151:CD152"/>
    <mergeCell ref="CE151:CE152"/>
    <mergeCell ref="CF151:CF152"/>
    <mergeCell ref="CG151:CG152"/>
    <mergeCell ref="CH151:CH152"/>
    <mergeCell ref="CI151:CI152"/>
    <mergeCell ref="CJ151:CJ152"/>
    <mergeCell ref="CK151:CK152"/>
    <mergeCell ref="CL151:CL152"/>
    <mergeCell ref="CM151:CM152"/>
    <mergeCell ref="CN151:CN152"/>
    <mergeCell ref="CO151:CO152"/>
    <mergeCell ref="CP151:CP152"/>
    <mergeCell ref="CQ151:CQ152"/>
    <mergeCell ref="CR151:CR152"/>
    <mergeCell ref="CS151:CS152"/>
    <mergeCell ref="CT151:CT152"/>
    <mergeCell ref="CU151:CU152"/>
    <mergeCell ref="CW151:CW152"/>
    <mergeCell ref="CY151:CY152"/>
    <mergeCell ref="DA151:DA152"/>
    <mergeCell ref="DC151:DC152"/>
    <mergeCell ref="DE151:DE152"/>
    <mergeCell ref="DG151:DG152"/>
    <mergeCell ref="DH151:DH152"/>
    <mergeCell ref="DI151:DI152"/>
    <mergeCell ref="DK151:DK152"/>
    <mergeCell ref="DL151:DL152"/>
    <mergeCell ref="DM151:DM152"/>
    <mergeCell ref="DN151:DN152"/>
    <mergeCell ref="DO151:DO152"/>
    <mergeCell ref="DP151:DP152"/>
    <mergeCell ref="DQ151:DQ152"/>
    <mergeCell ref="DR151:DR152"/>
    <mergeCell ref="DS151:DS152"/>
    <mergeCell ref="DT151:DT152"/>
    <mergeCell ref="DU151:DU152"/>
    <mergeCell ref="DV151:DV152"/>
    <mergeCell ref="DW151:DW152"/>
    <mergeCell ref="C153:C154"/>
    <mergeCell ref="D153:D154"/>
    <mergeCell ref="S153:S154"/>
    <mergeCell ref="T153:T154"/>
    <mergeCell ref="U153:U154"/>
    <mergeCell ref="V153:V154"/>
    <mergeCell ref="W153:W154"/>
    <mergeCell ref="X153:X154"/>
    <mergeCell ref="Y153:Y154"/>
    <mergeCell ref="Z153:Z154"/>
    <mergeCell ref="AC153:AC154"/>
    <mergeCell ref="BP153:BP154"/>
    <mergeCell ref="BQ153:BQ154"/>
    <mergeCell ref="BR153:BR154"/>
    <mergeCell ref="BS153:BS154"/>
    <mergeCell ref="BT153:BT154"/>
    <mergeCell ref="BU153:BU154"/>
    <mergeCell ref="BV153:BV154"/>
    <mergeCell ref="BW153:BW154"/>
    <mergeCell ref="BX153:BX154"/>
    <mergeCell ref="BY153:BY154"/>
    <mergeCell ref="BZ153:BZ154"/>
    <mergeCell ref="CA153:CA154"/>
    <mergeCell ref="CB153:CB154"/>
    <mergeCell ref="CC153:CC154"/>
    <mergeCell ref="CD153:CD154"/>
    <mergeCell ref="CE153:CE154"/>
    <mergeCell ref="CF153:CF154"/>
    <mergeCell ref="CG153:CG154"/>
    <mergeCell ref="CH153:CH154"/>
    <mergeCell ref="CI153:CI154"/>
    <mergeCell ref="CJ153:CJ154"/>
    <mergeCell ref="CK153:CK154"/>
    <mergeCell ref="CL153:CL154"/>
    <mergeCell ref="CM153:CM154"/>
    <mergeCell ref="CN153:CN154"/>
    <mergeCell ref="CO153:CO154"/>
    <mergeCell ref="CP153:CP154"/>
    <mergeCell ref="CQ153:CQ154"/>
    <mergeCell ref="CR153:CR154"/>
    <mergeCell ref="CS153:CS154"/>
    <mergeCell ref="CT153:CT154"/>
    <mergeCell ref="CU153:CU154"/>
    <mergeCell ref="CW153:CW154"/>
    <mergeCell ref="CY153:CY154"/>
    <mergeCell ref="DA153:DA154"/>
    <mergeCell ref="DC153:DC154"/>
    <mergeCell ref="DE153:DE154"/>
    <mergeCell ref="DG153:DG154"/>
    <mergeCell ref="DH153:DH154"/>
    <mergeCell ref="DI153:DI154"/>
    <mergeCell ref="DK153:DK154"/>
    <mergeCell ref="DL153:DL154"/>
    <mergeCell ref="DM153:DM154"/>
    <mergeCell ref="DN153:DN154"/>
    <mergeCell ref="DO153:DO154"/>
    <mergeCell ref="DP153:DP154"/>
    <mergeCell ref="DQ153:DQ154"/>
    <mergeCell ref="DR153:DR154"/>
    <mergeCell ref="DS153:DS154"/>
    <mergeCell ref="DT153:DT154"/>
    <mergeCell ref="DU153:DU154"/>
    <mergeCell ref="DV153:DV154"/>
    <mergeCell ref="DW153:DW154"/>
    <mergeCell ref="C155:C156"/>
    <mergeCell ref="D155:D156"/>
    <mergeCell ref="S155:S156"/>
    <mergeCell ref="T155:T156"/>
    <mergeCell ref="U155:U156"/>
    <mergeCell ref="V155:V156"/>
    <mergeCell ref="W155:W156"/>
    <mergeCell ref="X155:X156"/>
    <mergeCell ref="Y155:Y156"/>
    <mergeCell ref="Z155:Z156"/>
    <mergeCell ref="AC155:AC156"/>
    <mergeCell ref="BP155:BP156"/>
    <mergeCell ref="BQ155:BQ156"/>
    <mergeCell ref="BR155:BR156"/>
    <mergeCell ref="BS155:BS156"/>
    <mergeCell ref="BT155:BT156"/>
    <mergeCell ref="BU155:BU156"/>
    <mergeCell ref="BV155:BV156"/>
    <mergeCell ref="BW155:BW156"/>
    <mergeCell ref="BX155:BX156"/>
    <mergeCell ref="BY155:BY156"/>
    <mergeCell ref="BZ155:BZ156"/>
    <mergeCell ref="CA155:CA156"/>
    <mergeCell ref="CB155:CB156"/>
    <mergeCell ref="CC155:CC156"/>
    <mergeCell ref="CD155:CD156"/>
    <mergeCell ref="CE155:CE156"/>
    <mergeCell ref="CF155:CF156"/>
    <mergeCell ref="CG155:CG156"/>
    <mergeCell ref="CH155:CH156"/>
    <mergeCell ref="CI155:CI156"/>
    <mergeCell ref="CJ155:CJ156"/>
    <mergeCell ref="CK155:CK156"/>
    <mergeCell ref="CL155:CL156"/>
    <mergeCell ref="CM155:CM156"/>
    <mergeCell ref="CN155:CN156"/>
    <mergeCell ref="CO155:CO156"/>
    <mergeCell ref="CP155:CP156"/>
    <mergeCell ref="CQ155:CQ156"/>
    <mergeCell ref="CR155:CR156"/>
    <mergeCell ref="CS155:CS156"/>
    <mergeCell ref="CT155:CT156"/>
    <mergeCell ref="CU155:CU156"/>
    <mergeCell ref="CW155:CW156"/>
    <mergeCell ref="CY155:CY156"/>
    <mergeCell ref="DA155:DA156"/>
    <mergeCell ref="DC155:DC156"/>
    <mergeCell ref="DE155:DE156"/>
    <mergeCell ref="DG155:DG156"/>
    <mergeCell ref="DH155:DH156"/>
    <mergeCell ref="DI155:DI156"/>
    <mergeCell ref="DK155:DK156"/>
    <mergeCell ref="DL155:DL156"/>
    <mergeCell ref="DM155:DM156"/>
    <mergeCell ref="DN155:DN156"/>
    <mergeCell ref="DO155:DO156"/>
    <mergeCell ref="DP155:DP156"/>
    <mergeCell ref="DQ155:DQ156"/>
    <mergeCell ref="DR155:DR156"/>
    <mergeCell ref="DS155:DS156"/>
    <mergeCell ref="DT155:DT156"/>
    <mergeCell ref="DU155:DU156"/>
    <mergeCell ref="DV155:DV156"/>
    <mergeCell ref="DW155:DW156"/>
    <mergeCell ref="C157:C158"/>
    <mergeCell ref="D157:D158"/>
    <mergeCell ref="S157:S158"/>
    <mergeCell ref="T157:T158"/>
    <mergeCell ref="U157:U158"/>
    <mergeCell ref="V157:V158"/>
    <mergeCell ref="W157:W158"/>
    <mergeCell ref="X157:X158"/>
    <mergeCell ref="Y157:Y158"/>
    <mergeCell ref="Z157:Z158"/>
    <mergeCell ref="AC157:AC158"/>
    <mergeCell ref="BP157:BP158"/>
    <mergeCell ref="BQ157:BQ158"/>
    <mergeCell ref="BR157:BR158"/>
    <mergeCell ref="BS157:BS158"/>
    <mergeCell ref="BT157:BT158"/>
    <mergeCell ref="BU157:BU158"/>
    <mergeCell ref="BV157:BV158"/>
    <mergeCell ref="BW157:BW158"/>
    <mergeCell ref="BX157:BX158"/>
    <mergeCell ref="BY157:BY158"/>
    <mergeCell ref="BZ157:BZ158"/>
    <mergeCell ref="CA157:CA158"/>
    <mergeCell ref="CB157:CB158"/>
    <mergeCell ref="CC157:CC158"/>
    <mergeCell ref="CD157:CD158"/>
    <mergeCell ref="CE157:CE158"/>
    <mergeCell ref="CF157:CF158"/>
    <mergeCell ref="CG157:CG158"/>
    <mergeCell ref="CH157:CH158"/>
    <mergeCell ref="CI157:CI158"/>
    <mergeCell ref="CJ157:CJ158"/>
    <mergeCell ref="CK157:CK158"/>
    <mergeCell ref="CL157:CL158"/>
    <mergeCell ref="CM157:CM158"/>
    <mergeCell ref="CN157:CN158"/>
    <mergeCell ref="CO157:CO158"/>
    <mergeCell ref="CP157:CP158"/>
    <mergeCell ref="CQ157:CQ158"/>
    <mergeCell ref="CR157:CR158"/>
    <mergeCell ref="CS157:CS158"/>
    <mergeCell ref="CT157:CT158"/>
    <mergeCell ref="CU157:CU158"/>
    <mergeCell ref="CW157:CW158"/>
    <mergeCell ref="CY157:CY158"/>
    <mergeCell ref="DA157:DA158"/>
    <mergeCell ref="DC157:DC158"/>
    <mergeCell ref="DE157:DE158"/>
    <mergeCell ref="DG157:DG158"/>
    <mergeCell ref="DH157:DH158"/>
    <mergeCell ref="DI157:DI158"/>
    <mergeCell ref="DK157:DK158"/>
    <mergeCell ref="DL157:DL158"/>
    <mergeCell ref="DM157:DM158"/>
    <mergeCell ref="DN157:DN158"/>
    <mergeCell ref="DO157:DO158"/>
    <mergeCell ref="DP157:DP158"/>
    <mergeCell ref="DQ157:DQ158"/>
    <mergeCell ref="DR157:DR158"/>
    <mergeCell ref="DS157:DS158"/>
    <mergeCell ref="DT157:DT158"/>
    <mergeCell ref="DU157:DU158"/>
    <mergeCell ref="DV157:DV158"/>
    <mergeCell ref="DW157:DW158"/>
    <mergeCell ref="C159:C160"/>
    <mergeCell ref="D159:D160"/>
    <mergeCell ref="S159:S160"/>
    <mergeCell ref="T159:T160"/>
    <mergeCell ref="U159:U160"/>
    <mergeCell ref="V159:V160"/>
    <mergeCell ref="W159:W160"/>
    <mergeCell ref="X159:X160"/>
    <mergeCell ref="Y159:Y160"/>
    <mergeCell ref="Z159:Z160"/>
    <mergeCell ref="AC159:AC160"/>
    <mergeCell ref="BP159:BP160"/>
    <mergeCell ref="BQ159:BQ160"/>
    <mergeCell ref="BR159:BR160"/>
    <mergeCell ref="BS159:BS160"/>
    <mergeCell ref="BT159:BT160"/>
    <mergeCell ref="BU159:BU160"/>
    <mergeCell ref="BV159:BV160"/>
    <mergeCell ref="BW159:BW160"/>
    <mergeCell ref="BX159:BX160"/>
    <mergeCell ref="BY159:BY160"/>
    <mergeCell ref="BZ159:BZ160"/>
    <mergeCell ref="CA159:CA160"/>
    <mergeCell ref="CB159:CB160"/>
    <mergeCell ref="CC159:CC160"/>
    <mergeCell ref="CD159:CD160"/>
    <mergeCell ref="CE159:CE160"/>
    <mergeCell ref="CF159:CF160"/>
    <mergeCell ref="CG159:CG160"/>
    <mergeCell ref="CH159:CH160"/>
    <mergeCell ref="CI159:CI160"/>
    <mergeCell ref="CJ159:CJ160"/>
    <mergeCell ref="CK159:CK160"/>
    <mergeCell ref="CL159:CL160"/>
    <mergeCell ref="CM159:CM160"/>
    <mergeCell ref="CN159:CN160"/>
    <mergeCell ref="CO159:CO160"/>
    <mergeCell ref="CP159:CP160"/>
    <mergeCell ref="CQ159:CQ160"/>
    <mergeCell ref="CR159:CR160"/>
    <mergeCell ref="CS159:CS160"/>
    <mergeCell ref="CT159:CT160"/>
    <mergeCell ref="CU159:CU160"/>
    <mergeCell ref="CW159:CW160"/>
    <mergeCell ref="CY159:CY160"/>
    <mergeCell ref="DA159:DA160"/>
    <mergeCell ref="DC159:DC160"/>
    <mergeCell ref="DE159:DE160"/>
    <mergeCell ref="DG159:DG160"/>
    <mergeCell ref="DH159:DH160"/>
    <mergeCell ref="DI159:DI160"/>
    <mergeCell ref="DK159:DK160"/>
    <mergeCell ref="DL159:DL160"/>
    <mergeCell ref="DM159:DM160"/>
    <mergeCell ref="DN159:DN160"/>
    <mergeCell ref="DO159:DO160"/>
    <mergeCell ref="DP159:DP160"/>
    <mergeCell ref="DQ159:DQ160"/>
    <mergeCell ref="DR159:DR160"/>
    <mergeCell ref="DS159:DS160"/>
    <mergeCell ref="DT159:DT160"/>
    <mergeCell ref="DU159:DU160"/>
    <mergeCell ref="DV159:DV160"/>
    <mergeCell ref="DW159:DW160"/>
    <mergeCell ref="C161:C162"/>
    <mergeCell ref="D161:D162"/>
    <mergeCell ref="S161:S162"/>
    <mergeCell ref="T161:T162"/>
    <mergeCell ref="U161:U162"/>
    <mergeCell ref="V161:V162"/>
    <mergeCell ref="W161:W162"/>
    <mergeCell ref="X161:X162"/>
    <mergeCell ref="Y161:Y162"/>
    <mergeCell ref="Z161:Z162"/>
    <mergeCell ref="AC161:AC162"/>
    <mergeCell ref="BP161:BP162"/>
    <mergeCell ref="BQ161:BQ162"/>
    <mergeCell ref="BR161:BR162"/>
    <mergeCell ref="BS161:BS162"/>
    <mergeCell ref="BT161:BT162"/>
    <mergeCell ref="BU161:BU162"/>
    <mergeCell ref="BV161:BV162"/>
    <mergeCell ref="BW161:BW162"/>
    <mergeCell ref="BX161:BX162"/>
    <mergeCell ref="BY161:BY162"/>
    <mergeCell ref="BZ161:BZ162"/>
    <mergeCell ref="CA161:CA162"/>
    <mergeCell ref="CB161:CB162"/>
    <mergeCell ref="CC161:CC162"/>
    <mergeCell ref="CD161:CD162"/>
    <mergeCell ref="CE161:CE162"/>
    <mergeCell ref="CF161:CF162"/>
    <mergeCell ref="CG161:CG162"/>
    <mergeCell ref="CH161:CH162"/>
    <mergeCell ref="CI161:CI162"/>
    <mergeCell ref="CJ161:CJ162"/>
    <mergeCell ref="CK161:CK162"/>
    <mergeCell ref="CL161:CL162"/>
    <mergeCell ref="CM161:CM162"/>
    <mergeCell ref="CN161:CN162"/>
    <mergeCell ref="CO161:CO162"/>
    <mergeCell ref="CP161:CP162"/>
    <mergeCell ref="CQ161:CQ162"/>
    <mergeCell ref="CR161:CR162"/>
    <mergeCell ref="CS161:CS162"/>
    <mergeCell ref="CT161:CT162"/>
    <mergeCell ref="CU161:CU162"/>
    <mergeCell ref="CW161:CW162"/>
    <mergeCell ref="CY161:CY162"/>
    <mergeCell ref="DA161:DA162"/>
    <mergeCell ref="DC161:DC162"/>
    <mergeCell ref="DE161:DE162"/>
    <mergeCell ref="DG161:DG162"/>
    <mergeCell ref="DH161:DH162"/>
    <mergeCell ref="DI161:DI162"/>
    <mergeCell ref="DK161:DK162"/>
    <mergeCell ref="DL161:DL162"/>
    <mergeCell ref="DM161:DM162"/>
    <mergeCell ref="DN161:DN162"/>
    <mergeCell ref="DO161:DO162"/>
    <mergeCell ref="DP161:DP162"/>
    <mergeCell ref="DQ161:DQ162"/>
    <mergeCell ref="DR161:DR162"/>
    <mergeCell ref="DS161:DS162"/>
    <mergeCell ref="DT161:DT162"/>
    <mergeCell ref="DU161:DU162"/>
    <mergeCell ref="DV161:DV162"/>
    <mergeCell ref="DW161:DW162"/>
    <mergeCell ref="C163:C164"/>
    <mergeCell ref="D163:D164"/>
    <mergeCell ref="S163:S164"/>
    <mergeCell ref="T163:T164"/>
    <mergeCell ref="U163:U164"/>
    <mergeCell ref="V163:V164"/>
    <mergeCell ref="W163:W164"/>
    <mergeCell ref="X163:X164"/>
    <mergeCell ref="Y163:Y164"/>
    <mergeCell ref="Z163:Z164"/>
    <mergeCell ref="AC163:AC164"/>
    <mergeCell ref="BP163:BP164"/>
    <mergeCell ref="BQ163:BQ164"/>
    <mergeCell ref="BR163:BR164"/>
    <mergeCell ref="BS163:BS164"/>
    <mergeCell ref="BT163:BT164"/>
    <mergeCell ref="BU163:BU164"/>
    <mergeCell ref="BV163:BV164"/>
    <mergeCell ref="BW163:BW164"/>
    <mergeCell ref="BX163:BX164"/>
    <mergeCell ref="BY163:BY164"/>
    <mergeCell ref="BZ163:BZ164"/>
    <mergeCell ref="CA163:CA164"/>
    <mergeCell ref="CB163:CB164"/>
    <mergeCell ref="CC163:CC164"/>
    <mergeCell ref="CD163:CD164"/>
    <mergeCell ref="CE163:CE164"/>
    <mergeCell ref="CF163:CF164"/>
    <mergeCell ref="CG163:CG164"/>
    <mergeCell ref="CH163:CH164"/>
    <mergeCell ref="CI163:CI164"/>
    <mergeCell ref="CJ163:CJ164"/>
    <mergeCell ref="CK163:CK164"/>
    <mergeCell ref="CL163:CL164"/>
    <mergeCell ref="CM163:CM164"/>
    <mergeCell ref="CN163:CN164"/>
    <mergeCell ref="CO163:CO164"/>
    <mergeCell ref="CP163:CP164"/>
    <mergeCell ref="CQ163:CQ164"/>
    <mergeCell ref="CR163:CR164"/>
    <mergeCell ref="CS163:CS164"/>
    <mergeCell ref="CT163:CT164"/>
    <mergeCell ref="CU163:CU164"/>
    <mergeCell ref="CW163:CW164"/>
    <mergeCell ref="CY163:CY164"/>
    <mergeCell ref="DA163:DA164"/>
    <mergeCell ref="DC163:DC164"/>
    <mergeCell ref="DE163:DE164"/>
    <mergeCell ref="DG163:DG164"/>
    <mergeCell ref="DH163:DH164"/>
    <mergeCell ref="DI163:DI164"/>
    <mergeCell ref="DK163:DK164"/>
    <mergeCell ref="DL163:DL164"/>
    <mergeCell ref="DM163:DM164"/>
    <mergeCell ref="DN163:DN164"/>
    <mergeCell ref="DO163:DO164"/>
    <mergeCell ref="DP163:DP164"/>
    <mergeCell ref="DQ163:DQ164"/>
    <mergeCell ref="DR163:DR164"/>
    <mergeCell ref="DS163:DS164"/>
    <mergeCell ref="DT163:DT164"/>
    <mergeCell ref="DU163:DU164"/>
    <mergeCell ref="DV163:DV164"/>
    <mergeCell ref="DW163:DW164"/>
    <mergeCell ref="C165:C166"/>
    <mergeCell ref="D165:D166"/>
    <mergeCell ref="S165:S166"/>
    <mergeCell ref="T165:T166"/>
    <mergeCell ref="U165:U166"/>
    <mergeCell ref="V165:V166"/>
    <mergeCell ref="W165:W166"/>
    <mergeCell ref="X165:X166"/>
    <mergeCell ref="Y165:Y166"/>
    <mergeCell ref="Z165:Z166"/>
    <mergeCell ref="AC165:AC166"/>
    <mergeCell ref="BP165:BP166"/>
    <mergeCell ref="BQ165:BQ166"/>
    <mergeCell ref="BR165:BR166"/>
    <mergeCell ref="BS165:BS166"/>
    <mergeCell ref="BT165:BT166"/>
    <mergeCell ref="BU165:BU166"/>
    <mergeCell ref="BV165:BV166"/>
    <mergeCell ref="BW165:BW166"/>
    <mergeCell ref="BX165:BX166"/>
    <mergeCell ref="BY165:BY166"/>
    <mergeCell ref="BZ165:BZ166"/>
    <mergeCell ref="CA165:CA166"/>
    <mergeCell ref="CB165:CB166"/>
    <mergeCell ref="CC165:CC166"/>
    <mergeCell ref="CD165:CD166"/>
    <mergeCell ref="CE165:CE166"/>
    <mergeCell ref="CF165:CF166"/>
    <mergeCell ref="CG165:CG166"/>
    <mergeCell ref="CH165:CH166"/>
    <mergeCell ref="CI165:CI166"/>
    <mergeCell ref="CJ165:CJ166"/>
    <mergeCell ref="CK165:CK166"/>
    <mergeCell ref="CL165:CL166"/>
    <mergeCell ref="CM165:CM166"/>
    <mergeCell ref="CN165:CN166"/>
    <mergeCell ref="CO165:CO166"/>
    <mergeCell ref="CP165:CP166"/>
    <mergeCell ref="CQ165:CQ166"/>
    <mergeCell ref="CR165:CR166"/>
    <mergeCell ref="CS165:CS166"/>
    <mergeCell ref="CT165:CT166"/>
    <mergeCell ref="CU165:CU166"/>
    <mergeCell ref="CW165:CW166"/>
    <mergeCell ref="CY165:CY166"/>
    <mergeCell ref="DA165:DA166"/>
    <mergeCell ref="DC165:DC166"/>
    <mergeCell ref="DE165:DE166"/>
    <mergeCell ref="DG165:DG166"/>
    <mergeCell ref="DH165:DH166"/>
    <mergeCell ref="DI165:DI166"/>
    <mergeCell ref="DK165:DK166"/>
    <mergeCell ref="DL165:DL166"/>
    <mergeCell ref="DM165:DM166"/>
    <mergeCell ref="DN165:DN166"/>
    <mergeCell ref="DO165:DO166"/>
    <mergeCell ref="DP165:DP166"/>
    <mergeCell ref="DQ165:DQ166"/>
    <mergeCell ref="DR165:DR166"/>
    <mergeCell ref="DS165:DS166"/>
    <mergeCell ref="DT165:DT166"/>
    <mergeCell ref="DU165:DU166"/>
    <mergeCell ref="DV165:DV166"/>
    <mergeCell ref="DW165:DW166"/>
    <mergeCell ref="C167:C168"/>
    <mergeCell ref="D167:D168"/>
    <mergeCell ref="S167:S168"/>
    <mergeCell ref="T167:T168"/>
    <mergeCell ref="U167:U168"/>
    <mergeCell ref="V167:V168"/>
    <mergeCell ref="W167:W168"/>
    <mergeCell ref="X167:X168"/>
    <mergeCell ref="Y167:Y168"/>
    <mergeCell ref="Z167:Z168"/>
    <mergeCell ref="AC167:AC168"/>
    <mergeCell ref="BP167:BP168"/>
    <mergeCell ref="BQ167:BQ168"/>
    <mergeCell ref="BR167:BR168"/>
    <mergeCell ref="BS167:BS168"/>
    <mergeCell ref="BT167:BT168"/>
    <mergeCell ref="BU167:BU168"/>
    <mergeCell ref="BV167:BV168"/>
    <mergeCell ref="BW167:BW168"/>
    <mergeCell ref="BX167:BX168"/>
    <mergeCell ref="BY167:BY168"/>
    <mergeCell ref="BZ167:BZ168"/>
    <mergeCell ref="CA167:CA168"/>
    <mergeCell ref="CB167:CB168"/>
    <mergeCell ref="CC167:CC168"/>
    <mergeCell ref="CD167:CD168"/>
    <mergeCell ref="CE167:CE168"/>
    <mergeCell ref="CF167:CF168"/>
    <mergeCell ref="CG167:CG168"/>
    <mergeCell ref="CH167:CH168"/>
    <mergeCell ref="CI167:CI168"/>
    <mergeCell ref="CJ167:CJ168"/>
    <mergeCell ref="CK167:CK168"/>
    <mergeCell ref="CL167:CL168"/>
    <mergeCell ref="CM167:CM168"/>
    <mergeCell ref="CN167:CN168"/>
    <mergeCell ref="CO167:CO168"/>
    <mergeCell ref="CP167:CP168"/>
    <mergeCell ref="CQ167:CQ168"/>
    <mergeCell ref="CR167:CR168"/>
    <mergeCell ref="CS167:CS168"/>
    <mergeCell ref="CT167:CT168"/>
    <mergeCell ref="CU167:CU168"/>
    <mergeCell ref="CW167:CW168"/>
    <mergeCell ref="CY167:CY168"/>
    <mergeCell ref="DA167:DA168"/>
    <mergeCell ref="DC167:DC168"/>
    <mergeCell ref="DE167:DE168"/>
    <mergeCell ref="DG167:DG168"/>
    <mergeCell ref="DH167:DH168"/>
    <mergeCell ref="DI167:DI168"/>
    <mergeCell ref="DK167:DK168"/>
    <mergeCell ref="DL167:DL168"/>
    <mergeCell ref="DM167:DM168"/>
    <mergeCell ref="DN167:DN168"/>
    <mergeCell ref="DO167:DO168"/>
    <mergeCell ref="DP167:DP168"/>
    <mergeCell ref="DQ167:DQ168"/>
    <mergeCell ref="DR167:DR168"/>
    <mergeCell ref="DS167:DS168"/>
    <mergeCell ref="DT167:DT168"/>
    <mergeCell ref="DU167:DU168"/>
    <mergeCell ref="DV167:DV168"/>
    <mergeCell ref="DW167:DW168"/>
    <mergeCell ref="C169:C170"/>
    <mergeCell ref="D169:D170"/>
    <mergeCell ref="S169:S170"/>
    <mergeCell ref="T169:T170"/>
    <mergeCell ref="U169:U170"/>
    <mergeCell ref="V169:V170"/>
    <mergeCell ref="W169:W170"/>
    <mergeCell ref="X169:X170"/>
    <mergeCell ref="Y169:Y170"/>
    <mergeCell ref="Z169:Z170"/>
    <mergeCell ref="AC169:AC170"/>
    <mergeCell ref="BP169:BP170"/>
    <mergeCell ref="BQ169:BQ170"/>
    <mergeCell ref="BR169:BR170"/>
    <mergeCell ref="BS169:BS170"/>
    <mergeCell ref="BT169:BT170"/>
    <mergeCell ref="BU169:BU170"/>
    <mergeCell ref="BV169:BV170"/>
    <mergeCell ref="BW169:BW170"/>
    <mergeCell ref="BX169:BX170"/>
    <mergeCell ref="BY169:BY170"/>
    <mergeCell ref="BZ169:BZ170"/>
    <mergeCell ref="CA169:CA170"/>
    <mergeCell ref="CB169:CB170"/>
    <mergeCell ref="CC169:CC170"/>
    <mergeCell ref="CD169:CD170"/>
    <mergeCell ref="CE169:CE170"/>
    <mergeCell ref="CF169:CF170"/>
    <mergeCell ref="CG169:CG170"/>
    <mergeCell ref="CH169:CH170"/>
    <mergeCell ref="CI169:CI170"/>
    <mergeCell ref="CJ169:CJ170"/>
    <mergeCell ref="CK169:CK170"/>
    <mergeCell ref="CL169:CL170"/>
    <mergeCell ref="CM169:CM170"/>
    <mergeCell ref="CN169:CN170"/>
    <mergeCell ref="CO169:CO170"/>
    <mergeCell ref="CP169:CP170"/>
    <mergeCell ref="CQ169:CQ170"/>
    <mergeCell ref="CR169:CR170"/>
    <mergeCell ref="CS169:CS170"/>
    <mergeCell ref="CT169:CT170"/>
    <mergeCell ref="CU169:CU170"/>
    <mergeCell ref="CW169:CW170"/>
    <mergeCell ref="CY169:CY170"/>
    <mergeCell ref="DA169:DA170"/>
    <mergeCell ref="DC169:DC170"/>
    <mergeCell ref="DE169:DE170"/>
    <mergeCell ref="DG169:DG170"/>
    <mergeCell ref="DH169:DH170"/>
    <mergeCell ref="DI169:DI170"/>
    <mergeCell ref="DK169:DK170"/>
    <mergeCell ref="DL169:DL170"/>
    <mergeCell ref="DM169:DM170"/>
    <mergeCell ref="DN169:DN170"/>
    <mergeCell ref="DO169:DO170"/>
    <mergeCell ref="DP169:DP170"/>
    <mergeCell ref="DQ169:DQ170"/>
    <mergeCell ref="DR169:DR170"/>
    <mergeCell ref="DS169:DS170"/>
    <mergeCell ref="DT169:DT170"/>
    <mergeCell ref="DU169:DU170"/>
    <mergeCell ref="DV169:DV170"/>
    <mergeCell ref="DW169:DW170"/>
    <mergeCell ref="C171:C172"/>
    <mergeCell ref="D171:D172"/>
    <mergeCell ref="S171:S172"/>
    <mergeCell ref="T171:T172"/>
    <mergeCell ref="U171:U172"/>
    <mergeCell ref="V171:V172"/>
    <mergeCell ref="W171:W172"/>
    <mergeCell ref="X171:X172"/>
    <mergeCell ref="Y171:Y172"/>
    <mergeCell ref="Z171:Z172"/>
    <mergeCell ref="AC171:AC172"/>
    <mergeCell ref="BP171:BP172"/>
    <mergeCell ref="BQ171:BQ172"/>
    <mergeCell ref="BR171:BR172"/>
    <mergeCell ref="BS171:BS172"/>
    <mergeCell ref="BT171:BT172"/>
    <mergeCell ref="BU171:BU172"/>
    <mergeCell ref="BV171:BV172"/>
    <mergeCell ref="BW171:BW172"/>
    <mergeCell ref="BX171:BX172"/>
    <mergeCell ref="BY171:BY172"/>
    <mergeCell ref="BZ171:BZ172"/>
    <mergeCell ref="CA171:CA172"/>
    <mergeCell ref="CB171:CB172"/>
    <mergeCell ref="CC171:CC172"/>
    <mergeCell ref="CD171:CD172"/>
    <mergeCell ref="CE171:CE172"/>
    <mergeCell ref="CF171:CF172"/>
    <mergeCell ref="CG171:CG172"/>
    <mergeCell ref="CH171:CH172"/>
    <mergeCell ref="CI171:CI172"/>
    <mergeCell ref="CJ171:CJ172"/>
    <mergeCell ref="CK171:CK172"/>
    <mergeCell ref="CL171:CL172"/>
    <mergeCell ref="CM171:CM172"/>
    <mergeCell ref="CN171:CN172"/>
    <mergeCell ref="CO171:CO172"/>
    <mergeCell ref="CP171:CP172"/>
    <mergeCell ref="CQ171:CQ172"/>
    <mergeCell ref="CR171:CR172"/>
    <mergeCell ref="CS171:CS172"/>
    <mergeCell ref="CT171:CT172"/>
    <mergeCell ref="CU171:CU172"/>
    <mergeCell ref="CW171:CW172"/>
    <mergeCell ref="CY171:CY172"/>
    <mergeCell ref="DA171:DA172"/>
    <mergeCell ref="DC171:DC172"/>
    <mergeCell ref="DE171:DE172"/>
    <mergeCell ref="DG171:DG172"/>
    <mergeCell ref="DH171:DH172"/>
    <mergeCell ref="DI171:DI172"/>
    <mergeCell ref="DK171:DK172"/>
    <mergeCell ref="DL171:DL172"/>
    <mergeCell ref="DM171:DM172"/>
    <mergeCell ref="DN171:DN172"/>
    <mergeCell ref="DO171:DO172"/>
    <mergeCell ref="DP171:DP172"/>
    <mergeCell ref="DQ171:DQ172"/>
    <mergeCell ref="DR171:DR172"/>
    <mergeCell ref="DS171:DS172"/>
    <mergeCell ref="DT171:DT172"/>
    <mergeCell ref="DU171:DU172"/>
    <mergeCell ref="DV171:DV172"/>
    <mergeCell ref="DW171:DW172"/>
    <mergeCell ref="C173:C174"/>
    <mergeCell ref="D173:D174"/>
    <mergeCell ref="S173:S174"/>
    <mergeCell ref="T173:T174"/>
    <mergeCell ref="U173:U174"/>
    <mergeCell ref="V173:V174"/>
    <mergeCell ref="W173:W174"/>
    <mergeCell ref="X173:X174"/>
    <mergeCell ref="Y173:Y174"/>
    <mergeCell ref="Z173:Z174"/>
    <mergeCell ref="AC173:AC174"/>
    <mergeCell ref="BP173:BP174"/>
    <mergeCell ref="BQ173:BQ174"/>
    <mergeCell ref="BR173:BR174"/>
    <mergeCell ref="BS173:BS174"/>
    <mergeCell ref="BT173:BT174"/>
    <mergeCell ref="BU173:BU174"/>
    <mergeCell ref="BV173:BV174"/>
    <mergeCell ref="BW173:BW174"/>
    <mergeCell ref="BX173:BX174"/>
    <mergeCell ref="BY173:BY174"/>
    <mergeCell ref="BZ173:BZ174"/>
    <mergeCell ref="CA173:CA174"/>
    <mergeCell ref="CB173:CB174"/>
    <mergeCell ref="CC173:CC174"/>
    <mergeCell ref="CD173:CD174"/>
    <mergeCell ref="CE173:CE174"/>
    <mergeCell ref="CF173:CF174"/>
    <mergeCell ref="CG173:CG174"/>
    <mergeCell ref="CH173:CH174"/>
    <mergeCell ref="CI173:CI174"/>
    <mergeCell ref="CJ173:CJ174"/>
    <mergeCell ref="CK173:CK174"/>
    <mergeCell ref="CL173:CL174"/>
    <mergeCell ref="CM173:CM174"/>
    <mergeCell ref="CN173:CN174"/>
    <mergeCell ref="CO173:CO174"/>
    <mergeCell ref="CP173:CP174"/>
    <mergeCell ref="CQ173:CQ174"/>
    <mergeCell ref="CR173:CR174"/>
    <mergeCell ref="CS173:CS174"/>
    <mergeCell ref="CT173:CT174"/>
    <mergeCell ref="CU173:CU174"/>
    <mergeCell ref="CW173:CW174"/>
    <mergeCell ref="CY173:CY174"/>
    <mergeCell ref="DA173:DA174"/>
    <mergeCell ref="DC173:DC174"/>
    <mergeCell ref="DE173:DE174"/>
    <mergeCell ref="DG173:DG174"/>
    <mergeCell ref="DH173:DH174"/>
    <mergeCell ref="DI173:DI174"/>
    <mergeCell ref="DK173:DK174"/>
    <mergeCell ref="DL173:DL174"/>
    <mergeCell ref="DM173:DM174"/>
    <mergeCell ref="DN173:DN174"/>
    <mergeCell ref="DO173:DO174"/>
    <mergeCell ref="DP173:DP174"/>
    <mergeCell ref="DQ173:DQ174"/>
    <mergeCell ref="DR173:DR174"/>
    <mergeCell ref="DS173:DS174"/>
    <mergeCell ref="DT173:DT174"/>
    <mergeCell ref="DU173:DU174"/>
    <mergeCell ref="DV173:DV174"/>
    <mergeCell ref="DW173:DW174"/>
    <mergeCell ref="C175:C176"/>
    <mergeCell ref="D175:D176"/>
    <mergeCell ref="S175:S176"/>
    <mergeCell ref="T175:T176"/>
    <mergeCell ref="U175:U176"/>
    <mergeCell ref="V175:V176"/>
    <mergeCell ref="W175:W176"/>
    <mergeCell ref="X175:X176"/>
    <mergeCell ref="Y175:Y176"/>
    <mergeCell ref="Z175:Z176"/>
    <mergeCell ref="AC175:AC176"/>
    <mergeCell ref="BP175:BP176"/>
    <mergeCell ref="BQ175:BQ176"/>
    <mergeCell ref="BR175:BR176"/>
    <mergeCell ref="BS175:BS176"/>
    <mergeCell ref="BT175:BT176"/>
    <mergeCell ref="BU175:BU176"/>
    <mergeCell ref="BV175:BV176"/>
    <mergeCell ref="BW175:BW176"/>
    <mergeCell ref="BX175:BX176"/>
    <mergeCell ref="BY175:BY176"/>
    <mergeCell ref="BZ175:BZ176"/>
    <mergeCell ref="CA175:CA176"/>
    <mergeCell ref="CB175:CB176"/>
    <mergeCell ref="CC175:CC176"/>
    <mergeCell ref="CD175:CD176"/>
    <mergeCell ref="CE175:CE176"/>
    <mergeCell ref="CF175:CF176"/>
    <mergeCell ref="CG175:CG176"/>
    <mergeCell ref="CH175:CH176"/>
    <mergeCell ref="CI175:CI176"/>
    <mergeCell ref="CJ175:CJ176"/>
    <mergeCell ref="CK175:CK176"/>
    <mergeCell ref="CL175:CL176"/>
    <mergeCell ref="CM175:CM176"/>
    <mergeCell ref="CN175:CN176"/>
    <mergeCell ref="CO175:CO176"/>
    <mergeCell ref="CP175:CP176"/>
    <mergeCell ref="CQ175:CQ176"/>
    <mergeCell ref="CR175:CR176"/>
    <mergeCell ref="CS175:CS176"/>
    <mergeCell ref="CT175:CT176"/>
    <mergeCell ref="CU175:CU176"/>
    <mergeCell ref="CW175:CW176"/>
    <mergeCell ref="CY175:CY176"/>
    <mergeCell ref="DA175:DA176"/>
    <mergeCell ref="DC175:DC176"/>
    <mergeCell ref="DE175:DE176"/>
    <mergeCell ref="DG175:DG176"/>
    <mergeCell ref="DH175:DH176"/>
    <mergeCell ref="DI175:DI176"/>
    <mergeCell ref="DK175:DK176"/>
    <mergeCell ref="DL175:DL176"/>
    <mergeCell ref="DM175:DM176"/>
    <mergeCell ref="DN175:DN176"/>
    <mergeCell ref="DO175:DO176"/>
    <mergeCell ref="DP175:DP176"/>
    <mergeCell ref="DQ175:DQ176"/>
    <mergeCell ref="DR175:DR176"/>
    <mergeCell ref="DS175:DS176"/>
    <mergeCell ref="DT175:DT176"/>
    <mergeCell ref="DU175:DU176"/>
    <mergeCell ref="DV175:DV176"/>
    <mergeCell ref="DW175:DW176"/>
    <mergeCell ref="C177:C178"/>
    <mergeCell ref="D177:D178"/>
    <mergeCell ref="S177:S178"/>
    <mergeCell ref="T177:T178"/>
    <mergeCell ref="U177:U178"/>
    <mergeCell ref="V177:V178"/>
    <mergeCell ref="W177:W178"/>
    <mergeCell ref="X177:X178"/>
    <mergeCell ref="Y177:Y178"/>
    <mergeCell ref="Z177:Z178"/>
    <mergeCell ref="AC177:AC178"/>
    <mergeCell ref="BP177:BP178"/>
    <mergeCell ref="BQ177:BQ178"/>
    <mergeCell ref="BR177:BR178"/>
    <mergeCell ref="BS177:BS178"/>
    <mergeCell ref="BT177:BT178"/>
    <mergeCell ref="BU177:BU178"/>
    <mergeCell ref="BV177:BV178"/>
    <mergeCell ref="BW177:BW178"/>
    <mergeCell ref="BX177:BX178"/>
    <mergeCell ref="BY177:BY178"/>
    <mergeCell ref="BZ177:BZ178"/>
    <mergeCell ref="CA177:CA178"/>
    <mergeCell ref="CB177:CB178"/>
    <mergeCell ref="CC177:CC178"/>
    <mergeCell ref="CD177:CD178"/>
    <mergeCell ref="CE177:CE178"/>
    <mergeCell ref="CF177:CF178"/>
    <mergeCell ref="CG177:CG178"/>
    <mergeCell ref="CH177:CH178"/>
    <mergeCell ref="CI177:CI178"/>
    <mergeCell ref="CJ177:CJ178"/>
    <mergeCell ref="CK177:CK178"/>
    <mergeCell ref="CL177:CL178"/>
    <mergeCell ref="CM177:CM178"/>
    <mergeCell ref="CN177:CN178"/>
    <mergeCell ref="CO177:CO178"/>
    <mergeCell ref="CP177:CP178"/>
    <mergeCell ref="CQ177:CQ178"/>
    <mergeCell ref="CR177:CR178"/>
    <mergeCell ref="CS177:CS178"/>
    <mergeCell ref="CT177:CT178"/>
    <mergeCell ref="CU177:CU178"/>
    <mergeCell ref="CW177:CW178"/>
    <mergeCell ref="CY177:CY178"/>
    <mergeCell ref="DA177:DA178"/>
    <mergeCell ref="DC177:DC178"/>
    <mergeCell ref="DE177:DE178"/>
    <mergeCell ref="DG177:DG178"/>
    <mergeCell ref="DH177:DH178"/>
    <mergeCell ref="DI177:DI178"/>
    <mergeCell ref="DK177:DK178"/>
    <mergeCell ref="DL177:DL178"/>
    <mergeCell ref="DM177:DM178"/>
    <mergeCell ref="DN177:DN178"/>
    <mergeCell ref="DO177:DO178"/>
    <mergeCell ref="DP177:DP178"/>
    <mergeCell ref="DQ177:DQ178"/>
    <mergeCell ref="DR177:DR178"/>
    <mergeCell ref="DS177:DS178"/>
    <mergeCell ref="DT177:DT178"/>
    <mergeCell ref="DU177:DU178"/>
    <mergeCell ref="DV177:DV178"/>
    <mergeCell ref="DW177:DW178"/>
    <mergeCell ref="C179:C180"/>
    <mergeCell ref="D179:D180"/>
    <mergeCell ref="S179:S180"/>
    <mergeCell ref="T179:T180"/>
    <mergeCell ref="U179:U180"/>
    <mergeCell ref="V179:V180"/>
    <mergeCell ref="W179:W180"/>
    <mergeCell ref="X179:X180"/>
    <mergeCell ref="Y179:Y180"/>
    <mergeCell ref="Z179:Z180"/>
    <mergeCell ref="AC179:AC180"/>
    <mergeCell ref="BP179:BP180"/>
    <mergeCell ref="BQ179:BQ180"/>
    <mergeCell ref="BR179:BR180"/>
    <mergeCell ref="BS179:BS180"/>
    <mergeCell ref="BT179:BT180"/>
    <mergeCell ref="BU179:BU180"/>
    <mergeCell ref="BV179:BV180"/>
    <mergeCell ref="BW179:BW180"/>
    <mergeCell ref="BX179:BX180"/>
    <mergeCell ref="BY179:BY180"/>
    <mergeCell ref="BZ179:BZ180"/>
    <mergeCell ref="CA179:CA180"/>
    <mergeCell ref="CB179:CB180"/>
    <mergeCell ref="CC179:CC180"/>
    <mergeCell ref="CD179:CD180"/>
    <mergeCell ref="CE179:CE180"/>
    <mergeCell ref="CF179:CF180"/>
    <mergeCell ref="CG179:CG180"/>
    <mergeCell ref="CH179:CH180"/>
    <mergeCell ref="CI179:CI180"/>
    <mergeCell ref="CJ179:CJ180"/>
    <mergeCell ref="CK179:CK180"/>
    <mergeCell ref="CL179:CL180"/>
    <mergeCell ref="CM179:CM180"/>
    <mergeCell ref="CN179:CN180"/>
    <mergeCell ref="CO179:CO180"/>
    <mergeCell ref="CP179:CP180"/>
    <mergeCell ref="CQ179:CQ180"/>
    <mergeCell ref="CR179:CR180"/>
    <mergeCell ref="CS179:CS180"/>
    <mergeCell ref="CT179:CT180"/>
    <mergeCell ref="CU179:CU180"/>
    <mergeCell ref="CW179:CW180"/>
    <mergeCell ref="CY179:CY180"/>
    <mergeCell ref="DA179:DA180"/>
    <mergeCell ref="DC179:DC180"/>
    <mergeCell ref="DE179:DE180"/>
    <mergeCell ref="DG179:DG180"/>
    <mergeCell ref="DH179:DH180"/>
    <mergeCell ref="DI179:DI180"/>
    <mergeCell ref="DK179:DK180"/>
    <mergeCell ref="DL179:DL180"/>
    <mergeCell ref="DM179:DM180"/>
    <mergeCell ref="DN179:DN180"/>
    <mergeCell ref="DO179:DO180"/>
    <mergeCell ref="DP179:DP180"/>
    <mergeCell ref="DQ179:DQ180"/>
    <mergeCell ref="DR179:DR180"/>
    <mergeCell ref="DS179:DS180"/>
    <mergeCell ref="DT179:DT180"/>
    <mergeCell ref="DU179:DU180"/>
    <mergeCell ref="DV179:DV180"/>
    <mergeCell ref="DW179:DW180"/>
    <mergeCell ref="C181:C182"/>
    <mergeCell ref="D181:D182"/>
    <mergeCell ref="S181:S182"/>
    <mergeCell ref="T181:T182"/>
    <mergeCell ref="U181:U182"/>
    <mergeCell ref="V181:V182"/>
    <mergeCell ref="W181:W182"/>
    <mergeCell ref="X181:X182"/>
    <mergeCell ref="Y181:Y182"/>
    <mergeCell ref="Z181:Z182"/>
    <mergeCell ref="AC181:AC182"/>
    <mergeCell ref="BP181:BP182"/>
    <mergeCell ref="BQ181:BQ182"/>
    <mergeCell ref="BR181:BR182"/>
    <mergeCell ref="BS181:BS182"/>
    <mergeCell ref="BT181:BT182"/>
    <mergeCell ref="BU181:BU182"/>
    <mergeCell ref="BV181:BV182"/>
    <mergeCell ref="BW181:BW182"/>
    <mergeCell ref="BX181:BX182"/>
    <mergeCell ref="BY181:BY182"/>
    <mergeCell ref="BZ181:BZ182"/>
    <mergeCell ref="CA181:CA182"/>
    <mergeCell ref="CB181:CB182"/>
    <mergeCell ref="CC181:CC182"/>
    <mergeCell ref="CD181:CD182"/>
    <mergeCell ref="CE181:CE182"/>
    <mergeCell ref="CF181:CF182"/>
    <mergeCell ref="CG181:CG182"/>
    <mergeCell ref="CH181:CH182"/>
    <mergeCell ref="CI181:CI182"/>
    <mergeCell ref="CJ181:CJ182"/>
    <mergeCell ref="CK181:CK182"/>
    <mergeCell ref="CL181:CL182"/>
    <mergeCell ref="CM181:CM182"/>
    <mergeCell ref="CN181:CN182"/>
    <mergeCell ref="CO181:CO182"/>
    <mergeCell ref="CP181:CP182"/>
    <mergeCell ref="CQ181:CQ182"/>
    <mergeCell ref="CR181:CR182"/>
    <mergeCell ref="CS181:CS182"/>
    <mergeCell ref="CT181:CT182"/>
    <mergeCell ref="CU181:CU182"/>
    <mergeCell ref="CW181:CW182"/>
    <mergeCell ref="CY181:CY182"/>
    <mergeCell ref="DA181:DA182"/>
    <mergeCell ref="DC181:DC182"/>
    <mergeCell ref="DE181:DE182"/>
    <mergeCell ref="DG181:DG182"/>
    <mergeCell ref="DH181:DH182"/>
    <mergeCell ref="DI181:DI182"/>
    <mergeCell ref="DK181:DK182"/>
    <mergeCell ref="DL181:DL182"/>
    <mergeCell ref="DM181:DM182"/>
    <mergeCell ref="DN181:DN182"/>
    <mergeCell ref="DO181:DO182"/>
    <mergeCell ref="DP181:DP182"/>
    <mergeCell ref="DQ181:DQ182"/>
    <mergeCell ref="DR181:DR182"/>
    <mergeCell ref="DS181:DS182"/>
    <mergeCell ref="DT181:DT182"/>
    <mergeCell ref="DU181:DU182"/>
    <mergeCell ref="DV181:DV182"/>
    <mergeCell ref="DW181:DW182"/>
    <mergeCell ref="C183:C184"/>
    <mergeCell ref="D183:D184"/>
    <mergeCell ref="S183:S184"/>
    <mergeCell ref="T183:T184"/>
    <mergeCell ref="U183:U184"/>
    <mergeCell ref="V183:V184"/>
    <mergeCell ref="W183:W184"/>
    <mergeCell ref="X183:X184"/>
    <mergeCell ref="Y183:Y184"/>
    <mergeCell ref="Z183:Z184"/>
    <mergeCell ref="AC183:AC184"/>
    <mergeCell ref="BP183:BP184"/>
    <mergeCell ref="BQ183:BQ184"/>
    <mergeCell ref="BR183:BR184"/>
    <mergeCell ref="BS183:BS184"/>
    <mergeCell ref="BT183:BT184"/>
    <mergeCell ref="BU183:BU184"/>
    <mergeCell ref="BV183:BV184"/>
    <mergeCell ref="BW183:BW184"/>
    <mergeCell ref="BX183:BX184"/>
    <mergeCell ref="BY183:BY184"/>
    <mergeCell ref="BZ183:BZ184"/>
    <mergeCell ref="CA183:CA184"/>
    <mergeCell ref="CB183:CB184"/>
    <mergeCell ref="CC183:CC184"/>
    <mergeCell ref="CD183:CD184"/>
    <mergeCell ref="CE183:CE184"/>
    <mergeCell ref="CF183:CF184"/>
    <mergeCell ref="CG183:CG184"/>
    <mergeCell ref="CH183:CH184"/>
    <mergeCell ref="CI183:CI184"/>
    <mergeCell ref="CJ183:CJ184"/>
    <mergeCell ref="CK183:CK184"/>
    <mergeCell ref="CL183:CL184"/>
    <mergeCell ref="CM183:CM184"/>
    <mergeCell ref="CN183:CN184"/>
    <mergeCell ref="CO183:CO184"/>
    <mergeCell ref="CP183:CP184"/>
    <mergeCell ref="CQ183:CQ184"/>
    <mergeCell ref="CR183:CR184"/>
    <mergeCell ref="CS183:CS184"/>
    <mergeCell ref="CT183:CT184"/>
    <mergeCell ref="CU183:CU184"/>
    <mergeCell ref="CW183:CW184"/>
    <mergeCell ref="CY183:CY184"/>
    <mergeCell ref="DA183:DA184"/>
    <mergeCell ref="DC183:DC184"/>
    <mergeCell ref="DE183:DE184"/>
    <mergeCell ref="DG183:DG184"/>
    <mergeCell ref="DH183:DH184"/>
    <mergeCell ref="DI183:DI184"/>
    <mergeCell ref="DK183:DK184"/>
    <mergeCell ref="DL183:DL184"/>
    <mergeCell ref="DM183:DM184"/>
    <mergeCell ref="DN183:DN184"/>
    <mergeCell ref="DO183:DO184"/>
    <mergeCell ref="DP183:DP184"/>
    <mergeCell ref="DQ183:DQ184"/>
    <mergeCell ref="DR183:DR184"/>
    <mergeCell ref="DS183:DS184"/>
    <mergeCell ref="DT183:DT184"/>
    <mergeCell ref="DU183:DU184"/>
    <mergeCell ref="DV183:DV184"/>
    <mergeCell ref="DW183:DW184"/>
    <mergeCell ref="B185:B228"/>
    <mergeCell ref="C185:C186"/>
    <mergeCell ref="D185:D186"/>
    <mergeCell ref="S185:S186"/>
    <mergeCell ref="T185:T186"/>
    <mergeCell ref="U185:U186"/>
    <mergeCell ref="V185:V186"/>
    <mergeCell ref="W185:W186"/>
    <mergeCell ref="X185:X186"/>
    <mergeCell ref="Y185:Y186"/>
    <mergeCell ref="Z185:Z186"/>
    <mergeCell ref="AC185:AC186"/>
    <mergeCell ref="BP185:BP186"/>
    <mergeCell ref="BQ185:BQ186"/>
    <mergeCell ref="BR185:BR186"/>
    <mergeCell ref="BS185:BS186"/>
    <mergeCell ref="BT185:BT186"/>
    <mergeCell ref="BU185:BU186"/>
    <mergeCell ref="BV185:BV186"/>
    <mergeCell ref="BW185:BW186"/>
    <mergeCell ref="BX185:BX186"/>
    <mergeCell ref="BY185:BY186"/>
    <mergeCell ref="BZ185:BZ186"/>
    <mergeCell ref="CA185:CA186"/>
    <mergeCell ref="CB185:CB186"/>
    <mergeCell ref="CC185:CC186"/>
    <mergeCell ref="CD185:CD186"/>
    <mergeCell ref="CE185:CE186"/>
    <mergeCell ref="CF185:CF186"/>
    <mergeCell ref="CG185:CG186"/>
    <mergeCell ref="CH185:CH186"/>
    <mergeCell ref="CI185:CI186"/>
    <mergeCell ref="CJ185:CJ186"/>
    <mergeCell ref="CK185:CK186"/>
    <mergeCell ref="CL185:CL186"/>
    <mergeCell ref="CM185:CM186"/>
    <mergeCell ref="CN185:CN186"/>
    <mergeCell ref="CO185:CO186"/>
    <mergeCell ref="CP185:CP186"/>
    <mergeCell ref="CQ185:CQ186"/>
    <mergeCell ref="CR185:CR186"/>
    <mergeCell ref="CS185:CS186"/>
    <mergeCell ref="CT185:CT186"/>
    <mergeCell ref="CU185:CU186"/>
    <mergeCell ref="CW185:CW186"/>
    <mergeCell ref="CY185:CY186"/>
    <mergeCell ref="DA185:DA186"/>
    <mergeCell ref="DC185:DC186"/>
    <mergeCell ref="DE185:DE186"/>
    <mergeCell ref="DG185:DG186"/>
    <mergeCell ref="DH185:DH186"/>
    <mergeCell ref="DI185:DI186"/>
    <mergeCell ref="DK185:DK186"/>
    <mergeCell ref="DL185:DL186"/>
    <mergeCell ref="DM185:DM186"/>
    <mergeCell ref="DN185:DN186"/>
    <mergeCell ref="DO185:DO186"/>
    <mergeCell ref="DP185:DP186"/>
    <mergeCell ref="DQ185:DQ186"/>
    <mergeCell ref="DR185:DR186"/>
    <mergeCell ref="DS185:DS186"/>
    <mergeCell ref="DT185:DT186"/>
    <mergeCell ref="DU185:DU186"/>
    <mergeCell ref="DV185:DV186"/>
    <mergeCell ref="DW185:DW186"/>
    <mergeCell ref="DX185:DX228"/>
    <mergeCell ref="DY185:DY228"/>
    <mergeCell ref="DZ185:DZ228"/>
    <mergeCell ref="EB185:EB228"/>
    <mergeCell ref="C187:C188"/>
    <mergeCell ref="D187:D188"/>
    <mergeCell ref="S187:S188"/>
    <mergeCell ref="T187:T188"/>
    <mergeCell ref="U187:U188"/>
    <mergeCell ref="V187:V188"/>
    <mergeCell ref="W187:W188"/>
    <mergeCell ref="X187:X188"/>
    <mergeCell ref="Y187:Y188"/>
    <mergeCell ref="Z187:Z188"/>
    <mergeCell ref="AC187:AC188"/>
    <mergeCell ref="BP187:BP188"/>
    <mergeCell ref="BQ187:BQ188"/>
    <mergeCell ref="BR187:BR188"/>
    <mergeCell ref="BS187:BS188"/>
    <mergeCell ref="BT187:BT188"/>
    <mergeCell ref="BU187:BU188"/>
    <mergeCell ref="BV187:BV188"/>
    <mergeCell ref="BW187:BW188"/>
    <mergeCell ref="BX187:BX188"/>
    <mergeCell ref="BY187:BY188"/>
    <mergeCell ref="BZ187:BZ188"/>
    <mergeCell ref="CA187:CA188"/>
    <mergeCell ref="CB187:CB188"/>
    <mergeCell ref="CC187:CC188"/>
    <mergeCell ref="CD187:CD188"/>
    <mergeCell ref="CE187:CE188"/>
    <mergeCell ref="CF187:CF188"/>
    <mergeCell ref="CG187:CG188"/>
    <mergeCell ref="CH187:CH188"/>
    <mergeCell ref="CI187:CI188"/>
    <mergeCell ref="CJ187:CJ188"/>
    <mergeCell ref="CK187:CK188"/>
    <mergeCell ref="CL187:CL188"/>
    <mergeCell ref="CM187:CM188"/>
    <mergeCell ref="CN187:CN188"/>
    <mergeCell ref="CO187:CO188"/>
    <mergeCell ref="CP187:CP188"/>
    <mergeCell ref="CQ187:CQ188"/>
    <mergeCell ref="CR187:CR188"/>
    <mergeCell ref="CS187:CS188"/>
    <mergeCell ref="CT187:CT188"/>
    <mergeCell ref="CU187:CU188"/>
    <mergeCell ref="CW187:CW188"/>
    <mergeCell ref="CY187:CY188"/>
    <mergeCell ref="DA187:DA188"/>
    <mergeCell ref="DC187:DC188"/>
    <mergeCell ref="DE187:DE188"/>
    <mergeCell ref="DG187:DG188"/>
    <mergeCell ref="DH187:DH188"/>
    <mergeCell ref="DI187:DI188"/>
    <mergeCell ref="DK187:DK188"/>
    <mergeCell ref="DL187:DL188"/>
    <mergeCell ref="DM187:DM188"/>
    <mergeCell ref="DN187:DN188"/>
    <mergeCell ref="DO187:DO188"/>
    <mergeCell ref="DP187:DP188"/>
    <mergeCell ref="DQ187:DQ188"/>
    <mergeCell ref="DR187:DR188"/>
    <mergeCell ref="DS187:DS188"/>
    <mergeCell ref="DT187:DT188"/>
    <mergeCell ref="DU187:DU188"/>
    <mergeCell ref="DV187:DV188"/>
    <mergeCell ref="DW187:DW188"/>
    <mergeCell ref="C189:C190"/>
    <mergeCell ref="D189:D190"/>
    <mergeCell ref="S189:S190"/>
    <mergeCell ref="T189:T190"/>
    <mergeCell ref="U189:U190"/>
    <mergeCell ref="V189:V190"/>
    <mergeCell ref="W189:W190"/>
    <mergeCell ref="X189:X190"/>
    <mergeCell ref="Y189:Y190"/>
    <mergeCell ref="Z189:Z190"/>
    <mergeCell ref="AC189:AC190"/>
    <mergeCell ref="BP189:BP190"/>
    <mergeCell ref="BQ189:BQ190"/>
    <mergeCell ref="BR189:BR190"/>
    <mergeCell ref="BS189:BS190"/>
    <mergeCell ref="BT189:BT190"/>
    <mergeCell ref="BU189:BU190"/>
    <mergeCell ref="BV189:BV190"/>
    <mergeCell ref="BW189:BW190"/>
    <mergeCell ref="BX189:BX190"/>
    <mergeCell ref="BY189:BY190"/>
    <mergeCell ref="BZ189:BZ190"/>
    <mergeCell ref="CA189:CA190"/>
    <mergeCell ref="CB189:CB190"/>
    <mergeCell ref="CC189:CC190"/>
    <mergeCell ref="CD189:CD190"/>
    <mergeCell ref="CE189:CE190"/>
    <mergeCell ref="CF189:CF190"/>
    <mergeCell ref="CG189:CG190"/>
    <mergeCell ref="CH189:CH190"/>
    <mergeCell ref="CI189:CI190"/>
    <mergeCell ref="CJ189:CJ190"/>
    <mergeCell ref="CK189:CK190"/>
    <mergeCell ref="CL189:CL190"/>
    <mergeCell ref="CM189:CM190"/>
    <mergeCell ref="CN189:CN190"/>
    <mergeCell ref="CO189:CO190"/>
    <mergeCell ref="CP189:CP190"/>
    <mergeCell ref="CQ189:CQ190"/>
    <mergeCell ref="CR189:CR190"/>
    <mergeCell ref="CS189:CS190"/>
    <mergeCell ref="CT189:CT190"/>
    <mergeCell ref="CU189:CU190"/>
    <mergeCell ref="CW189:CW190"/>
    <mergeCell ref="CY189:CY190"/>
    <mergeCell ref="DA189:DA190"/>
    <mergeCell ref="DC189:DC190"/>
    <mergeCell ref="DE189:DE190"/>
    <mergeCell ref="DG189:DG190"/>
    <mergeCell ref="DH189:DH190"/>
    <mergeCell ref="DI189:DI190"/>
    <mergeCell ref="DK189:DK190"/>
    <mergeCell ref="DL189:DL190"/>
    <mergeCell ref="DM189:DM190"/>
    <mergeCell ref="DN189:DN190"/>
    <mergeCell ref="DO189:DO190"/>
    <mergeCell ref="DP189:DP190"/>
    <mergeCell ref="DQ189:DQ190"/>
    <mergeCell ref="DR189:DR190"/>
    <mergeCell ref="DS189:DS190"/>
    <mergeCell ref="DT189:DT190"/>
    <mergeCell ref="DU189:DU190"/>
    <mergeCell ref="DV189:DV190"/>
    <mergeCell ref="DW189:DW190"/>
    <mergeCell ref="C191:C192"/>
    <mergeCell ref="D191:D192"/>
    <mergeCell ref="S191:S192"/>
    <mergeCell ref="T191:T192"/>
    <mergeCell ref="U191:U192"/>
    <mergeCell ref="V191:V192"/>
    <mergeCell ref="W191:W192"/>
    <mergeCell ref="X191:X192"/>
    <mergeCell ref="Y191:Y192"/>
    <mergeCell ref="Z191:Z192"/>
    <mergeCell ref="AC191:AC192"/>
    <mergeCell ref="BP191:BP192"/>
    <mergeCell ref="BQ191:BQ192"/>
    <mergeCell ref="BR191:BR192"/>
    <mergeCell ref="BS191:BS192"/>
    <mergeCell ref="BT191:BT192"/>
    <mergeCell ref="BU191:BU192"/>
    <mergeCell ref="BV191:BV192"/>
    <mergeCell ref="BW191:BW192"/>
    <mergeCell ref="BX191:BX192"/>
    <mergeCell ref="BY191:BY192"/>
    <mergeCell ref="BZ191:BZ192"/>
    <mergeCell ref="CA191:CA192"/>
    <mergeCell ref="CB191:CB192"/>
    <mergeCell ref="CC191:CC192"/>
    <mergeCell ref="CD191:CD192"/>
    <mergeCell ref="CE191:CE192"/>
    <mergeCell ref="CF191:CF192"/>
    <mergeCell ref="CG191:CG192"/>
    <mergeCell ref="CH191:CH192"/>
    <mergeCell ref="CI191:CI192"/>
    <mergeCell ref="CJ191:CJ192"/>
    <mergeCell ref="CK191:CK192"/>
    <mergeCell ref="CL191:CL192"/>
    <mergeCell ref="CM191:CM192"/>
    <mergeCell ref="CN191:CN192"/>
    <mergeCell ref="CO191:CO192"/>
    <mergeCell ref="CP191:CP192"/>
    <mergeCell ref="CQ191:CQ192"/>
    <mergeCell ref="CR191:CR192"/>
    <mergeCell ref="CS191:CS192"/>
    <mergeCell ref="CT191:CT192"/>
    <mergeCell ref="CU191:CU192"/>
    <mergeCell ref="CW191:CW192"/>
    <mergeCell ref="CY191:CY192"/>
    <mergeCell ref="DA191:DA192"/>
    <mergeCell ref="DC191:DC192"/>
    <mergeCell ref="DE191:DE192"/>
    <mergeCell ref="DG191:DG192"/>
    <mergeCell ref="DH191:DH192"/>
    <mergeCell ref="DI191:DI192"/>
    <mergeCell ref="DK191:DK192"/>
    <mergeCell ref="DL191:DL192"/>
    <mergeCell ref="DM191:DM192"/>
    <mergeCell ref="DN191:DN192"/>
    <mergeCell ref="DO191:DO192"/>
    <mergeCell ref="DP191:DP192"/>
    <mergeCell ref="DQ191:DQ192"/>
    <mergeCell ref="DR191:DR192"/>
    <mergeCell ref="DS191:DS192"/>
    <mergeCell ref="DT191:DT192"/>
    <mergeCell ref="DU191:DU192"/>
    <mergeCell ref="DV191:DV192"/>
    <mergeCell ref="DW191:DW192"/>
    <mergeCell ref="C193:C194"/>
    <mergeCell ref="D193:D194"/>
    <mergeCell ref="S193:S194"/>
    <mergeCell ref="T193:T194"/>
    <mergeCell ref="U193:U194"/>
    <mergeCell ref="V193:V194"/>
    <mergeCell ref="W193:W194"/>
    <mergeCell ref="X193:X194"/>
    <mergeCell ref="Y193:Y194"/>
    <mergeCell ref="Z193:Z194"/>
    <mergeCell ref="AC193:AC194"/>
    <mergeCell ref="BP193:BP194"/>
    <mergeCell ref="BQ193:BQ194"/>
    <mergeCell ref="BR193:BR194"/>
    <mergeCell ref="BS193:BS194"/>
    <mergeCell ref="BT193:BT194"/>
    <mergeCell ref="BU193:BU194"/>
    <mergeCell ref="BV193:BV194"/>
    <mergeCell ref="BW193:BW194"/>
    <mergeCell ref="BX193:BX194"/>
    <mergeCell ref="BY193:BY194"/>
    <mergeCell ref="BZ193:BZ194"/>
    <mergeCell ref="CA193:CA194"/>
    <mergeCell ref="CB193:CB194"/>
    <mergeCell ref="CC193:CC194"/>
    <mergeCell ref="CD193:CD194"/>
    <mergeCell ref="CE193:CE194"/>
    <mergeCell ref="CF193:CF194"/>
    <mergeCell ref="CG193:CG194"/>
    <mergeCell ref="CH193:CH194"/>
    <mergeCell ref="CI193:CI194"/>
    <mergeCell ref="CJ193:CJ194"/>
    <mergeCell ref="CK193:CK194"/>
    <mergeCell ref="CL193:CL194"/>
    <mergeCell ref="CM193:CM194"/>
    <mergeCell ref="CN193:CN194"/>
    <mergeCell ref="CO193:CO194"/>
    <mergeCell ref="CP193:CP194"/>
    <mergeCell ref="CQ193:CQ194"/>
    <mergeCell ref="CR193:CR194"/>
    <mergeCell ref="CS193:CS194"/>
    <mergeCell ref="CT193:CT194"/>
    <mergeCell ref="CU193:CU194"/>
    <mergeCell ref="CW193:CW194"/>
    <mergeCell ref="CY193:CY194"/>
    <mergeCell ref="DA193:DA194"/>
    <mergeCell ref="DC193:DC194"/>
    <mergeCell ref="DE193:DE194"/>
    <mergeCell ref="DG193:DG194"/>
    <mergeCell ref="DH193:DH194"/>
    <mergeCell ref="DI193:DI194"/>
    <mergeCell ref="DK193:DK194"/>
    <mergeCell ref="DL193:DL194"/>
    <mergeCell ref="DM193:DM194"/>
    <mergeCell ref="DN193:DN194"/>
    <mergeCell ref="DO193:DO194"/>
    <mergeCell ref="DP193:DP194"/>
    <mergeCell ref="DQ193:DQ194"/>
    <mergeCell ref="DR193:DR194"/>
    <mergeCell ref="DS193:DS194"/>
    <mergeCell ref="DT193:DT194"/>
    <mergeCell ref="DU193:DU194"/>
    <mergeCell ref="DV193:DV194"/>
    <mergeCell ref="DW193:DW194"/>
    <mergeCell ref="C195:C196"/>
    <mergeCell ref="D195:D196"/>
    <mergeCell ref="S195:S196"/>
    <mergeCell ref="T195:T196"/>
    <mergeCell ref="U195:U196"/>
    <mergeCell ref="V195:V196"/>
    <mergeCell ref="W195:W196"/>
    <mergeCell ref="X195:X196"/>
    <mergeCell ref="Y195:Y196"/>
    <mergeCell ref="Z195:Z196"/>
    <mergeCell ref="AC195:AC196"/>
    <mergeCell ref="BP195:BP196"/>
    <mergeCell ref="BQ195:BQ196"/>
    <mergeCell ref="BR195:BR196"/>
    <mergeCell ref="BS195:BS196"/>
    <mergeCell ref="BT195:BT196"/>
    <mergeCell ref="BU195:BU196"/>
    <mergeCell ref="BV195:BV196"/>
    <mergeCell ref="BW195:BW196"/>
    <mergeCell ref="BX195:BX196"/>
    <mergeCell ref="BY195:BY196"/>
    <mergeCell ref="BZ195:BZ196"/>
    <mergeCell ref="CA195:CA196"/>
    <mergeCell ref="CB195:CB196"/>
    <mergeCell ref="CC195:CC196"/>
    <mergeCell ref="CD195:CD196"/>
    <mergeCell ref="CE195:CE196"/>
    <mergeCell ref="CF195:CF196"/>
    <mergeCell ref="CG195:CG196"/>
    <mergeCell ref="CH195:CH196"/>
    <mergeCell ref="CI195:CI196"/>
    <mergeCell ref="CJ195:CJ196"/>
    <mergeCell ref="CK195:CK196"/>
    <mergeCell ref="CL195:CL196"/>
    <mergeCell ref="CM195:CM196"/>
    <mergeCell ref="CN195:CN196"/>
    <mergeCell ref="CO195:CO196"/>
    <mergeCell ref="CP195:CP196"/>
    <mergeCell ref="CQ195:CQ196"/>
    <mergeCell ref="CR195:CR196"/>
    <mergeCell ref="CS195:CS196"/>
    <mergeCell ref="CT195:CT196"/>
    <mergeCell ref="CU195:CU196"/>
    <mergeCell ref="CW195:CW196"/>
    <mergeCell ref="CY195:CY196"/>
    <mergeCell ref="DA195:DA196"/>
    <mergeCell ref="DC195:DC196"/>
    <mergeCell ref="DE195:DE196"/>
    <mergeCell ref="DG195:DG196"/>
    <mergeCell ref="DH195:DH196"/>
    <mergeCell ref="DI195:DI196"/>
    <mergeCell ref="DK195:DK196"/>
    <mergeCell ref="DL195:DL196"/>
    <mergeCell ref="DM195:DM196"/>
    <mergeCell ref="DN195:DN196"/>
    <mergeCell ref="DO195:DO196"/>
    <mergeCell ref="DP195:DP196"/>
    <mergeCell ref="DQ195:DQ196"/>
    <mergeCell ref="DR195:DR196"/>
    <mergeCell ref="DS195:DS196"/>
    <mergeCell ref="DT195:DT196"/>
    <mergeCell ref="DU195:DU196"/>
    <mergeCell ref="DV195:DV196"/>
    <mergeCell ref="DW195:DW196"/>
    <mergeCell ref="C197:C198"/>
    <mergeCell ref="D197:D198"/>
    <mergeCell ref="S197:S198"/>
    <mergeCell ref="T197:T198"/>
    <mergeCell ref="U197:U198"/>
    <mergeCell ref="V197:V198"/>
    <mergeCell ref="W197:W198"/>
    <mergeCell ref="X197:X198"/>
    <mergeCell ref="Y197:Y198"/>
    <mergeCell ref="Z197:Z198"/>
    <mergeCell ref="AC197:AC198"/>
    <mergeCell ref="BP197:BP198"/>
    <mergeCell ref="BQ197:BQ198"/>
    <mergeCell ref="BR197:BR198"/>
    <mergeCell ref="BS197:BS198"/>
    <mergeCell ref="BT197:BT198"/>
    <mergeCell ref="BU197:BU198"/>
    <mergeCell ref="BV197:BV198"/>
    <mergeCell ref="BW197:BW198"/>
    <mergeCell ref="BX197:BX198"/>
    <mergeCell ref="BY197:BY198"/>
    <mergeCell ref="BZ197:BZ198"/>
    <mergeCell ref="CA197:CA198"/>
    <mergeCell ref="CB197:CB198"/>
    <mergeCell ref="CC197:CC198"/>
    <mergeCell ref="CD197:CD198"/>
    <mergeCell ref="CE197:CE198"/>
    <mergeCell ref="CF197:CF198"/>
    <mergeCell ref="CG197:CG198"/>
    <mergeCell ref="CH197:CH198"/>
    <mergeCell ref="CI197:CI198"/>
    <mergeCell ref="CJ197:CJ198"/>
    <mergeCell ref="CK197:CK198"/>
    <mergeCell ref="CL197:CL198"/>
    <mergeCell ref="CM197:CM198"/>
    <mergeCell ref="CN197:CN198"/>
    <mergeCell ref="CO197:CO198"/>
    <mergeCell ref="CP197:CP198"/>
    <mergeCell ref="CQ197:CQ198"/>
    <mergeCell ref="CR197:CR198"/>
    <mergeCell ref="CS197:CS198"/>
    <mergeCell ref="CT197:CT198"/>
    <mergeCell ref="CU197:CU198"/>
    <mergeCell ref="CW197:CW198"/>
    <mergeCell ref="CY197:CY198"/>
    <mergeCell ref="DA197:DA198"/>
    <mergeCell ref="DC197:DC198"/>
    <mergeCell ref="DE197:DE198"/>
    <mergeCell ref="DG197:DG198"/>
    <mergeCell ref="DH197:DH198"/>
    <mergeCell ref="DI197:DI198"/>
    <mergeCell ref="DK197:DK198"/>
    <mergeCell ref="DL197:DL198"/>
    <mergeCell ref="DM197:DM198"/>
    <mergeCell ref="DN197:DN198"/>
    <mergeCell ref="DO197:DO198"/>
    <mergeCell ref="DP197:DP198"/>
    <mergeCell ref="DQ197:DQ198"/>
    <mergeCell ref="DR197:DR198"/>
    <mergeCell ref="DS197:DS198"/>
    <mergeCell ref="DT197:DT198"/>
    <mergeCell ref="DU197:DU198"/>
    <mergeCell ref="DV197:DV198"/>
    <mergeCell ref="DW197:DW198"/>
    <mergeCell ref="C199:C200"/>
    <mergeCell ref="D199:D200"/>
    <mergeCell ref="S199:S200"/>
    <mergeCell ref="T199:T200"/>
    <mergeCell ref="U199:U200"/>
    <mergeCell ref="V199:V200"/>
    <mergeCell ref="W199:W200"/>
    <mergeCell ref="X199:X200"/>
    <mergeCell ref="Y199:Y200"/>
    <mergeCell ref="Z199:Z200"/>
    <mergeCell ref="AC199:AC200"/>
    <mergeCell ref="BP199:BP200"/>
    <mergeCell ref="BQ199:BQ200"/>
    <mergeCell ref="BR199:BR200"/>
    <mergeCell ref="BS199:BS200"/>
    <mergeCell ref="BT199:BT200"/>
    <mergeCell ref="BU199:BU200"/>
    <mergeCell ref="BV199:BV200"/>
    <mergeCell ref="BW199:BW200"/>
    <mergeCell ref="BX199:BX200"/>
    <mergeCell ref="BY199:BY200"/>
    <mergeCell ref="BZ199:BZ200"/>
    <mergeCell ref="CA199:CA200"/>
    <mergeCell ref="CB199:CB200"/>
    <mergeCell ref="CC199:CC200"/>
    <mergeCell ref="CD199:CD200"/>
    <mergeCell ref="CE199:CE200"/>
    <mergeCell ref="CF199:CF200"/>
    <mergeCell ref="CG199:CG200"/>
    <mergeCell ref="CH199:CH200"/>
    <mergeCell ref="CI199:CI200"/>
    <mergeCell ref="CJ199:CJ200"/>
    <mergeCell ref="CK199:CK200"/>
    <mergeCell ref="CL199:CL200"/>
    <mergeCell ref="CM199:CM200"/>
    <mergeCell ref="CN199:CN200"/>
    <mergeCell ref="CO199:CO200"/>
    <mergeCell ref="CP199:CP200"/>
    <mergeCell ref="CQ199:CQ200"/>
    <mergeCell ref="CR199:CR200"/>
    <mergeCell ref="CS199:CS200"/>
    <mergeCell ref="CT199:CT200"/>
    <mergeCell ref="CU199:CU200"/>
    <mergeCell ref="CW199:CW200"/>
    <mergeCell ref="CY199:CY200"/>
    <mergeCell ref="DA199:DA200"/>
    <mergeCell ref="DC199:DC200"/>
    <mergeCell ref="DE199:DE200"/>
    <mergeCell ref="DG199:DG200"/>
    <mergeCell ref="DH199:DH200"/>
    <mergeCell ref="DI199:DI200"/>
    <mergeCell ref="DK199:DK200"/>
    <mergeCell ref="DL199:DL200"/>
    <mergeCell ref="DM199:DM200"/>
    <mergeCell ref="DN199:DN200"/>
    <mergeCell ref="DO199:DO200"/>
    <mergeCell ref="DP199:DP200"/>
    <mergeCell ref="DQ199:DQ200"/>
    <mergeCell ref="DR199:DR200"/>
    <mergeCell ref="DS199:DS200"/>
    <mergeCell ref="DT199:DT200"/>
    <mergeCell ref="DU199:DU200"/>
    <mergeCell ref="DV199:DV200"/>
    <mergeCell ref="DW199:DW200"/>
    <mergeCell ref="C201:C202"/>
    <mergeCell ref="D201:D202"/>
    <mergeCell ref="S201:S202"/>
    <mergeCell ref="T201:T202"/>
    <mergeCell ref="U201:U202"/>
    <mergeCell ref="V201:V202"/>
    <mergeCell ref="W201:W202"/>
    <mergeCell ref="X201:X202"/>
    <mergeCell ref="Y201:Y202"/>
    <mergeCell ref="Z201:Z202"/>
    <mergeCell ref="AC201:AC202"/>
    <mergeCell ref="BP201:BP202"/>
    <mergeCell ref="BQ201:BQ202"/>
    <mergeCell ref="BR201:BR202"/>
    <mergeCell ref="BS201:BS202"/>
    <mergeCell ref="BT201:BT202"/>
    <mergeCell ref="BU201:BU202"/>
    <mergeCell ref="BV201:BV202"/>
    <mergeCell ref="BW201:BW202"/>
    <mergeCell ref="BX201:BX202"/>
    <mergeCell ref="BY201:BY202"/>
    <mergeCell ref="BZ201:BZ202"/>
    <mergeCell ref="CA201:CA202"/>
    <mergeCell ref="CB201:CB202"/>
    <mergeCell ref="CC201:CC202"/>
    <mergeCell ref="CD201:CD202"/>
    <mergeCell ref="CE201:CE202"/>
    <mergeCell ref="CF201:CF202"/>
    <mergeCell ref="CG201:CG202"/>
    <mergeCell ref="CH201:CH202"/>
    <mergeCell ref="CI201:CI202"/>
    <mergeCell ref="CJ201:CJ202"/>
    <mergeCell ref="CK201:CK202"/>
    <mergeCell ref="CL201:CL202"/>
    <mergeCell ref="CM201:CM202"/>
    <mergeCell ref="CN201:CN202"/>
    <mergeCell ref="CO201:CO202"/>
    <mergeCell ref="CP201:CP202"/>
    <mergeCell ref="CQ201:CQ202"/>
    <mergeCell ref="CR201:CR202"/>
    <mergeCell ref="CS201:CS202"/>
    <mergeCell ref="CT201:CT202"/>
    <mergeCell ref="CU201:CU202"/>
    <mergeCell ref="CW201:CW202"/>
    <mergeCell ref="CY201:CY202"/>
    <mergeCell ref="DA201:DA202"/>
    <mergeCell ref="DC201:DC202"/>
    <mergeCell ref="DE201:DE202"/>
    <mergeCell ref="DG201:DG202"/>
    <mergeCell ref="DH201:DH202"/>
    <mergeCell ref="DI201:DI202"/>
    <mergeCell ref="DK201:DK202"/>
    <mergeCell ref="DL201:DL202"/>
    <mergeCell ref="DM201:DM202"/>
    <mergeCell ref="DN201:DN202"/>
    <mergeCell ref="DO201:DO202"/>
    <mergeCell ref="DP201:DP202"/>
    <mergeCell ref="DQ201:DQ202"/>
    <mergeCell ref="DR201:DR202"/>
    <mergeCell ref="DS201:DS202"/>
    <mergeCell ref="DT201:DT202"/>
    <mergeCell ref="DU201:DU202"/>
    <mergeCell ref="DV201:DV202"/>
    <mergeCell ref="DW201:DW202"/>
    <mergeCell ref="C203:C204"/>
    <mergeCell ref="D203:D204"/>
    <mergeCell ref="S203:S204"/>
    <mergeCell ref="T203:T204"/>
    <mergeCell ref="U203:U204"/>
    <mergeCell ref="V203:V204"/>
    <mergeCell ref="W203:W204"/>
    <mergeCell ref="X203:X204"/>
    <mergeCell ref="Y203:Y204"/>
    <mergeCell ref="Z203:Z204"/>
    <mergeCell ref="AC203:AC204"/>
    <mergeCell ref="BP203:BP204"/>
    <mergeCell ref="BQ203:BQ204"/>
    <mergeCell ref="BR203:BR204"/>
    <mergeCell ref="BS203:BS204"/>
    <mergeCell ref="BT203:BT204"/>
    <mergeCell ref="BU203:BU204"/>
    <mergeCell ref="BV203:BV204"/>
    <mergeCell ref="BW203:BW204"/>
    <mergeCell ref="BX203:BX204"/>
    <mergeCell ref="BY203:BY204"/>
    <mergeCell ref="BZ203:BZ204"/>
    <mergeCell ref="CA203:CA204"/>
    <mergeCell ref="CB203:CB204"/>
    <mergeCell ref="CC203:CC204"/>
    <mergeCell ref="CD203:CD204"/>
    <mergeCell ref="CE203:CE204"/>
    <mergeCell ref="CF203:CF204"/>
    <mergeCell ref="CG203:CG204"/>
    <mergeCell ref="CH203:CH204"/>
    <mergeCell ref="CI203:CI204"/>
    <mergeCell ref="CJ203:CJ204"/>
    <mergeCell ref="CK203:CK204"/>
    <mergeCell ref="CL203:CL204"/>
    <mergeCell ref="CM203:CM204"/>
    <mergeCell ref="CN203:CN204"/>
    <mergeCell ref="CO203:CO204"/>
    <mergeCell ref="CP203:CP204"/>
    <mergeCell ref="CQ203:CQ204"/>
    <mergeCell ref="CR203:CR204"/>
    <mergeCell ref="CS203:CS204"/>
    <mergeCell ref="CT203:CT204"/>
    <mergeCell ref="CU203:CU204"/>
    <mergeCell ref="CW203:CW204"/>
    <mergeCell ref="CY203:CY204"/>
    <mergeCell ref="DA203:DA204"/>
    <mergeCell ref="DC203:DC204"/>
    <mergeCell ref="DE203:DE204"/>
    <mergeCell ref="DG203:DG204"/>
    <mergeCell ref="DH203:DH204"/>
    <mergeCell ref="DI203:DI204"/>
    <mergeCell ref="DK203:DK204"/>
    <mergeCell ref="DL203:DL204"/>
    <mergeCell ref="DM203:DM204"/>
    <mergeCell ref="DN203:DN204"/>
    <mergeCell ref="DO203:DO204"/>
    <mergeCell ref="DP203:DP204"/>
    <mergeCell ref="DQ203:DQ204"/>
    <mergeCell ref="DR203:DR204"/>
    <mergeCell ref="DS203:DS204"/>
    <mergeCell ref="DT203:DT204"/>
    <mergeCell ref="DU203:DU204"/>
    <mergeCell ref="DV203:DV204"/>
    <mergeCell ref="DW203:DW204"/>
    <mergeCell ref="C205:C206"/>
    <mergeCell ref="D205:D206"/>
    <mergeCell ref="S205:S206"/>
    <mergeCell ref="T205:T206"/>
    <mergeCell ref="U205:U206"/>
    <mergeCell ref="V205:V206"/>
    <mergeCell ref="W205:W206"/>
    <mergeCell ref="X205:X206"/>
    <mergeCell ref="Y205:Y206"/>
    <mergeCell ref="Z205:Z206"/>
    <mergeCell ref="AC205:AC206"/>
    <mergeCell ref="BP205:BP206"/>
    <mergeCell ref="BQ205:BQ206"/>
    <mergeCell ref="BR205:BR206"/>
    <mergeCell ref="BS205:BS206"/>
    <mergeCell ref="BT205:BT206"/>
    <mergeCell ref="BU205:BU206"/>
    <mergeCell ref="BV205:BV206"/>
    <mergeCell ref="BW205:BW206"/>
    <mergeCell ref="BX205:BX206"/>
    <mergeCell ref="BY205:BY206"/>
    <mergeCell ref="BZ205:BZ206"/>
    <mergeCell ref="CA205:CA206"/>
    <mergeCell ref="CB205:CB206"/>
    <mergeCell ref="CC205:CC206"/>
    <mergeCell ref="CD205:CD206"/>
    <mergeCell ref="CE205:CE206"/>
    <mergeCell ref="CF205:CF206"/>
    <mergeCell ref="CG205:CG206"/>
    <mergeCell ref="CH205:CH206"/>
    <mergeCell ref="CI205:CI206"/>
    <mergeCell ref="CJ205:CJ206"/>
    <mergeCell ref="CK205:CK206"/>
    <mergeCell ref="CL205:CL206"/>
    <mergeCell ref="CM205:CM206"/>
    <mergeCell ref="CN205:CN206"/>
    <mergeCell ref="CO205:CO206"/>
    <mergeCell ref="CP205:CP206"/>
    <mergeCell ref="CQ205:CQ206"/>
    <mergeCell ref="CR205:CR206"/>
    <mergeCell ref="CS205:CS206"/>
    <mergeCell ref="CT205:CT206"/>
    <mergeCell ref="CU205:CU206"/>
    <mergeCell ref="CW205:CW206"/>
    <mergeCell ref="CY205:CY206"/>
    <mergeCell ref="DA205:DA206"/>
    <mergeCell ref="DC205:DC206"/>
    <mergeCell ref="DE205:DE206"/>
    <mergeCell ref="DG205:DG206"/>
    <mergeCell ref="DH205:DH206"/>
    <mergeCell ref="DI205:DI206"/>
    <mergeCell ref="DK205:DK206"/>
    <mergeCell ref="DL205:DL206"/>
    <mergeCell ref="DM205:DM206"/>
    <mergeCell ref="DN205:DN206"/>
    <mergeCell ref="DO205:DO206"/>
    <mergeCell ref="DP205:DP206"/>
    <mergeCell ref="DQ205:DQ206"/>
    <mergeCell ref="DR205:DR206"/>
    <mergeCell ref="DS205:DS206"/>
    <mergeCell ref="DT205:DT206"/>
    <mergeCell ref="DU205:DU206"/>
    <mergeCell ref="DV205:DV206"/>
    <mergeCell ref="DW205:DW206"/>
    <mergeCell ref="C207:C208"/>
    <mergeCell ref="D207:D208"/>
    <mergeCell ref="S207:S208"/>
    <mergeCell ref="T207:T208"/>
    <mergeCell ref="U207:U208"/>
    <mergeCell ref="V207:V208"/>
    <mergeCell ref="W207:W208"/>
    <mergeCell ref="X207:X208"/>
    <mergeCell ref="Y207:Y208"/>
    <mergeCell ref="Z207:Z208"/>
    <mergeCell ref="AC207:AC208"/>
    <mergeCell ref="BP207:BP208"/>
    <mergeCell ref="BQ207:BQ208"/>
    <mergeCell ref="BR207:BR208"/>
    <mergeCell ref="BS207:BS208"/>
    <mergeCell ref="BT207:BT208"/>
    <mergeCell ref="BU207:BU208"/>
    <mergeCell ref="BV207:BV208"/>
    <mergeCell ref="BW207:BW208"/>
    <mergeCell ref="BX207:BX208"/>
    <mergeCell ref="BY207:BY208"/>
    <mergeCell ref="BZ207:BZ208"/>
    <mergeCell ref="CA207:CA208"/>
    <mergeCell ref="CB207:CB208"/>
    <mergeCell ref="CC207:CC208"/>
    <mergeCell ref="CD207:CD208"/>
    <mergeCell ref="CE207:CE208"/>
    <mergeCell ref="CF207:CF208"/>
    <mergeCell ref="CG207:CG208"/>
    <mergeCell ref="CH207:CH208"/>
    <mergeCell ref="CI207:CI208"/>
    <mergeCell ref="CJ207:CJ208"/>
    <mergeCell ref="CK207:CK208"/>
    <mergeCell ref="CL207:CL208"/>
    <mergeCell ref="CM207:CM208"/>
    <mergeCell ref="CN207:CN208"/>
    <mergeCell ref="CO207:CO208"/>
    <mergeCell ref="CP207:CP208"/>
    <mergeCell ref="CQ207:CQ208"/>
    <mergeCell ref="CR207:CR208"/>
    <mergeCell ref="CS207:CS208"/>
    <mergeCell ref="CT207:CT208"/>
    <mergeCell ref="CU207:CU208"/>
    <mergeCell ref="CW207:CW208"/>
    <mergeCell ref="CY207:CY208"/>
    <mergeCell ref="DA207:DA208"/>
    <mergeCell ref="DC207:DC208"/>
    <mergeCell ref="DE207:DE208"/>
    <mergeCell ref="DG207:DG208"/>
    <mergeCell ref="DH207:DH208"/>
    <mergeCell ref="DI207:DI208"/>
    <mergeCell ref="DK207:DK208"/>
    <mergeCell ref="DL207:DL208"/>
    <mergeCell ref="DM207:DM208"/>
    <mergeCell ref="DN207:DN208"/>
    <mergeCell ref="DO207:DO208"/>
    <mergeCell ref="DP207:DP208"/>
    <mergeCell ref="DQ207:DQ208"/>
    <mergeCell ref="DR207:DR208"/>
    <mergeCell ref="DS207:DS208"/>
    <mergeCell ref="DT207:DT208"/>
    <mergeCell ref="DU207:DU208"/>
    <mergeCell ref="DV207:DV208"/>
    <mergeCell ref="DW207:DW208"/>
    <mergeCell ref="C209:C210"/>
    <mergeCell ref="D209:D210"/>
    <mergeCell ref="S209:S210"/>
    <mergeCell ref="T209:T210"/>
    <mergeCell ref="U209:U210"/>
    <mergeCell ref="V209:V210"/>
    <mergeCell ref="W209:W210"/>
    <mergeCell ref="X209:X210"/>
    <mergeCell ref="Y209:Y210"/>
    <mergeCell ref="Z209:Z210"/>
    <mergeCell ref="AC209:AC210"/>
    <mergeCell ref="BP209:BP210"/>
    <mergeCell ref="BQ209:BQ210"/>
    <mergeCell ref="BR209:BR210"/>
    <mergeCell ref="BS209:BS210"/>
    <mergeCell ref="BT209:BT210"/>
    <mergeCell ref="BU209:BU210"/>
    <mergeCell ref="BV209:BV210"/>
    <mergeCell ref="BW209:BW210"/>
    <mergeCell ref="BX209:BX210"/>
    <mergeCell ref="BY209:BY210"/>
    <mergeCell ref="BZ209:BZ210"/>
    <mergeCell ref="CA209:CA210"/>
    <mergeCell ref="CB209:CB210"/>
    <mergeCell ref="CC209:CC210"/>
    <mergeCell ref="CD209:CD210"/>
    <mergeCell ref="CE209:CE210"/>
    <mergeCell ref="CF209:CF210"/>
    <mergeCell ref="CG209:CG210"/>
    <mergeCell ref="CH209:CH210"/>
    <mergeCell ref="CI209:CI210"/>
    <mergeCell ref="CJ209:CJ210"/>
    <mergeCell ref="CK209:CK210"/>
    <mergeCell ref="CL209:CL210"/>
    <mergeCell ref="CM209:CM210"/>
    <mergeCell ref="CN209:CN210"/>
    <mergeCell ref="CO209:CO210"/>
    <mergeCell ref="CP209:CP210"/>
    <mergeCell ref="CQ209:CQ210"/>
    <mergeCell ref="CR209:CR210"/>
    <mergeCell ref="CS209:CS210"/>
    <mergeCell ref="CT209:CT210"/>
    <mergeCell ref="CU209:CU210"/>
    <mergeCell ref="CW209:CW210"/>
    <mergeCell ref="CY209:CY210"/>
    <mergeCell ref="DA209:DA210"/>
    <mergeCell ref="DC209:DC210"/>
    <mergeCell ref="DE209:DE210"/>
    <mergeCell ref="DG209:DG210"/>
    <mergeCell ref="DH209:DH210"/>
    <mergeCell ref="DI209:DI210"/>
    <mergeCell ref="DK209:DK210"/>
    <mergeCell ref="DL209:DL210"/>
    <mergeCell ref="DM209:DM210"/>
    <mergeCell ref="DN209:DN210"/>
    <mergeCell ref="DO209:DO210"/>
    <mergeCell ref="DP209:DP210"/>
    <mergeCell ref="DQ209:DQ210"/>
    <mergeCell ref="DR209:DR210"/>
    <mergeCell ref="DS209:DS210"/>
    <mergeCell ref="DT209:DT210"/>
    <mergeCell ref="DU209:DU210"/>
    <mergeCell ref="DV209:DV210"/>
    <mergeCell ref="DW209:DW210"/>
    <mergeCell ref="C211:C212"/>
    <mergeCell ref="D211:D212"/>
    <mergeCell ref="S211:S212"/>
    <mergeCell ref="T211:T212"/>
    <mergeCell ref="U211:U212"/>
    <mergeCell ref="V211:V212"/>
    <mergeCell ref="W211:W212"/>
    <mergeCell ref="X211:X212"/>
    <mergeCell ref="Y211:Y212"/>
    <mergeCell ref="Z211:Z212"/>
    <mergeCell ref="AC211:AC212"/>
    <mergeCell ref="BP211:BP212"/>
    <mergeCell ref="BQ211:BQ212"/>
    <mergeCell ref="BR211:BR212"/>
    <mergeCell ref="BS211:BS212"/>
    <mergeCell ref="BT211:BT212"/>
    <mergeCell ref="BU211:BU212"/>
    <mergeCell ref="BV211:BV212"/>
    <mergeCell ref="BW211:BW212"/>
    <mergeCell ref="BX211:BX212"/>
    <mergeCell ref="BY211:BY212"/>
    <mergeCell ref="BZ211:BZ212"/>
    <mergeCell ref="CA211:CA212"/>
    <mergeCell ref="CB211:CB212"/>
    <mergeCell ref="CC211:CC212"/>
    <mergeCell ref="CD211:CD212"/>
    <mergeCell ref="CE211:CE212"/>
    <mergeCell ref="CF211:CF212"/>
    <mergeCell ref="CG211:CG212"/>
    <mergeCell ref="CH211:CH212"/>
    <mergeCell ref="CI211:CI212"/>
    <mergeCell ref="CJ211:CJ212"/>
    <mergeCell ref="CK211:CK212"/>
    <mergeCell ref="CL211:CL212"/>
    <mergeCell ref="CM211:CM212"/>
    <mergeCell ref="CN211:CN212"/>
    <mergeCell ref="CO211:CO212"/>
    <mergeCell ref="CP211:CP212"/>
    <mergeCell ref="CQ211:CQ212"/>
    <mergeCell ref="CR211:CR212"/>
    <mergeCell ref="CS211:CS212"/>
    <mergeCell ref="CT211:CT212"/>
    <mergeCell ref="CU211:CU212"/>
    <mergeCell ref="CW211:CW212"/>
    <mergeCell ref="CY211:CY212"/>
    <mergeCell ref="DA211:DA212"/>
    <mergeCell ref="DC211:DC212"/>
    <mergeCell ref="DE211:DE212"/>
    <mergeCell ref="DG211:DG212"/>
    <mergeCell ref="DH211:DH212"/>
    <mergeCell ref="DI211:DI212"/>
    <mergeCell ref="DK211:DK212"/>
    <mergeCell ref="DL211:DL212"/>
    <mergeCell ref="DM211:DM212"/>
    <mergeCell ref="DN211:DN212"/>
    <mergeCell ref="DO211:DO212"/>
    <mergeCell ref="DP211:DP212"/>
    <mergeCell ref="DQ211:DQ212"/>
    <mergeCell ref="DR211:DR212"/>
    <mergeCell ref="DS211:DS212"/>
    <mergeCell ref="DT211:DT212"/>
    <mergeCell ref="DU211:DU212"/>
    <mergeCell ref="DV211:DV212"/>
    <mergeCell ref="DW211:DW212"/>
    <mergeCell ref="C213:C214"/>
    <mergeCell ref="D213:D214"/>
    <mergeCell ref="S213:S214"/>
    <mergeCell ref="T213:T214"/>
    <mergeCell ref="U213:U214"/>
    <mergeCell ref="V213:V214"/>
    <mergeCell ref="W213:W214"/>
    <mergeCell ref="X213:X214"/>
    <mergeCell ref="Y213:Y214"/>
    <mergeCell ref="Z213:Z214"/>
    <mergeCell ref="AC213:AC214"/>
    <mergeCell ref="BP213:BP214"/>
    <mergeCell ref="BQ213:BQ214"/>
    <mergeCell ref="BR213:BR214"/>
    <mergeCell ref="BS213:BS214"/>
    <mergeCell ref="BT213:BT214"/>
    <mergeCell ref="BU213:BU214"/>
    <mergeCell ref="BV213:BV214"/>
    <mergeCell ref="BW213:BW214"/>
    <mergeCell ref="BX213:BX214"/>
    <mergeCell ref="BY213:BY214"/>
    <mergeCell ref="BZ213:BZ214"/>
    <mergeCell ref="CA213:CA214"/>
    <mergeCell ref="CB213:CB214"/>
    <mergeCell ref="CC213:CC214"/>
    <mergeCell ref="CD213:CD214"/>
    <mergeCell ref="CE213:CE214"/>
    <mergeCell ref="CF213:CF214"/>
    <mergeCell ref="CG213:CG214"/>
    <mergeCell ref="CH213:CH214"/>
    <mergeCell ref="CI213:CI214"/>
    <mergeCell ref="CJ213:CJ214"/>
    <mergeCell ref="CK213:CK214"/>
    <mergeCell ref="CL213:CL214"/>
    <mergeCell ref="CM213:CM214"/>
    <mergeCell ref="CN213:CN214"/>
    <mergeCell ref="CO213:CO214"/>
    <mergeCell ref="CP213:CP214"/>
    <mergeCell ref="CQ213:CQ214"/>
    <mergeCell ref="CR213:CR214"/>
    <mergeCell ref="CS213:CS214"/>
    <mergeCell ref="CT213:CT214"/>
    <mergeCell ref="CU213:CU214"/>
    <mergeCell ref="CW213:CW214"/>
    <mergeCell ref="CY213:CY214"/>
    <mergeCell ref="DA213:DA214"/>
    <mergeCell ref="DC213:DC214"/>
    <mergeCell ref="DE213:DE214"/>
    <mergeCell ref="DG213:DG214"/>
    <mergeCell ref="DH213:DH214"/>
    <mergeCell ref="DI213:DI214"/>
    <mergeCell ref="DK213:DK214"/>
    <mergeCell ref="DL213:DL214"/>
    <mergeCell ref="DM213:DM214"/>
    <mergeCell ref="DN213:DN214"/>
    <mergeCell ref="DO213:DO214"/>
    <mergeCell ref="DP213:DP214"/>
    <mergeCell ref="DQ213:DQ214"/>
    <mergeCell ref="DR213:DR214"/>
    <mergeCell ref="DS213:DS214"/>
    <mergeCell ref="DT213:DT214"/>
    <mergeCell ref="DU213:DU214"/>
    <mergeCell ref="DV213:DV214"/>
    <mergeCell ref="DW213:DW214"/>
    <mergeCell ref="C215:C216"/>
    <mergeCell ref="D215:D216"/>
    <mergeCell ref="S215:S216"/>
    <mergeCell ref="T215:T216"/>
    <mergeCell ref="U215:U216"/>
    <mergeCell ref="V215:V216"/>
    <mergeCell ref="W215:W216"/>
    <mergeCell ref="X215:X216"/>
    <mergeCell ref="Y215:Y216"/>
    <mergeCell ref="Z215:Z216"/>
    <mergeCell ref="AC215:AC216"/>
    <mergeCell ref="BP215:BP216"/>
    <mergeCell ref="BQ215:BQ216"/>
    <mergeCell ref="BR215:BR216"/>
    <mergeCell ref="BS215:BS216"/>
    <mergeCell ref="BT215:BT216"/>
    <mergeCell ref="BU215:BU216"/>
    <mergeCell ref="BV215:BV216"/>
    <mergeCell ref="BW215:BW216"/>
    <mergeCell ref="BX215:BX216"/>
    <mergeCell ref="BY215:BY216"/>
    <mergeCell ref="BZ215:BZ216"/>
    <mergeCell ref="CA215:CA216"/>
    <mergeCell ref="CB215:CB216"/>
    <mergeCell ref="CC215:CC216"/>
    <mergeCell ref="CD215:CD216"/>
    <mergeCell ref="CE215:CE216"/>
    <mergeCell ref="CF215:CF216"/>
    <mergeCell ref="CG215:CG216"/>
    <mergeCell ref="CH215:CH216"/>
    <mergeCell ref="CI215:CI216"/>
    <mergeCell ref="CJ215:CJ216"/>
    <mergeCell ref="CK215:CK216"/>
    <mergeCell ref="CL215:CL216"/>
    <mergeCell ref="CM215:CM216"/>
    <mergeCell ref="CN215:CN216"/>
    <mergeCell ref="CO215:CO216"/>
    <mergeCell ref="CP215:CP216"/>
    <mergeCell ref="CQ215:CQ216"/>
    <mergeCell ref="CR215:CR216"/>
    <mergeCell ref="CS215:CS216"/>
    <mergeCell ref="CT215:CT216"/>
    <mergeCell ref="CU215:CU216"/>
    <mergeCell ref="CW215:CW216"/>
    <mergeCell ref="CY215:CY216"/>
    <mergeCell ref="DA215:DA216"/>
    <mergeCell ref="DC215:DC216"/>
    <mergeCell ref="DE215:DE216"/>
    <mergeCell ref="DG215:DG216"/>
    <mergeCell ref="DH215:DH216"/>
    <mergeCell ref="DI215:DI216"/>
    <mergeCell ref="DK215:DK216"/>
    <mergeCell ref="DL215:DL216"/>
    <mergeCell ref="DM215:DM216"/>
    <mergeCell ref="DN215:DN216"/>
    <mergeCell ref="DO215:DO216"/>
    <mergeCell ref="DP215:DP216"/>
    <mergeCell ref="DQ215:DQ216"/>
    <mergeCell ref="DR215:DR216"/>
    <mergeCell ref="DS215:DS216"/>
    <mergeCell ref="DT215:DT216"/>
    <mergeCell ref="DU215:DU216"/>
    <mergeCell ref="DV215:DV216"/>
    <mergeCell ref="DW215:DW216"/>
    <mergeCell ref="C217:C218"/>
    <mergeCell ref="D217:D218"/>
    <mergeCell ref="S217:S218"/>
    <mergeCell ref="T217:T218"/>
    <mergeCell ref="U217:U218"/>
    <mergeCell ref="V217:V218"/>
    <mergeCell ref="W217:W218"/>
    <mergeCell ref="X217:X218"/>
    <mergeCell ref="Y217:Y218"/>
    <mergeCell ref="Z217:Z218"/>
    <mergeCell ref="AC217:AC218"/>
    <mergeCell ref="BP217:BP218"/>
    <mergeCell ref="BQ217:BQ218"/>
    <mergeCell ref="BR217:BR218"/>
    <mergeCell ref="BS217:BS218"/>
    <mergeCell ref="BT217:BT218"/>
    <mergeCell ref="BU217:BU218"/>
    <mergeCell ref="BV217:BV218"/>
    <mergeCell ref="BW217:BW218"/>
    <mergeCell ref="BX217:BX218"/>
    <mergeCell ref="BY217:BY218"/>
    <mergeCell ref="BZ217:BZ218"/>
    <mergeCell ref="CA217:CA218"/>
    <mergeCell ref="CB217:CB218"/>
    <mergeCell ref="CC217:CC218"/>
    <mergeCell ref="CD217:CD218"/>
    <mergeCell ref="CE217:CE218"/>
    <mergeCell ref="CF217:CF218"/>
    <mergeCell ref="CG217:CG218"/>
    <mergeCell ref="CH217:CH218"/>
    <mergeCell ref="CI217:CI218"/>
    <mergeCell ref="CJ217:CJ218"/>
    <mergeCell ref="CK217:CK218"/>
    <mergeCell ref="CL217:CL218"/>
    <mergeCell ref="CM217:CM218"/>
    <mergeCell ref="CN217:CN218"/>
    <mergeCell ref="CO217:CO218"/>
    <mergeCell ref="CP217:CP218"/>
    <mergeCell ref="CQ217:CQ218"/>
    <mergeCell ref="CR217:CR218"/>
    <mergeCell ref="CS217:CS218"/>
    <mergeCell ref="CT217:CT218"/>
    <mergeCell ref="CU217:CU218"/>
    <mergeCell ref="CW217:CW218"/>
    <mergeCell ref="CY217:CY218"/>
    <mergeCell ref="DA217:DA218"/>
    <mergeCell ref="DC217:DC218"/>
    <mergeCell ref="DE217:DE218"/>
    <mergeCell ref="DG217:DG218"/>
    <mergeCell ref="DH217:DH218"/>
    <mergeCell ref="DI217:DI218"/>
    <mergeCell ref="DK217:DK218"/>
    <mergeCell ref="DL217:DL218"/>
    <mergeCell ref="DM217:DM218"/>
    <mergeCell ref="DN217:DN218"/>
    <mergeCell ref="DO217:DO218"/>
    <mergeCell ref="DP217:DP218"/>
    <mergeCell ref="DQ217:DQ218"/>
    <mergeCell ref="DR217:DR218"/>
    <mergeCell ref="DS217:DS218"/>
    <mergeCell ref="DT217:DT218"/>
    <mergeCell ref="DU217:DU218"/>
    <mergeCell ref="DV217:DV218"/>
    <mergeCell ref="DW217:DW218"/>
    <mergeCell ref="C219:C220"/>
    <mergeCell ref="D219:D220"/>
    <mergeCell ref="S219:S220"/>
    <mergeCell ref="T219:T220"/>
    <mergeCell ref="U219:U220"/>
    <mergeCell ref="V219:V220"/>
    <mergeCell ref="W219:W220"/>
    <mergeCell ref="X219:X220"/>
    <mergeCell ref="Y219:Y220"/>
    <mergeCell ref="Z219:Z220"/>
    <mergeCell ref="AC219:AC220"/>
    <mergeCell ref="BP219:BP220"/>
    <mergeCell ref="BQ219:BQ220"/>
    <mergeCell ref="BR219:BR220"/>
    <mergeCell ref="BS219:BS220"/>
    <mergeCell ref="BT219:BT220"/>
    <mergeCell ref="BU219:BU220"/>
    <mergeCell ref="BV219:BV220"/>
    <mergeCell ref="BW219:BW220"/>
    <mergeCell ref="BX219:BX220"/>
    <mergeCell ref="BY219:BY220"/>
    <mergeCell ref="BZ219:BZ220"/>
    <mergeCell ref="CA219:CA220"/>
    <mergeCell ref="CB219:CB220"/>
    <mergeCell ref="CC219:CC220"/>
    <mergeCell ref="CD219:CD220"/>
    <mergeCell ref="CE219:CE220"/>
    <mergeCell ref="CF219:CF220"/>
    <mergeCell ref="CG219:CG220"/>
    <mergeCell ref="CH219:CH220"/>
    <mergeCell ref="CI219:CI220"/>
    <mergeCell ref="CJ219:CJ220"/>
    <mergeCell ref="CK219:CK220"/>
    <mergeCell ref="CL219:CL220"/>
    <mergeCell ref="CM219:CM220"/>
    <mergeCell ref="CN219:CN220"/>
    <mergeCell ref="CO219:CO220"/>
    <mergeCell ref="CP219:CP220"/>
    <mergeCell ref="CQ219:CQ220"/>
    <mergeCell ref="CR219:CR220"/>
    <mergeCell ref="CS219:CS220"/>
    <mergeCell ref="CT219:CT220"/>
    <mergeCell ref="CU219:CU220"/>
    <mergeCell ref="CW219:CW220"/>
    <mergeCell ref="CY219:CY220"/>
    <mergeCell ref="DA219:DA220"/>
    <mergeCell ref="DC219:DC220"/>
    <mergeCell ref="DE219:DE220"/>
    <mergeCell ref="DG219:DG220"/>
    <mergeCell ref="DH219:DH220"/>
    <mergeCell ref="DI219:DI220"/>
    <mergeCell ref="DK219:DK220"/>
    <mergeCell ref="DL219:DL220"/>
    <mergeCell ref="DM219:DM220"/>
    <mergeCell ref="DN219:DN220"/>
    <mergeCell ref="DO219:DO220"/>
    <mergeCell ref="DP219:DP220"/>
    <mergeCell ref="DQ219:DQ220"/>
    <mergeCell ref="DR219:DR220"/>
    <mergeCell ref="DS219:DS220"/>
    <mergeCell ref="DT219:DT220"/>
    <mergeCell ref="DU219:DU220"/>
    <mergeCell ref="DV219:DV220"/>
    <mergeCell ref="DW219:DW220"/>
    <mergeCell ref="C221:C222"/>
    <mergeCell ref="D221:D222"/>
    <mergeCell ref="S221:S222"/>
    <mergeCell ref="T221:T222"/>
    <mergeCell ref="U221:U222"/>
    <mergeCell ref="V221:V222"/>
    <mergeCell ref="W221:W222"/>
    <mergeCell ref="X221:X222"/>
    <mergeCell ref="Y221:Y222"/>
    <mergeCell ref="Z221:Z222"/>
    <mergeCell ref="AC221:AC222"/>
    <mergeCell ref="BP221:BP222"/>
    <mergeCell ref="BQ221:BQ222"/>
    <mergeCell ref="BR221:BR222"/>
    <mergeCell ref="BS221:BS222"/>
    <mergeCell ref="BT221:BT222"/>
    <mergeCell ref="BU221:BU222"/>
    <mergeCell ref="BV221:BV222"/>
    <mergeCell ref="BW221:BW222"/>
    <mergeCell ref="BX221:BX222"/>
    <mergeCell ref="BY221:BY222"/>
    <mergeCell ref="BZ221:BZ222"/>
    <mergeCell ref="CA221:CA222"/>
    <mergeCell ref="CB221:CB222"/>
    <mergeCell ref="CC221:CC222"/>
    <mergeCell ref="CD221:CD222"/>
    <mergeCell ref="CE221:CE222"/>
    <mergeCell ref="CF221:CF222"/>
    <mergeCell ref="CG221:CG222"/>
    <mergeCell ref="CH221:CH222"/>
    <mergeCell ref="CI221:CI222"/>
    <mergeCell ref="CJ221:CJ222"/>
    <mergeCell ref="CK221:CK222"/>
    <mergeCell ref="CL221:CL222"/>
    <mergeCell ref="CM221:CM222"/>
    <mergeCell ref="CN221:CN222"/>
    <mergeCell ref="CO221:CO222"/>
    <mergeCell ref="CP221:CP222"/>
    <mergeCell ref="CQ221:CQ222"/>
    <mergeCell ref="CR221:CR222"/>
    <mergeCell ref="CS221:CS222"/>
    <mergeCell ref="CT221:CT222"/>
    <mergeCell ref="CU221:CU222"/>
    <mergeCell ref="CW221:CW222"/>
    <mergeCell ref="CY221:CY222"/>
    <mergeCell ref="DA221:DA222"/>
    <mergeCell ref="DC221:DC222"/>
    <mergeCell ref="DE221:DE222"/>
    <mergeCell ref="DG221:DG222"/>
    <mergeCell ref="DH221:DH222"/>
    <mergeCell ref="DI221:DI222"/>
    <mergeCell ref="DK221:DK222"/>
    <mergeCell ref="DL221:DL222"/>
    <mergeCell ref="DM221:DM222"/>
    <mergeCell ref="DN221:DN222"/>
    <mergeCell ref="DO221:DO222"/>
    <mergeCell ref="DP221:DP222"/>
    <mergeCell ref="DQ221:DQ222"/>
    <mergeCell ref="DR221:DR222"/>
    <mergeCell ref="DS221:DS222"/>
    <mergeCell ref="DT221:DT222"/>
    <mergeCell ref="DU221:DU222"/>
    <mergeCell ref="DV221:DV222"/>
    <mergeCell ref="DW221:DW222"/>
    <mergeCell ref="C223:C224"/>
    <mergeCell ref="D223:D224"/>
    <mergeCell ref="S223:S224"/>
    <mergeCell ref="T223:T224"/>
    <mergeCell ref="U223:U224"/>
    <mergeCell ref="V223:V224"/>
    <mergeCell ref="W223:W224"/>
    <mergeCell ref="X223:X224"/>
    <mergeCell ref="Y223:Y224"/>
    <mergeCell ref="Z223:Z224"/>
    <mergeCell ref="AC223:AC224"/>
    <mergeCell ref="BP223:BP224"/>
    <mergeCell ref="BQ223:BQ224"/>
    <mergeCell ref="BR223:BR224"/>
    <mergeCell ref="BS223:BS224"/>
    <mergeCell ref="BT223:BT224"/>
    <mergeCell ref="BU223:BU224"/>
    <mergeCell ref="BV223:BV224"/>
    <mergeCell ref="BW223:BW224"/>
    <mergeCell ref="BX223:BX224"/>
    <mergeCell ref="BY223:BY224"/>
    <mergeCell ref="BZ223:BZ224"/>
    <mergeCell ref="CA223:CA224"/>
    <mergeCell ref="CB223:CB224"/>
    <mergeCell ref="CC223:CC224"/>
    <mergeCell ref="CD223:CD224"/>
    <mergeCell ref="CE223:CE224"/>
    <mergeCell ref="CF223:CF224"/>
    <mergeCell ref="CG223:CG224"/>
    <mergeCell ref="CH223:CH224"/>
    <mergeCell ref="CI223:CI224"/>
    <mergeCell ref="CJ223:CJ224"/>
    <mergeCell ref="CK223:CK224"/>
    <mergeCell ref="CL223:CL224"/>
    <mergeCell ref="CM223:CM224"/>
    <mergeCell ref="CN223:CN224"/>
    <mergeCell ref="CO223:CO224"/>
    <mergeCell ref="CP223:CP224"/>
    <mergeCell ref="CQ223:CQ224"/>
    <mergeCell ref="CR223:CR224"/>
    <mergeCell ref="CS223:CS224"/>
    <mergeCell ref="CT223:CT224"/>
    <mergeCell ref="CU223:CU224"/>
    <mergeCell ref="CW223:CW224"/>
    <mergeCell ref="CY223:CY224"/>
    <mergeCell ref="DA223:DA224"/>
    <mergeCell ref="DC223:DC224"/>
    <mergeCell ref="DE223:DE224"/>
    <mergeCell ref="DG223:DG224"/>
    <mergeCell ref="DH223:DH224"/>
    <mergeCell ref="DI223:DI224"/>
    <mergeCell ref="DK223:DK224"/>
    <mergeCell ref="DL223:DL224"/>
    <mergeCell ref="DM223:DM224"/>
    <mergeCell ref="DN223:DN224"/>
    <mergeCell ref="DO223:DO224"/>
    <mergeCell ref="DP223:DP224"/>
    <mergeCell ref="DQ223:DQ224"/>
    <mergeCell ref="DR223:DR224"/>
    <mergeCell ref="DS223:DS224"/>
    <mergeCell ref="DT223:DT224"/>
    <mergeCell ref="DU223:DU224"/>
    <mergeCell ref="DV223:DV224"/>
    <mergeCell ref="DW223:DW224"/>
    <mergeCell ref="C225:C226"/>
    <mergeCell ref="D225:D226"/>
    <mergeCell ref="S225:S226"/>
    <mergeCell ref="T225:T226"/>
    <mergeCell ref="U225:U226"/>
    <mergeCell ref="V225:V226"/>
    <mergeCell ref="W225:W226"/>
    <mergeCell ref="X225:X226"/>
    <mergeCell ref="Y225:Y226"/>
    <mergeCell ref="Z225:Z226"/>
    <mergeCell ref="AC225:AC226"/>
    <mergeCell ref="BP225:BP226"/>
    <mergeCell ref="BQ225:BQ226"/>
    <mergeCell ref="BR225:BR226"/>
    <mergeCell ref="BS225:BS226"/>
    <mergeCell ref="BT225:BT226"/>
    <mergeCell ref="BU225:BU226"/>
    <mergeCell ref="BV225:BV226"/>
    <mergeCell ref="BW225:BW226"/>
    <mergeCell ref="BX225:BX226"/>
    <mergeCell ref="BY225:BY226"/>
    <mergeCell ref="BZ225:BZ226"/>
    <mergeCell ref="CA225:CA226"/>
    <mergeCell ref="CB225:CB226"/>
    <mergeCell ref="CC225:CC226"/>
    <mergeCell ref="CD225:CD226"/>
    <mergeCell ref="CE225:CE226"/>
    <mergeCell ref="CF225:CF226"/>
    <mergeCell ref="CG225:CG226"/>
    <mergeCell ref="CH225:CH226"/>
    <mergeCell ref="CI225:CI226"/>
    <mergeCell ref="CJ225:CJ226"/>
    <mergeCell ref="CK225:CK226"/>
    <mergeCell ref="CL225:CL226"/>
    <mergeCell ref="CM225:CM226"/>
    <mergeCell ref="CN225:CN226"/>
    <mergeCell ref="CO225:CO226"/>
    <mergeCell ref="CP225:CP226"/>
    <mergeCell ref="CQ225:CQ226"/>
    <mergeCell ref="CR225:CR226"/>
    <mergeCell ref="CS225:CS226"/>
    <mergeCell ref="CT225:CT226"/>
    <mergeCell ref="CU225:CU226"/>
    <mergeCell ref="CW225:CW226"/>
    <mergeCell ref="CY225:CY226"/>
    <mergeCell ref="DA225:DA226"/>
    <mergeCell ref="DC225:DC226"/>
    <mergeCell ref="DE225:DE226"/>
    <mergeCell ref="DG225:DG226"/>
    <mergeCell ref="DH225:DH226"/>
    <mergeCell ref="DI225:DI226"/>
    <mergeCell ref="DK225:DK226"/>
    <mergeCell ref="DL225:DL226"/>
    <mergeCell ref="DM225:DM226"/>
    <mergeCell ref="DN225:DN226"/>
    <mergeCell ref="DO225:DO226"/>
    <mergeCell ref="DP225:DP226"/>
    <mergeCell ref="DQ225:DQ226"/>
    <mergeCell ref="DR225:DR226"/>
    <mergeCell ref="DS225:DS226"/>
    <mergeCell ref="DT225:DT226"/>
    <mergeCell ref="DU225:DU226"/>
    <mergeCell ref="DV225:DV226"/>
    <mergeCell ref="DW225:DW226"/>
    <mergeCell ref="C227:C228"/>
    <mergeCell ref="D227:D228"/>
    <mergeCell ref="S227:S228"/>
    <mergeCell ref="T227:T228"/>
    <mergeCell ref="U227:U228"/>
    <mergeCell ref="V227:V228"/>
    <mergeCell ref="W227:W228"/>
    <mergeCell ref="X227:X228"/>
    <mergeCell ref="Y227:Y228"/>
    <mergeCell ref="Z227:Z228"/>
    <mergeCell ref="AC227:AC228"/>
    <mergeCell ref="BP227:BP228"/>
    <mergeCell ref="BQ227:BQ228"/>
    <mergeCell ref="BR227:BR228"/>
    <mergeCell ref="BS227:BS228"/>
    <mergeCell ref="BT227:BT228"/>
    <mergeCell ref="BU227:BU228"/>
    <mergeCell ref="BV227:BV228"/>
    <mergeCell ref="BW227:BW228"/>
    <mergeCell ref="BX227:BX228"/>
    <mergeCell ref="BY227:BY228"/>
    <mergeCell ref="BZ227:BZ228"/>
    <mergeCell ref="CA227:CA228"/>
    <mergeCell ref="CB227:CB228"/>
    <mergeCell ref="CC227:CC228"/>
    <mergeCell ref="CD227:CD228"/>
    <mergeCell ref="CE227:CE228"/>
    <mergeCell ref="CF227:CF228"/>
    <mergeCell ref="CG227:CG228"/>
    <mergeCell ref="CH227:CH228"/>
    <mergeCell ref="CI227:CI228"/>
    <mergeCell ref="CJ227:CJ228"/>
    <mergeCell ref="CK227:CK228"/>
    <mergeCell ref="CL227:CL228"/>
    <mergeCell ref="CM227:CM228"/>
    <mergeCell ref="CN227:CN228"/>
    <mergeCell ref="CO227:CO228"/>
    <mergeCell ref="CP227:CP228"/>
    <mergeCell ref="CQ227:CQ228"/>
    <mergeCell ref="CR227:CR228"/>
    <mergeCell ref="CS227:CS228"/>
    <mergeCell ref="CT227:CT228"/>
    <mergeCell ref="CU227:CU228"/>
    <mergeCell ref="CW227:CW228"/>
    <mergeCell ref="CY227:CY228"/>
    <mergeCell ref="DA227:DA228"/>
    <mergeCell ref="DC227:DC228"/>
    <mergeCell ref="DE227:DE228"/>
    <mergeCell ref="DG227:DG228"/>
    <mergeCell ref="DH227:DH228"/>
    <mergeCell ref="DI227:DI228"/>
    <mergeCell ref="DK227:DK228"/>
    <mergeCell ref="DL227:DL228"/>
    <mergeCell ref="DM227:DM228"/>
    <mergeCell ref="DN227:DN228"/>
    <mergeCell ref="DO227:DO228"/>
    <mergeCell ref="DP227:DP228"/>
    <mergeCell ref="DQ227:DQ228"/>
    <mergeCell ref="DR227:DR228"/>
    <mergeCell ref="DS227:DS228"/>
    <mergeCell ref="DT227:DT228"/>
    <mergeCell ref="DU227:DU228"/>
    <mergeCell ref="DV227:DV228"/>
    <mergeCell ref="DW227:DW228"/>
    <mergeCell ref="B229:B272"/>
    <mergeCell ref="C229:C230"/>
    <mergeCell ref="D229:D230"/>
    <mergeCell ref="S229:S230"/>
    <mergeCell ref="T229:T230"/>
    <mergeCell ref="U229:U230"/>
    <mergeCell ref="V229:V230"/>
    <mergeCell ref="W229:W230"/>
    <mergeCell ref="X229:X230"/>
    <mergeCell ref="Y229:Y230"/>
    <mergeCell ref="Z229:Z230"/>
    <mergeCell ref="AC229:AC230"/>
    <mergeCell ref="BP229:BP230"/>
    <mergeCell ref="BQ229:BQ230"/>
    <mergeCell ref="BR229:BR230"/>
    <mergeCell ref="BS229:BS230"/>
    <mergeCell ref="BT229:BT230"/>
    <mergeCell ref="BU229:BU230"/>
    <mergeCell ref="BV229:BV230"/>
    <mergeCell ref="BW229:BW230"/>
    <mergeCell ref="BX229:BX230"/>
    <mergeCell ref="BY229:BY230"/>
    <mergeCell ref="BZ229:BZ230"/>
    <mergeCell ref="CA229:CA230"/>
    <mergeCell ref="CB229:CB230"/>
    <mergeCell ref="CC229:CC230"/>
    <mergeCell ref="CD229:CD230"/>
    <mergeCell ref="CE229:CE230"/>
    <mergeCell ref="CF229:CF230"/>
    <mergeCell ref="CG229:CG230"/>
    <mergeCell ref="CH229:CH230"/>
    <mergeCell ref="CI229:CI230"/>
    <mergeCell ref="CJ229:CJ230"/>
    <mergeCell ref="CK229:CK230"/>
    <mergeCell ref="CL229:CL230"/>
    <mergeCell ref="CM229:CM230"/>
    <mergeCell ref="CN229:CN230"/>
    <mergeCell ref="CO229:CO230"/>
    <mergeCell ref="CP229:CP230"/>
    <mergeCell ref="CQ229:CQ230"/>
    <mergeCell ref="CR229:CR230"/>
    <mergeCell ref="CS229:CS230"/>
    <mergeCell ref="CT229:CT230"/>
    <mergeCell ref="CU229:CU230"/>
    <mergeCell ref="CW229:CW230"/>
    <mergeCell ref="CY229:CY230"/>
    <mergeCell ref="DA229:DA230"/>
    <mergeCell ref="DC229:DC230"/>
    <mergeCell ref="DE229:DE230"/>
    <mergeCell ref="DG229:DG230"/>
    <mergeCell ref="DH229:DH230"/>
    <mergeCell ref="DI229:DI230"/>
    <mergeCell ref="DK229:DK230"/>
    <mergeCell ref="DL229:DL230"/>
    <mergeCell ref="DM229:DM230"/>
    <mergeCell ref="DN229:DN230"/>
    <mergeCell ref="DO229:DO230"/>
    <mergeCell ref="DP229:DP230"/>
    <mergeCell ref="DQ229:DQ230"/>
    <mergeCell ref="DR229:DR230"/>
    <mergeCell ref="DS229:DS230"/>
    <mergeCell ref="DT229:DT230"/>
    <mergeCell ref="DU229:DU230"/>
    <mergeCell ref="DV229:DV230"/>
    <mergeCell ref="DW229:DW230"/>
    <mergeCell ref="DX229:DX272"/>
    <mergeCell ref="DY229:DY272"/>
    <mergeCell ref="DZ229:DZ272"/>
    <mergeCell ref="EB229:EB272"/>
    <mergeCell ref="CN269:CN270"/>
    <mergeCell ref="CO269:CO270"/>
    <mergeCell ref="CP269:CP270"/>
    <mergeCell ref="CQ269:CQ270"/>
    <mergeCell ref="CR269:CR270"/>
    <mergeCell ref="CS269:CS270"/>
    <mergeCell ref="CT269:CT270"/>
    <mergeCell ref="CU269:CU270"/>
    <mergeCell ref="CW269:CW270"/>
    <mergeCell ref="CY269:CY270"/>
    <mergeCell ref="DA269:DA270"/>
    <mergeCell ref="DC269:DC270"/>
    <mergeCell ref="DE269:DE270"/>
    <mergeCell ref="DG269:DG270"/>
    <mergeCell ref="DH269:DH270"/>
    <mergeCell ref="DI269:DI270"/>
    <mergeCell ref="DK269:DK270"/>
    <mergeCell ref="DL269:DL270"/>
    <mergeCell ref="DM269:DM270"/>
    <mergeCell ref="DN269:DN270"/>
    <mergeCell ref="DO269:DO270"/>
    <mergeCell ref="DP269:DP270"/>
    <mergeCell ref="DQ269:DQ270"/>
    <mergeCell ref="DR269:DR270"/>
    <mergeCell ref="DS269:DS270"/>
    <mergeCell ref="DT269:DT270"/>
    <mergeCell ref="DU269:DU270"/>
    <mergeCell ref="DV269:DV270"/>
    <mergeCell ref="DW269:DW270"/>
    <mergeCell ref="CW271:CW272"/>
    <mergeCell ref="CY271:CY272"/>
    <mergeCell ref="C231:C232"/>
    <mergeCell ref="D231:D232"/>
    <mergeCell ref="S231:S232"/>
    <mergeCell ref="T231:T232"/>
    <mergeCell ref="U231:U232"/>
    <mergeCell ref="V231:V232"/>
    <mergeCell ref="W231:W232"/>
    <mergeCell ref="X231:X232"/>
    <mergeCell ref="Y231:Y232"/>
    <mergeCell ref="Z231:Z232"/>
    <mergeCell ref="AC231:AC232"/>
    <mergeCell ref="BP231:BP232"/>
    <mergeCell ref="BQ231:BQ232"/>
    <mergeCell ref="BR231:BR232"/>
    <mergeCell ref="BS231:BS232"/>
    <mergeCell ref="BT231:BT232"/>
    <mergeCell ref="BU231:BU232"/>
    <mergeCell ref="BV231:BV232"/>
    <mergeCell ref="BW231:BW232"/>
    <mergeCell ref="BX231:BX232"/>
    <mergeCell ref="BY231:BY232"/>
    <mergeCell ref="BZ231:BZ232"/>
    <mergeCell ref="CA231:CA232"/>
    <mergeCell ref="CB231:CB232"/>
    <mergeCell ref="CC231:CC232"/>
    <mergeCell ref="CD231:CD232"/>
    <mergeCell ref="CE231:CE232"/>
    <mergeCell ref="CF231:CF232"/>
    <mergeCell ref="CG231:CG232"/>
    <mergeCell ref="CH231:CH232"/>
    <mergeCell ref="CI231:CI232"/>
    <mergeCell ref="CJ231:CJ232"/>
    <mergeCell ref="CK231:CK232"/>
    <mergeCell ref="CL231:CL232"/>
    <mergeCell ref="CM231:CM232"/>
    <mergeCell ref="CN231:CN232"/>
    <mergeCell ref="CO231:CO232"/>
    <mergeCell ref="CP231:CP232"/>
    <mergeCell ref="CQ231:CQ232"/>
    <mergeCell ref="CR231:CR232"/>
    <mergeCell ref="CS231:CS232"/>
    <mergeCell ref="CT231:CT232"/>
    <mergeCell ref="CU231:CU232"/>
    <mergeCell ref="CW231:CW232"/>
    <mergeCell ref="CY231:CY232"/>
    <mergeCell ref="DA231:DA232"/>
    <mergeCell ref="DC231:DC232"/>
    <mergeCell ref="DE231:DE232"/>
    <mergeCell ref="DG231:DG232"/>
    <mergeCell ref="DH231:DH232"/>
    <mergeCell ref="DI231:DI232"/>
    <mergeCell ref="DK231:DK232"/>
    <mergeCell ref="DL231:DL232"/>
    <mergeCell ref="DM231:DM232"/>
    <mergeCell ref="DN231:DN232"/>
    <mergeCell ref="DO231:DO232"/>
    <mergeCell ref="DP231:DP232"/>
    <mergeCell ref="DQ231:DQ232"/>
    <mergeCell ref="DR231:DR232"/>
    <mergeCell ref="DS231:DS232"/>
    <mergeCell ref="DT231:DT232"/>
    <mergeCell ref="DU231:DU232"/>
    <mergeCell ref="DV231:DV232"/>
    <mergeCell ref="DW231:DW232"/>
    <mergeCell ref="C233:C234"/>
    <mergeCell ref="D233: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C233:AC234"/>
    <mergeCell ref="BP233:BP234"/>
    <mergeCell ref="BQ233:BQ234"/>
    <mergeCell ref="BR233:BR234"/>
    <mergeCell ref="BS233:BS234"/>
    <mergeCell ref="BT233:BT234"/>
    <mergeCell ref="BU233:BU234"/>
    <mergeCell ref="BV233:BV234"/>
    <mergeCell ref="BW233:BW234"/>
    <mergeCell ref="BX233:BX234"/>
    <mergeCell ref="BY233:BY234"/>
    <mergeCell ref="BZ233:BZ234"/>
    <mergeCell ref="CA233:CA234"/>
    <mergeCell ref="CB233:CB234"/>
    <mergeCell ref="CC233:CC234"/>
    <mergeCell ref="CD233:CD234"/>
    <mergeCell ref="CE233:CE234"/>
    <mergeCell ref="CF233:CF234"/>
    <mergeCell ref="CG233:CG234"/>
    <mergeCell ref="CH233:CH234"/>
    <mergeCell ref="CI233:CI234"/>
    <mergeCell ref="CJ233:CJ234"/>
    <mergeCell ref="CK233:CK234"/>
    <mergeCell ref="CL233:CL234"/>
    <mergeCell ref="CM233:CM234"/>
    <mergeCell ref="CN233:CN234"/>
    <mergeCell ref="CO233:CO234"/>
    <mergeCell ref="CP233:CP234"/>
    <mergeCell ref="CQ233:CQ234"/>
    <mergeCell ref="CR233:CR234"/>
    <mergeCell ref="CS233:CS234"/>
    <mergeCell ref="CT233:CT234"/>
    <mergeCell ref="CU233:CU234"/>
    <mergeCell ref="CW233:CW234"/>
    <mergeCell ref="CY233:CY234"/>
    <mergeCell ref="DA233:DA234"/>
    <mergeCell ref="DC233:DC234"/>
    <mergeCell ref="DE233:DE234"/>
    <mergeCell ref="DG233:DG234"/>
    <mergeCell ref="DH233:DH234"/>
    <mergeCell ref="DI233:DI234"/>
    <mergeCell ref="DK233:DK234"/>
    <mergeCell ref="DL233:DL234"/>
    <mergeCell ref="DM233:DM234"/>
    <mergeCell ref="DN233:DN234"/>
    <mergeCell ref="DO233:DO234"/>
    <mergeCell ref="DP233:DP234"/>
    <mergeCell ref="DQ233:DQ234"/>
    <mergeCell ref="DR233:DR234"/>
    <mergeCell ref="DS233:DS234"/>
    <mergeCell ref="DT233:DT234"/>
    <mergeCell ref="DU233:DU234"/>
    <mergeCell ref="DV233:DV234"/>
    <mergeCell ref="DW233:DW234"/>
    <mergeCell ref="C235:C236"/>
    <mergeCell ref="D235:D236"/>
    <mergeCell ref="S235:S236"/>
    <mergeCell ref="T235:T236"/>
    <mergeCell ref="U235:U236"/>
    <mergeCell ref="V235:V236"/>
    <mergeCell ref="W235:W236"/>
    <mergeCell ref="X235:X236"/>
    <mergeCell ref="Y235:Y236"/>
    <mergeCell ref="Z235:Z236"/>
    <mergeCell ref="AC235:AC236"/>
    <mergeCell ref="BP235:BP236"/>
    <mergeCell ref="BQ235:BQ236"/>
    <mergeCell ref="BR235:BR236"/>
    <mergeCell ref="BS235:BS236"/>
    <mergeCell ref="BT235:BT236"/>
    <mergeCell ref="BU235:BU236"/>
    <mergeCell ref="BV235:BV236"/>
    <mergeCell ref="BW235:BW236"/>
    <mergeCell ref="BX235:BX236"/>
    <mergeCell ref="BY235:BY236"/>
    <mergeCell ref="BZ235:BZ236"/>
    <mergeCell ref="CA235:CA236"/>
    <mergeCell ref="CB235:CB236"/>
    <mergeCell ref="CC235:CC236"/>
    <mergeCell ref="CD235:CD236"/>
    <mergeCell ref="CE235:CE236"/>
    <mergeCell ref="CF235:CF236"/>
    <mergeCell ref="CG235:CG236"/>
    <mergeCell ref="CH235:CH236"/>
    <mergeCell ref="CI235:CI236"/>
    <mergeCell ref="CJ235:CJ236"/>
    <mergeCell ref="CK235:CK236"/>
    <mergeCell ref="CL235:CL236"/>
    <mergeCell ref="CM235:CM236"/>
    <mergeCell ref="CN235:CN236"/>
    <mergeCell ref="CO235:CO236"/>
    <mergeCell ref="CP235:CP236"/>
    <mergeCell ref="CQ235:CQ236"/>
    <mergeCell ref="CR235:CR236"/>
    <mergeCell ref="CS235:CS236"/>
    <mergeCell ref="CT235:CT236"/>
    <mergeCell ref="CU235:CU236"/>
    <mergeCell ref="CW235:CW236"/>
    <mergeCell ref="CY235:CY236"/>
    <mergeCell ref="DA235:DA236"/>
    <mergeCell ref="DC235:DC236"/>
    <mergeCell ref="DE235:DE236"/>
    <mergeCell ref="DG235:DG236"/>
    <mergeCell ref="DH235:DH236"/>
    <mergeCell ref="DI235:DI236"/>
    <mergeCell ref="DK235:DK236"/>
    <mergeCell ref="DL235:DL236"/>
    <mergeCell ref="DM235:DM236"/>
    <mergeCell ref="DN235:DN236"/>
    <mergeCell ref="DO235:DO236"/>
    <mergeCell ref="DP235:DP236"/>
    <mergeCell ref="DQ235:DQ236"/>
    <mergeCell ref="DR235:DR236"/>
    <mergeCell ref="DS235:DS236"/>
    <mergeCell ref="DT235:DT236"/>
    <mergeCell ref="DU235:DU236"/>
    <mergeCell ref="DV235:DV236"/>
    <mergeCell ref="DW235:DW236"/>
    <mergeCell ref="C237:C238"/>
    <mergeCell ref="D237:D238"/>
    <mergeCell ref="S237:S238"/>
    <mergeCell ref="T237:T238"/>
    <mergeCell ref="U237:U238"/>
    <mergeCell ref="V237:V238"/>
    <mergeCell ref="W237:W238"/>
    <mergeCell ref="X237:X238"/>
    <mergeCell ref="Y237:Y238"/>
    <mergeCell ref="Z237:Z238"/>
    <mergeCell ref="AC237:AC238"/>
    <mergeCell ref="BP237:BP238"/>
    <mergeCell ref="BQ237:BQ238"/>
    <mergeCell ref="BR237:BR238"/>
    <mergeCell ref="BS237:BS238"/>
    <mergeCell ref="BT237:BT238"/>
    <mergeCell ref="BU237:BU238"/>
    <mergeCell ref="BV237:BV238"/>
    <mergeCell ref="BW237:BW238"/>
    <mergeCell ref="BX237:BX238"/>
    <mergeCell ref="BY237:BY238"/>
    <mergeCell ref="BZ237:BZ238"/>
    <mergeCell ref="CA237:CA238"/>
    <mergeCell ref="CB237:CB238"/>
    <mergeCell ref="CC237:CC238"/>
    <mergeCell ref="CD237:CD238"/>
    <mergeCell ref="CE237:CE238"/>
    <mergeCell ref="CF237:CF238"/>
    <mergeCell ref="CG237:CG238"/>
    <mergeCell ref="CH237:CH238"/>
    <mergeCell ref="CI237:CI238"/>
    <mergeCell ref="CJ237:CJ238"/>
    <mergeCell ref="CK237:CK238"/>
    <mergeCell ref="CL237:CL238"/>
    <mergeCell ref="CM237:CM238"/>
    <mergeCell ref="CN237:CN238"/>
    <mergeCell ref="CO237:CO238"/>
    <mergeCell ref="CP237:CP238"/>
    <mergeCell ref="CQ237:CQ238"/>
    <mergeCell ref="CR237:CR238"/>
    <mergeCell ref="CS237:CS238"/>
    <mergeCell ref="CT237:CT238"/>
    <mergeCell ref="CU237:CU238"/>
    <mergeCell ref="CW237:CW238"/>
    <mergeCell ref="CY237:CY238"/>
    <mergeCell ref="DA237:DA238"/>
    <mergeCell ref="DC237:DC238"/>
    <mergeCell ref="DE237:DE238"/>
    <mergeCell ref="DG237:DG238"/>
    <mergeCell ref="DH237:DH238"/>
    <mergeCell ref="DI237:DI238"/>
    <mergeCell ref="DK237:DK238"/>
    <mergeCell ref="DL237:DL238"/>
    <mergeCell ref="DM237:DM238"/>
    <mergeCell ref="DN237:DN238"/>
    <mergeCell ref="DO237:DO238"/>
    <mergeCell ref="DP237:DP238"/>
    <mergeCell ref="DQ237:DQ238"/>
    <mergeCell ref="DR237:DR238"/>
    <mergeCell ref="DS237:DS238"/>
    <mergeCell ref="DT237:DT238"/>
    <mergeCell ref="DU237:DU238"/>
    <mergeCell ref="DV237:DV238"/>
    <mergeCell ref="DW237:DW238"/>
    <mergeCell ref="C239:C240"/>
    <mergeCell ref="D239:D240"/>
    <mergeCell ref="S239:S240"/>
    <mergeCell ref="T239:T240"/>
    <mergeCell ref="U239:U240"/>
    <mergeCell ref="V239:V240"/>
    <mergeCell ref="W239:W240"/>
    <mergeCell ref="X239:X240"/>
    <mergeCell ref="Y239:Y240"/>
    <mergeCell ref="Z239:Z240"/>
    <mergeCell ref="AC239:AC240"/>
    <mergeCell ref="BP239:BP240"/>
    <mergeCell ref="BQ239:BQ240"/>
    <mergeCell ref="BR239:BR240"/>
    <mergeCell ref="BS239:BS240"/>
    <mergeCell ref="BT239:BT240"/>
    <mergeCell ref="BU239:BU240"/>
    <mergeCell ref="BV239:BV240"/>
    <mergeCell ref="BW239:BW240"/>
    <mergeCell ref="BX239:BX240"/>
    <mergeCell ref="BY239:BY240"/>
    <mergeCell ref="BZ239:BZ240"/>
    <mergeCell ref="CA239:CA240"/>
    <mergeCell ref="CB239:CB240"/>
    <mergeCell ref="CC239:CC240"/>
    <mergeCell ref="CD239:CD240"/>
    <mergeCell ref="CE239:CE240"/>
    <mergeCell ref="CF239:CF240"/>
    <mergeCell ref="CG239:CG240"/>
    <mergeCell ref="CH239:CH240"/>
    <mergeCell ref="CI239:CI240"/>
    <mergeCell ref="CJ239:CJ240"/>
    <mergeCell ref="CK239:CK240"/>
    <mergeCell ref="CL239:CL240"/>
    <mergeCell ref="CM239:CM240"/>
    <mergeCell ref="CN239:CN240"/>
    <mergeCell ref="CO239:CO240"/>
    <mergeCell ref="CP239:CP240"/>
    <mergeCell ref="CQ239:CQ240"/>
    <mergeCell ref="CR239:CR240"/>
    <mergeCell ref="CS239:CS240"/>
    <mergeCell ref="CT239:CT240"/>
    <mergeCell ref="CU239:CU240"/>
    <mergeCell ref="CW239:CW240"/>
    <mergeCell ref="CY239:CY240"/>
    <mergeCell ref="DA239:DA240"/>
    <mergeCell ref="DC239:DC240"/>
    <mergeCell ref="DE239:DE240"/>
    <mergeCell ref="DG239:DG240"/>
    <mergeCell ref="DH239:DH240"/>
    <mergeCell ref="DI239:DI240"/>
    <mergeCell ref="DK239:DK240"/>
    <mergeCell ref="DL239:DL240"/>
    <mergeCell ref="DM239:DM240"/>
    <mergeCell ref="DN239:DN240"/>
    <mergeCell ref="DO239:DO240"/>
    <mergeCell ref="DP239:DP240"/>
    <mergeCell ref="DQ239:DQ240"/>
    <mergeCell ref="DR239:DR240"/>
    <mergeCell ref="DS239:DS240"/>
    <mergeCell ref="DT239:DT240"/>
    <mergeCell ref="DU239:DU240"/>
    <mergeCell ref="DV239:DV240"/>
    <mergeCell ref="DW239:DW240"/>
    <mergeCell ref="C241:C242"/>
    <mergeCell ref="D241:D242"/>
    <mergeCell ref="S241:S242"/>
    <mergeCell ref="T241:T242"/>
    <mergeCell ref="U241:U242"/>
    <mergeCell ref="V241:V242"/>
    <mergeCell ref="W241:W242"/>
    <mergeCell ref="X241:X242"/>
    <mergeCell ref="Y241:Y242"/>
    <mergeCell ref="Z241:Z242"/>
    <mergeCell ref="AC241:AC242"/>
    <mergeCell ref="BP241:BP242"/>
    <mergeCell ref="BQ241:BQ242"/>
    <mergeCell ref="BR241:BR242"/>
    <mergeCell ref="BS241:BS242"/>
    <mergeCell ref="BT241:BT242"/>
    <mergeCell ref="BU241:BU242"/>
    <mergeCell ref="BV241:BV242"/>
    <mergeCell ref="BW241:BW242"/>
    <mergeCell ref="BX241:BX242"/>
    <mergeCell ref="BY241:BY242"/>
    <mergeCell ref="BZ241:BZ242"/>
    <mergeCell ref="CA241:CA242"/>
    <mergeCell ref="CB241:CB242"/>
    <mergeCell ref="CC241:CC242"/>
    <mergeCell ref="CD241:CD242"/>
    <mergeCell ref="CE241:CE242"/>
    <mergeCell ref="CF241:CF242"/>
    <mergeCell ref="CG241:CG242"/>
    <mergeCell ref="CH241:CH242"/>
    <mergeCell ref="CI241:CI242"/>
    <mergeCell ref="CJ241:CJ242"/>
    <mergeCell ref="CK241:CK242"/>
    <mergeCell ref="CL241:CL242"/>
    <mergeCell ref="CM241:CM242"/>
    <mergeCell ref="CN241:CN242"/>
    <mergeCell ref="CO241:CO242"/>
    <mergeCell ref="CP241:CP242"/>
    <mergeCell ref="CQ241:CQ242"/>
    <mergeCell ref="CR241:CR242"/>
    <mergeCell ref="CS241:CS242"/>
    <mergeCell ref="CT241:CT242"/>
    <mergeCell ref="CU241:CU242"/>
    <mergeCell ref="CW241:CW242"/>
    <mergeCell ref="CY241:CY242"/>
    <mergeCell ref="DA241:DA242"/>
    <mergeCell ref="DC241:DC242"/>
    <mergeCell ref="DE241:DE242"/>
    <mergeCell ref="DG241:DG242"/>
    <mergeCell ref="DH241:DH242"/>
    <mergeCell ref="DI241:DI242"/>
    <mergeCell ref="DK241:DK242"/>
    <mergeCell ref="DL241:DL242"/>
    <mergeCell ref="DM241:DM242"/>
    <mergeCell ref="DN241:DN242"/>
    <mergeCell ref="DO241:DO242"/>
    <mergeCell ref="DP241:DP242"/>
    <mergeCell ref="DQ241:DQ242"/>
    <mergeCell ref="DR241:DR242"/>
    <mergeCell ref="DS241:DS242"/>
    <mergeCell ref="DT241:DT242"/>
    <mergeCell ref="DU241:DU242"/>
    <mergeCell ref="DV241:DV242"/>
    <mergeCell ref="DW241:DW242"/>
    <mergeCell ref="C243:C244"/>
    <mergeCell ref="D243:D244"/>
    <mergeCell ref="S243:S244"/>
    <mergeCell ref="T243:T244"/>
    <mergeCell ref="U243:U244"/>
    <mergeCell ref="V243:V244"/>
    <mergeCell ref="W243:W244"/>
    <mergeCell ref="X243:X244"/>
    <mergeCell ref="Y243:Y244"/>
    <mergeCell ref="Z243:Z244"/>
    <mergeCell ref="AC243:AC244"/>
    <mergeCell ref="BP243:BP244"/>
    <mergeCell ref="BQ243:BQ244"/>
    <mergeCell ref="BR243:BR244"/>
    <mergeCell ref="BS243:BS244"/>
    <mergeCell ref="BT243:BT244"/>
    <mergeCell ref="BU243:BU244"/>
    <mergeCell ref="BV243:BV244"/>
    <mergeCell ref="BW243:BW244"/>
    <mergeCell ref="BX243:BX244"/>
    <mergeCell ref="BY243:BY244"/>
    <mergeCell ref="BZ243:BZ244"/>
    <mergeCell ref="CA243:CA244"/>
    <mergeCell ref="CB243:CB244"/>
    <mergeCell ref="CC243:CC244"/>
    <mergeCell ref="CD243:CD244"/>
    <mergeCell ref="CE243:CE244"/>
    <mergeCell ref="CF243:CF244"/>
    <mergeCell ref="CG243:CG244"/>
    <mergeCell ref="CH243:CH244"/>
    <mergeCell ref="CI243:CI244"/>
    <mergeCell ref="CJ243:CJ244"/>
    <mergeCell ref="CK243:CK244"/>
    <mergeCell ref="CL243:CL244"/>
    <mergeCell ref="CM243:CM244"/>
    <mergeCell ref="CN243:CN244"/>
    <mergeCell ref="CO243:CO244"/>
    <mergeCell ref="CP243:CP244"/>
    <mergeCell ref="CQ243:CQ244"/>
    <mergeCell ref="CR243:CR244"/>
    <mergeCell ref="CS243:CS244"/>
    <mergeCell ref="CT243:CT244"/>
    <mergeCell ref="CU243:CU244"/>
    <mergeCell ref="CW243:CW244"/>
    <mergeCell ref="CY243:CY244"/>
    <mergeCell ref="DA243:DA244"/>
    <mergeCell ref="DC243:DC244"/>
    <mergeCell ref="DE243:DE244"/>
    <mergeCell ref="DG243:DG244"/>
    <mergeCell ref="DH243:DH244"/>
    <mergeCell ref="DI243:DI244"/>
    <mergeCell ref="DK243:DK244"/>
    <mergeCell ref="DL243:DL244"/>
    <mergeCell ref="DM243:DM244"/>
    <mergeCell ref="DN243:DN244"/>
    <mergeCell ref="DO243:DO244"/>
    <mergeCell ref="DP243:DP244"/>
    <mergeCell ref="DQ243:DQ244"/>
    <mergeCell ref="DR243:DR244"/>
    <mergeCell ref="DS243:DS244"/>
    <mergeCell ref="DT243:DT244"/>
    <mergeCell ref="DU243:DU244"/>
    <mergeCell ref="DV243:DV244"/>
    <mergeCell ref="DW243:DW244"/>
    <mergeCell ref="C245:C246"/>
    <mergeCell ref="D245:D246"/>
    <mergeCell ref="S245:S246"/>
    <mergeCell ref="T245:T246"/>
    <mergeCell ref="U245:U246"/>
    <mergeCell ref="V245:V246"/>
    <mergeCell ref="W245:W246"/>
    <mergeCell ref="X245:X246"/>
    <mergeCell ref="Y245:Y246"/>
    <mergeCell ref="Z245:Z246"/>
    <mergeCell ref="AC245:AC246"/>
    <mergeCell ref="BP245:BP246"/>
    <mergeCell ref="BQ245:BQ246"/>
    <mergeCell ref="BR245:BR246"/>
    <mergeCell ref="BS245:BS246"/>
    <mergeCell ref="BT245:BT246"/>
    <mergeCell ref="BU245:BU246"/>
    <mergeCell ref="BV245:BV246"/>
    <mergeCell ref="BW245:BW246"/>
    <mergeCell ref="BX245:BX246"/>
    <mergeCell ref="BY245:BY246"/>
    <mergeCell ref="BZ245:BZ246"/>
    <mergeCell ref="CA245:CA246"/>
    <mergeCell ref="CB245:CB246"/>
    <mergeCell ref="CC245:CC246"/>
    <mergeCell ref="CD245:CD246"/>
    <mergeCell ref="CE245:CE246"/>
    <mergeCell ref="CF245:CF246"/>
    <mergeCell ref="CG245:CG246"/>
    <mergeCell ref="CH245:CH246"/>
    <mergeCell ref="CI245:CI246"/>
    <mergeCell ref="CJ245:CJ246"/>
    <mergeCell ref="CK245:CK246"/>
    <mergeCell ref="CL245:CL246"/>
    <mergeCell ref="CM245:CM246"/>
    <mergeCell ref="CN245:CN246"/>
    <mergeCell ref="CO245:CO246"/>
    <mergeCell ref="CP245:CP246"/>
    <mergeCell ref="CQ245:CQ246"/>
    <mergeCell ref="CR245:CR246"/>
    <mergeCell ref="CS245:CS246"/>
    <mergeCell ref="CT245:CT246"/>
    <mergeCell ref="CU245:CU246"/>
    <mergeCell ref="CW245:CW246"/>
    <mergeCell ref="CY245:CY246"/>
    <mergeCell ref="DA245:DA246"/>
    <mergeCell ref="DC245:DC246"/>
    <mergeCell ref="DE245:DE246"/>
    <mergeCell ref="DG245:DG246"/>
    <mergeCell ref="DH245:DH246"/>
    <mergeCell ref="DI245:DI246"/>
    <mergeCell ref="DK245:DK246"/>
    <mergeCell ref="DL245:DL246"/>
    <mergeCell ref="DM245:DM246"/>
    <mergeCell ref="DN245:DN246"/>
    <mergeCell ref="DO245:DO246"/>
    <mergeCell ref="DP245:DP246"/>
    <mergeCell ref="DQ245:DQ246"/>
    <mergeCell ref="DR245:DR246"/>
    <mergeCell ref="DS245:DS246"/>
    <mergeCell ref="DT245:DT246"/>
    <mergeCell ref="DU245:DU246"/>
    <mergeCell ref="DV245:DV246"/>
    <mergeCell ref="DW245:DW246"/>
    <mergeCell ref="C247:C248"/>
    <mergeCell ref="D247:D248"/>
    <mergeCell ref="S247:S248"/>
    <mergeCell ref="T247:T248"/>
    <mergeCell ref="U247:U248"/>
    <mergeCell ref="V247:V248"/>
    <mergeCell ref="W247:W248"/>
    <mergeCell ref="X247:X248"/>
    <mergeCell ref="Y247:Y248"/>
    <mergeCell ref="Z247:Z248"/>
    <mergeCell ref="AC247:AC248"/>
    <mergeCell ref="BP247:BP248"/>
    <mergeCell ref="BQ247:BQ248"/>
    <mergeCell ref="BR247:BR248"/>
    <mergeCell ref="BS247:BS248"/>
    <mergeCell ref="BT247:BT248"/>
    <mergeCell ref="BU247:BU248"/>
    <mergeCell ref="BV247:BV248"/>
    <mergeCell ref="BW247:BW248"/>
    <mergeCell ref="BX247:BX248"/>
    <mergeCell ref="BY247:BY248"/>
    <mergeCell ref="BZ247:BZ248"/>
    <mergeCell ref="CA247:CA248"/>
    <mergeCell ref="CB247:CB248"/>
    <mergeCell ref="CC247:CC248"/>
    <mergeCell ref="CD247:CD248"/>
    <mergeCell ref="CE247:CE248"/>
    <mergeCell ref="CF247:CF248"/>
    <mergeCell ref="CG247:CG248"/>
    <mergeCell ref="CH247:CH248"/>
    <mergeCell ref="CI247:CI248"/>
    <mergeCell ref="CJ247:CJ248"/>
    <mergeCell ref="CK247:CK248"/>
    <mergeCell ref="CL247:CL248"/>
    <mergeCell ref="CM247:CM248"/>
    <mergeCell ref="CN247:CN248"/>
    <mergeCell ref="CO247:CO248"/>
    <mergeCell ref="CP247:CP248"/>
    <mergeCell ref="CQ247:CQ248"/>
    <mergeCell ref="CR247:CR248"/>
    <mergeCell ref="CS247:CS248"/>
    <mergeCell ref="CT247:CT248"/>
    <mergeCell ref="CU247:CU248"/>
    <mergeCell ref="CW247:CW248"/>
    <mergeCell ref="CY247:CY248"/>
    <mergeCell ref="DA247:DA248"/>
    <mergeCell ref="DC247:DC248"/>
    <mergeCell ref="DE247:DE248"/>
    <mergeCell ref="DG247:DG248"/>
    <mergeCell ref="DH247:DH248"/>
    <mergeCell ref="DI247:DI248"/>
    <mergeCell ref="DK247:DK248"/>
    <mergeCell ref="DL247:DL248"/>
    <mergeCell ref="DM247:DM248"/>
    <mergeCell ref="DN247:DN248"/>
    <mergeCell ref="DO247:DO248"/>
    <mergeCell ref="DP247:DP248"/>
    <mergeCell ref="DQ247:DQ248"/>
    <mergeCell ref="DR247:DR248"/>
    <mergeCell ref="DS247:DS248"/>
    <mergeCell ref="DT247:DT248"/>
    <mergeCell ref="DU247:DU248"/>
    <mergeCell ref="DV247:DV248"/>
    <mergeCell ref="DW247:DW248"/>
    <mergeCell ref="C249:C250"/>
    <mergeCell ref="D249:D250"/>
    <mergeCell ref="S249:S250"/>
    <mergeCell ref="T249:T250"/>
    <mergeCell ref="U249:U250"/>
    <mergeCell ref="V249:V250"/>
    <mergeCell ref="W249:W250"/>
    <mergeCell ref="X249:X250"/>
    <mergeCell ref="Y249:Y250"/>
    <mergeCell ref="Z249:Z250"/>
    <mergeCell ref="AC249:AC250"/>
    <mergeCell ref="BP249:BP250"/>
    <mergeCell ref="BQ249:BQ250"/>
    <mergeCell ref="BR249:BR250"/>
    <mergeCell ref="BS249:BS250"/>
    <mergeCell ref="BT249:BT250"/>
    <mergeCell ref="BU249:BU250"/>
    <mergeCell ref="BV249:BV250"/>
    <mergeCell ref="BW249:BW250"/>
    <mergeCell ref="BX249:BX250"/>
    <mergeCell ref="BY249:BY250"/>
    <mergeCell ref="BZ249:BZ250"/>
    <mergeCell ref="CA249:CA250"/>
    <mergeCell ref="CB249:CB250"/>
    <mergeCell ref="CC249:CC250"/>
    <mergeCell ref="CD249:CD250"/>
    <mergeCell ref="CE249:CE250"/>
    <mergeCell ref="CF249:CF250"/>
    <mergeCell ref="CG249:CG250"/>
    <mergeCell ref="CH249:CH250"/>
    <mergeCell ref="CI249:CI250"/>
    <mergeCell ref="CJ249:CJ250"/>
    <mergeCell ref="CK249:CK250"/>
    <mergeCell ref="CL249:CL250"/>
    <mergeCell ref="CM249:CM250"/>
    <mergeCell ref="CN249:CN250"/>
    <mergeCell ref="CO249:CO250"/>
    <mergeCell ref="CP249:CP250"/>
    <mergeCell ref="CQ249:CQ250"/>
    <mergeCell ref="CR249:CR250"/>
    <mergeCell ref="CS249:CS250"/>
    <mergeCell ref="CT249:CT250"/>
    <mergeCell ref="CU249:CU250"/>
    <mergeCell ref="CW249:CW250"/>
    <mergeCell ref="CY249:CY250"/>
    <mergeCell ref="DA249:DA250"/>
    <mergeCell ref="DC249:DC250"/>
    <mergeCell ref="DE249:DE250"/>
    <mergeCell ref="DG249:DG250"/>
    <mergeCell ref="DH249:DH250"/>
    <mergeCell ref="DI249:DI250"/>
    <mergeCell ref="DK249:DK250"/>
    <mergeCell ref="DL249:DL250"/>
    <mergeCell ref="DM249:DM250"/>
    <mergeCell ref="DN249:DN250"/>
    <mergeCell ref="DO249:DO250"/>
    <mergeCell ref="DP249:DP250"/>
    <mergeCell ref="DQ249:DQ250"/>
    <mergeCell ref="DR249:DR250"/>
    <mergeCell ref="DS249:DS250"/>
    <mergeCell ref="DT249:DT250"/>
    <mergeCell ref="DU249:DU250"/>
    <mergeCell ref="DV249:DV250"/>
    <mergeCell ref="DW249:DW250"/>
    <mergeCell ref="C251:C252"/>
    <mergeCell ref="D251:D252"/>
    <mergeCell ref="S251:S252"/>
    <mergeCell ref="T251:T252"/>
    <mergeCell ref="U251:U252"/>
    <mergeCell ref="V251:V252"/>
    <mergeCell ref="W251:W252"/>
    <mergeCell ref="X251:X252"/>
    <mergeCell ref="Y251:Y252"/>
    <mergeCell ref="Z251:Z252"/>
    <mergeCell ref="AC251:AC252"/>
    <mergeCell ref="BP251:BP252"/>
    <mergeCell ref="BQ251:BQ252"/>
    <mergeCell ref="BR251:BR252"/>
    <mergeCell ref="BS251:BS252"/>
    <mergeCell ref="BT251:BT252"/>
    <mergeCell ref="BU251:BU252"/>
    <mergeCell ref="BV251:BV252"/>
    <mergeCell ref="BW251:BW252"/>
    <mergeCell ref="BX251:BX252"/>
    <mergeCell ref="BY251:BY252"/>
    <mergeCell ref="BZ251:BZ252"/>
    <mergeCell ref="CA251:CA252"/>
    <mergeCell ref="CB251:CB252"/>
    <mergeCell ref="CC251:CC252"/>
    <mergeCell ref="CD251:CD252"/>
    <mergeCell ref="CE251:CE252"/>
    <mergeCell ref="CF251:CF252"/>
    <mergeCell ref="CG251:CG252"/>
    <mergeCell ref="CH251:CH252"/>
    <mergeCell ref="CI251:CI252"/>
    <mergeCell ref="CJ251:CJ252"/>
    <mergeCell ref="CK251:CK252"/>
    <mergeCell ref="CL251:CL252"/>
    <mergeCell ref="CM251:CM252"/>
    <mergeCell ref="CN251:CN252"/>
    <mergeCell ref="CO251:CO252"/>
    <mergeCell ref="CP251:CP252"/>
    <mergeCell ref="CQ251:CQ252"/>
    <mergeCell ref="CR251:CR252"/>
    <mergeCell ref="CS251:CS252"/>
    <mergeCell ref="CT251:CT252"/>
    <mergeCell ref="CU251:CU252"/>
    <mergeCell ref="CW251:CW252"/>
    <mergeCell ref="CY251:CY252"/>
    <mergeCell ref="DA251:DA252"/>
    <mergeCell ref="DC251:DC252"/>
    <mergeCell ref="DE251:DE252"/>
    <mergeCell ref="DG251:DG252"/>
    <mergeCell ref="DH251:DH252"/>
    <mergeCell ref="DI251:DI252"/>
    <mergeCell ref="DK251:DK252"/>
    <mergeCell ref="DL251:DL252"/>
    <mergeCell ref="DM251:DM252"/>
    <mergeCell ref="DN251:DN252"/>
    <mergeCell ref="DO251:DO252"/>
    <mergeCell ref="DP251:DP252"/>
    <mergeCell ref="DQ251:DQ252"/>
    <mergeCell ref="DR251:DR252"/>
    <mergeCell ref="DS251:DS252"/>
    <mergeCell ref="DT251:DT252"/>
    <mergeCell ref="DU251:DU252"/>
    <mergeCell ref="DV251:DV252"/>
    <mergeCell ref="DW251:DW252"/>
    <mergeCell ref="C253:C254"/>
    <mergeCell ref="D253:D254"/>
    <mergeCell ref="S253:S254"/>
    <mergeCell ref="T253:T254"/>
    <mergeCell ref="U253:U254"/>
    <mergeCell ref="V253:V254"/>
    <mergeCell ref="W253:W254"/>
    <mergeCell ref="X253:X254"/>
    <mergeCell ref="Y253:Y254"/>
    <mergeCell ref="Z253:Z254"/>
    <mergeCell ref="AC253:AC254"/>
    <mergeCell ref="BP253:BP254"/>
    <mergeCell ref="BQ253:BQ254"/>
    <mergeCell ref="BR253:BR254"/>
    <mergeCell ref="BS253:BS254"/>
    <mergeCell ref="BT253:BT254"/>
    <mergeCell ref="BU253:BU254"/>
    <mergeCell ref="BV253:BV254"/>
    <mergeCell ref="BW253:BW254"/>
    <mergeCell ref="BX253:BX254"/>
    <mergeCell ref="BY253:BY254"/>
    <mergeCell ref="BZ253:BZ254"/>
    <mergeCell ref="CA253:CA254"/>
    <mergeCell ref="CB253:CB254"/>
    <mergeCell ref="CC253:CC254"/>
    <mergeCell ref="CD253:CD254"/>
    <mergeCell ref="CE253:CE254"/>
    <mergeCell ref="CF253:CF254"/>
    <mergeCell ref="CG253:CG254"/>
    <mergeCell ref="CH253:CH254"/>
    <mergeCell ref="CI253:CI254"/>
    <mergeCell ref="CJ253:CJ254"/>
    <mergeCell ref="CK253:CK254"/>
    <mergeCell ref="CL253:CL254"/>
    <mergeCell ref="CM253:CM254"/>
    <mergeCell ref="CN253:CN254"/>
    <mergeCell ref="CO253:CO254"/>
    <mergeCell ref="CP253:CP254"/>
    <mergeCell ref="CQ253:CQ254"/>
    <mergeCell ref="CR253:CR254"/>
    <mergeCell ref="CS253:CS254"/>
    <mergeCell ref="CT253:CT254"/>
    <mergeCell ref="CU253:CU254"/>
    <mergeCell ref="CW253:CW254"/>
    <mergeCell ref="CY253:CY254"/>
    <mergeCell ref="DA253:DA254"/>
    <mergeCell ref="DC253:DC254"/>
    <mergeCell ref="DE253:DE254"/>
    <mergeCell ref="DG253:DG254"/>
    <mergeCell ref="DH253:DH254"/>
    <mergeCell ref="DI253:DI254"/>
    <mergeCell ref="DK253:DK254"/>
    <mergeCell ref="DL253:DL254"/>
    <mergeCell ref="DM253:DM254"/>
    <mergeCell ref="DN253:DN254"/>
    <mergeCell ref="DO253:DO254"/>
    <mergeCell ref="DP253:DP254"/>
    <mergeCell ref="DQ253:DQ254"/>
    <mergeCell ref="DR253:DR254"/>
    <mergeCell ref="DS253:DS254"/>
    <mergeCell ref="DT253:DT254"/>
    <mergeCell ref="DU253:DU254"/>
    <mergeCell ref="DV253:DV254"/>
    <mergeCell ref="DW253:DW254"/>
    <mergeCell ref="C255:C256"/>
    <mergeCell ref="D255:D256"/>
    <mergeCell ref="S255:S256"/>
    <mergeCell ref="T255:T256"/>
    <mergeCell ref="U255:U256"/>
    <mergeCell ref="V255:V256"/>
    <mergeCell ref="W255:W256"/>
    <mergeCell ref="X255:X256"/>
    <mergeCell ref="Y255:Y256"/>
    <mergeCell ref="Z255:Z256"/>
    <mergeCell ref="AC255:AC256"/>
    <mergeCell ref="BP255:BP256"/>
    <mergeCell ref="BQ255:BQ256"/>
    <mergeCell ref="BR255:BR256"/>
    <mergeCell ref="BS255:BS256"/>
    <mergeCell ref="BT255:BT256"/>
    <mergeCell ref="BU255:BU256"/>
    <mergeCell ref="BV255:BV256"/>
    <mergeCell ref="BW255:BW256"/>
    <mergeCell ref="BX255:BX256"/>
    <mergeCell ref="BY255:BY256"/>
    <mergeCell ref="BZ255:BZ256"/>
    <mergeCell ref="CA255:CA256"/>
    <mergeCell ref="CB255:CB256"/>
    <mergeCell ref="CC255:CC256"/>
    <mergeCell ref="CD255:CD256"/>
    <mergeCell ref="CE255:CE256"/>
    <mergeCell ref="CF255:CF256"/>
    <mergeCell ref="CG255:CG256"/>
    <mergeCell ref="CH255:CH256"/>
    <mergeCell ref="CI255:CI256"/>
    <mergeCell ref="CJ255:CJ256"/>
    <mergeCell ref="CK255:CK256"/>
    <mergeCell ref="CL255:CL256"/>
    <mergeCell ref="CM255:CM256"/>
    <mergeCell ref="CN255:CN256"/>
    <mergeCell ref="CO255:CO256"/>
    <mergeCell ref="CP255:CP256"/>
    <mergeCell ref="CQ255:CQ256"/>
    <mergeCell ref="CR255:CR256"/>
    <mergeCell ref="CS255:CS256"/>
    <mergeCell ref="CT255:CT256"/>
    <mergeCell ref="CU255:CU256"/>
    <mergeCell ref="CW255:CW256"/>
    <mergeCell ref="CY255:CY256"/>
    <mergeCell ref="DA255:DA256"/>
    <mergeCell ref="DC255:DC256"/>
    <mergeCell ref="DE255:DE256"/>
    <mergeCell ref="DG255:DG256"/>
    <mergeCell ref="DH255:DH256"/>
    <mergeCell ref="DI255:DI256"/>
    <mergeCell ref="DK255:DK256"/>
    <mergeCell ref="DL255:DL256"/>
    <mergeCell ref="DM255:DM256"/>
    <mergeCell ref="DN255:DN256"/>
    <mergeCell ref="DO255:DO256"/>
    <mergeCell ref="DP255:DP256"/>
    <mergeCell ref="DQ255:DQ256"/>
    <mergeCell ref="DR255:DR256"/>
    <mergeCell ref="DS255:DS256"/>
    <mergeCell ref="DT255:DT256"/>
    <mergeCell ref="DU255:DU256"/>
    <mergeCell ref="DV255:DV256"/>
    <mergeCell ref="DW255:DW256"/>
    <mergeCell ref="C257:C258"/>
    <mergeCell ref="D257:D258"/>
    <mergeCell ref="S257:S258"/>
    <mergeCell ref="T257:T258"/>
    <mergeCell ref="U257:U258"/>
    <mergeCell ref="V257:V258"/>
    <mergeCell ref="W257:W258"/>
    <mergeCell ref="X257:X258"/>
    <mergeCell ref="Y257:Y258"/>
    <mergeCell ref="Z257:Z258"/>
    <mergeCell ref="AC257:AC258"/>
    <mergeCell ref="BP257:BP258"/>
    <mergeCell ref="BQ257:BQ258"/>
    <mergeCell ref="BR257:BR258"/>
    <mergeCell ref="BS257:BS258"/>
    <mergeCell ref="BT257:BT258"/>
    <mergeCell ref="BU257:BU258"/>
    <mergeCell ref="BV257:BV258"/>
    <mergeCell ref="BW257:BW258"/>
    <mergeCell ref="BX257:BX258"/>
    <mergeCell ref="BY257:BY258"/>
    <mergeCell ref="BZ257:BZ258"/>
    <mergeCell ref="CA257:CA258"/>
    <mergeCell ref="CB257:CB258"/>
    <mergeCell ref="CC257:CC258"/>
    <mergeCell ref="CD257:CD258"/>
    <mergeCell ref="CE257:CE258"/>
    <mergeCell ref="CF257:CF258"/>
    <mergeCell ref="CG257:CG258"/>
    <mergeCell ref="CH257:CH258"/>
    <mergeCell ref="CI257:CI258"/>
    <mergeCell ref="CJ257:CJ258"/>
    <mergeCell ref="CK257:CK258"/>
    <mergeCell ref="CL257:CL258"/>
    <mergeCell ref="CM257:CM258"/>
    <mergeCell ref="CN257:CN258"/>
    <mergeCell ref="CO257:CO258"/>
    <mergeCell ref="CP257:CP258"/>
    <mergeCell ref="CQ257:CQ258"/>
    <mergeCell ref="CR257:CR258"/>
    <mergeCell ref="CS257:CS258"/>
    <mergeCell ref="CT257:CT258"/>
    <mergeCell ref="CU257:CU258"/>
    <mergeCell ref="CW257:CW258"/>
    <mergeCell ref="CY257:CY258"/>
    <mergeCell ref="DA257:DA258"/>
    <mergeCell ref="DC257:DC258"/>
    <mergeCell ref="DE257:DE258"/>
    <mergeCell ref="DG257:DG258"/>
    <mergeCell ref="DH257:DH258"/>
    <mergeCell ref="DI257:DI258"/>
    <mergeCell ref="DK257:DK258"/>
    <mergeCell ref="DL257:DL258"/>
    <mergeCell ref="DM257:DM258"/>
    <mergeCell ref="DN257:DN258"/>
    <mergeCell ref="DO257:DO258"/>
    <mergeCell ref="DP257:DP258"/>
    <mergeCell ref="DQ257:DQ258"/>
    <mergeCell ref="DR257:DR258"/>
    <mergeCell ref="DS257:DS258"/>
    <mergeCell ref="DT257:DT258"/>
    <mergeCell ref="DU257:DU258"/>
    <mergeCell ref="DV257:DV258"/>
    <mergeCell ref="DW257:DW258"/>
    <mergeCell ref="C259:C260"/>
    <mergeCell ref="D259:D260"/>
    <mergeCell ref="S259:S260"/>
    <mergeCell ref="T259:T260"/>
    <mergeCell ref="U259:U260"/>
    <mergeCell ref="V259:V260"/>
    <mergeCell ref="W259:W260"/>
    <mergeCell ref="X259:X260"/>
    <mergeCell ref="Y259:Y260"/>
    <mergeCell ref="Z259:Z260"/>
    <mergeCell ref="AC259:AC260"/>
    <mergeCell ref="BP259:BP260"/>
    <mergeCell ref="BQ259:BQ260"/>
    <mergeCell ref="BR259:BR260"/>
    <mergeCell ref="BS259:BS260"/>
    <mergeCell ref="BT259:BT260"/>
    <mergeCell ref="BU259:BU260"/>
    <mergeCell ref="BV259:BV260"/>
    <mergeCell ref="BW259:BW260"/>
    <mergeCell ref="BX259:BX260"/>
    <mergeCell ref="BY259:BY260"/>
    <mergeCell ref="BZ259:BZ260"/>
    <mergeCell ref="CA259:CA260"/>
    <mergeCell ref="CB259:CB260"/>
    <mergeCell ref="CC259:CC260"/>
    <mergeCell ref="CD259:CD260"/>
    <mergeCell ref="CE259:CE260"/>
    <mergeCell ref="CF259:CF260"/>
    <mergeCell ref="CG259:CG260"/>
    <mergeCell ref="CH259:CH260"/>
    <mergeCell ref="CI259:CI260"/>
    <mergeCell ref="CJ259:CJ260"/>
    <mergeCell ref="CK259:CK260"/>
    <mergeCell ref="CL259:CL260"/>
    <mergeCell ref="CM259:CM260"/>
    <mergeCell ref="CN259:CN260"/>
    <mergeCell ref="CO259:CO260"/>
    <mergeCell ref="CP259:CP260"/>
    <mergeCell ref="CQ259:CQ260"/>
    <mergeCell ref="CR259:CR260"/>
    <mergeCell ref="CS259:CS260"/>
    <mergeCell ref="CT259:CT260"/>
    <mergeCell ref="CU259:CU260"/>
    <mergeCell ref="CW259:CW260"/>
    <mergeCell ref="CY259:CY260"/>
    <mergeCell ref="DA259:DA260"/>
    <mergeCell ref="DC259:DC260"/>
    <mergeCell ref="DE259:DE260"/>
    <mergeCell ref="DG259:DG260"/>
    <mergeCell ref="DH259:DH260"/>
    <mergeCell ref="DI259:DI260"/>
    <mergeCell ref="DK259:DK260"/>
    <mergeCell ref="DL259:DL260"/>
    <mergeCell ref="DM259:DM260"/>
    <mergeCell ref="DN259:DN260"/>
    <mergeCell ref="DO259:DO260"/>
    <mergeCell ref="DP259:DP260"/>
    <mergeCell ref="DQ259:DQ260"/>
    <mergeCell ref="DR259:DR260"/>
    <mergeCell ref="DS259:DS260"/>
    <mergeCell ref="DT259:DT260"/>
    <mergeCell ref="DU259:DU260"/>
    <mergeCell ref="DV259:DV260"/>
    <mergeCell ref="DW259:DW260"/>
    <mergeCell ref="C261:C262"/>
    <mergeCell ref="D261:D262"/>
    <mergeCell ref="S261:S262"/>
    <mergeCell ref="T261:T262"/>
    <mergeCell ref="U261:U262"/>
    <mergeCell ref="V261:V262"/>
    <mergeCell ref="W261:W262"/>
    <mergeCell ref="X261:X262"/>
    <mergeCell ref="Y261:Y262"/>
    <mergeCell ref="Z261:Z262"/>
    <mergeCell ref="AC261:AC262"/>
    <mergeCell ref="BP261:BP262"/>
    <mergeCell ref="BQ261:BQ262"/>
    <mergeCell ref="BR261:BR262"/>
    <mergeCell ref="BS261:BS262"/>
    <mergeCell ref="BT261:BT262"/>
    <mergeCell ref="BU261:BU262"/>
    <mergeCell ref="BV261:BV262"/>
    <mergeCell ref="BW261:BW262"/>
    <mergeCell ref="BX261:BX262"/>
    <mergeCell ref="BY261:BY262"/>
    <mergeCell ref="BZ261:BZ262"/>
    <mergeCell ref="CA261:CA262"/>
    <mergeCell ref="CB261:CB262"/>
    <mergeCell ref="CC261:CC262"/>
    <mergeCell ref="CD261:CD262"/>
    <mergeCell ref="CE261:CE262"/>
    <mergeCell ref="CF261:CF262"/>
    <mergeCell ref="CG261:CG262"/>
    <mergeCell ref="CH261:CH262"/>
    <mergeCell ref="CI261:CI262"/>
    <mergeCell ref="CJ261:CJ262"/>
    <mergeCell ref="CK261:CK262"/>
    <mergeCell ref="CL261:CL262"/>
    <mergeCell ref="CM261:CM262"/>
    <mergeCell ref="CN261:CN262"/>
    <mergeCell ref="CO261:CO262"/>
    <mergeCell ref="CP261:CP262"/>
    <mergeCell ref="CQ261:CQ262"/>
    <mergeCell ref="CR261:CR262"/>
    <mergeCell ref="CS261:CS262"/>
    <mergeCell ref="CT261:CT262"/>
    <mergeCell ref="CU261:CU262"/>
    <mergeCell ref="CW261:CW262"/>
    <mergeCell ref="CY261:CY262"/>
    <mergeCell ref="DA261:DA262"/>
    <mergeCell ref="DC261:DC262"/>
    <mergeCell ref="DE261:DE262"/>
    <mergeCell ref="DG261:DG262"/>
    <mergeCell ref="DH261:DH262"/>
    <mergeCell ref="DI261:DI262"/>
    <mergeCell ref="DK261:DK262"/>
    <mergeCell ref="DL261:DL262"/>
    <mergeCell ref="DM261:DM262"/>
    <mergeCell ref="DN261:DN262"/>
    <mergeCell ref="DO261:DO262"/>
    <mergeCell ref="DP261:DP262"/>
    <mergeCell ref="DQ261:DQ262"/>
    <mergeCell ref="DR261:DR262"/>
    <mergeCell ref="DS261:DS262"/>
    <mergeCell ref="DT261:DT262"/>
    <mergeCell ref="DU261:DU262"/>
    <mergeCell ref="DV261:DV262"/>
    <mergeCell ref="DW261:DW262"/>
    <mergeCell ref="C263:C264"/>
    <mergeCell ref="D263:D264"/>
    <mergeCell ref="S263:S264"/>
    <mergeCell ref="T263:T264"/>
    <mergeCell ref="U263:U264"/>
    <mergeCell ref="V263:V264"/>
    <mergeCell ref="W263:W264"/>
    <mergeCell ref="X263:X264"/>
    <mergeCell ref="Y263:Y264"/>
    <mergeCell ref="Z263:Z264"/>
    <mergeCell ref="AC263:AC264"/>
    <mergeCell ref="BP263:BP264"/>
    <mergeCell ref="BQ263:BQ264"/>
    <mergeCell ref="BR263:BR264"/>
    <mergeCell ref="BS263:BS264"/>
    <mergeCell ref="BT263:BT264"/>
    <mergeCell ref="BU263:BU264"/>
    <mergeCell ref="BV263:BV264"/>
    <mergeCell ref="BW263:BW264"/>
    <mergeCell ref="BX263:BX264"/>
    <mergeCell ref="BY263:BY264"/>
    <mergeCell ref="BZ263:BZ264"/>
    <mergeCell ref="CA263:CA264"/>
    <mergeCell ref="CB263:CB264"/>
    <mergeCell ref="CC263:CC264"/>
    <mergeCell ref="CD263:CD264"/>
    <mergeCell ref="CE263:CE264"/>
    <mergeCell ref="CF263:CF264"/>
    <mergeCell ref="CG263:CG264"/>
    <mergeCell ref="CH263:CH264"/>
    <mergeCell ref="CI263:CI264"/>
    <mergeCell ref="CJ263:CJ264"/>
    <mergeCell ref="CK263:CK264"/>
    <mergeCell ref="CL263:CL264"/>
    <mergeCell ref="CM263:CM264"/>
    <mergeCell ref="CN263:CN264"/>
    <mergeCell ref="CO263:CO264"/>
    <mergeCell ref="CP263:CP264"/>
    <mergeCell ref="CQ263:CQ264"/>
    <mergeCell ref="CR263:CR264"/>
    <mergeCell ref="CS263:CS264"/>
    <mergeCell ref="CT263:CT264"/>
    <mergeCell ref="CU263:CU264"/>
    <mergeCell ref="CW263:CW264"/>
    <mergeCell ref="CY263:CY264"/>
    <mergeCell ref="DA263:DA264"/>
    <mergeCell ref="DC263:DC264"/>
    <mergeCell ref="DE263:DE264"/>
    <mergeCell ref="DG263:DG264"/>
    <mergeCell ref="DH263:DH264"/>
    <mergeCell ref="DI263:DI264"/>
    <mergeCell ref="DK263:DK264"/>
    <mergeCell ref="DL263:DL264"/>
    <mergeCell ref="DM263:DM264"/>
    <mergeCell ref="DN263:DN264"/>
    <mergeCell ref="DO263:DO264"/>
    <mergeCell ref="DP263:DP264"/>
    <mergeCell ref="DQ263:DQ264"/>
    <mergeCell ref="DR263:DR264"/>
    <mergeCell ref="DS263:DS264"/>
    <mergeCell ref="DT263:DT264"/>
    <mergeCell ref="DU263:DU264"/>
    <mergeCell ref="DV263:DV264"/>
    <mergeCell ref="DW263:DW264"/>
    <mergeCell ref="C265:C266"/>
    <mergeCell ref="D265:D266"/>
    <mergeCell ref="S265:S266"/>
    <mergeCell ref="T265:T266"/>
    <mergeCell ref="U265:U266"/>
    <mergeCell ref="V265:V266"/>
    <mergeCell ref="W265:W266"/>
    <mergeCell ref="X265:X266"/>
    <mergeCell ref="Y265:Y266"/>
    <mergeCell ref="Z265:Z266"/>
    <mergeCell ref="AC265:AC266"/>
    <mergeCell ref="BP265:BP266"/>
    <mergeCell ref="BQ265:BQ266"/>
    <mergeCell ref="BR265:BR266"/>
    <mergeCell ref="BS265:BS266"/>
    <mergeCell ref="BT265:BT266"/>
    <mergeCell ref="BU265:BU266"/>
    <mergeCell ref="BV265:BV266"/>
    <mergeCell ref="BW265:BW266"/>
    <mergeCell ref="BX265:BX266"/>
    <mergeCell ref="BY265:BY266"/>
    <mergeCell ref="BZ265:BZ266"/>
    <mergeCell ref="CA265:CA266"/>
    <mergeCell ref="CB265:CB266"/>
    <mergeCell ref="CC265:CC266"/>
    <mergeCell ref="CD265:CD266"/>
    <mergeCell ref="CE265:CE266"/>
    <mergeCell ref="CF265:CF266"/>
    <mergeCell ref="CG265:CG266"/>
    <mergeCell ref="CH265:CH266"/>
    <mergeCell ref="CI265:CI266"/>
    <mergeCell ref="CJ265:CJ266"/>
    <mergeCell ref="CK265:CK266"/>
    <mergeCell ref="CL265:CL266"/>
    <mergeCell ref="CM265:CM266"/>
    <mergeCell ref="CN265:CN266"/>
    <mergeCell ref="CO265:CO266"/>
    <mergeCell ref="CP265:CP266"/>
    <mergeCell ref="CQ265:CQ266"/>
    <mergeCell ref="CR265:CR266"/>
    <mergeCell ref="CS265:CS266"/>
    <mergeCell ref="CT265:CT266"/>
    <mergeCell ref="CU265:CU266"/>
    <mergeCell ref="CW265:CW266"/>
    <mergeCell ref="CY265:CY266"/>
    <mergeCell ref="DA265:DA266"/>
    <mergeCell ref="DC265:DC266"/>
    <mergeCell ref="DE265:DE266"/>
    <mergeCell ref="DG265:DG266"/>
    <mergeCell ref="DH265:DH266"/>
    <mergeCell ref="DI265:DI266"/>
    <mergeCell ref="DK265:DK266"/>
    <mergeCell ref="DL265:DL266"/>
    <mergeCell ref="DM265:DM266"/>
    <mergeCell ref="DN265:DN266"/>
    <mergeCell ref="DO265:DO266"/>
    <mergeCell ref="DP265:DP266"/>
    <mergeCell ref="DQ265:DQ266"/>
    <mergeCell ref="DR265:DR266"/>
    <mergeCell ref="DS265:DS266"/>
    <mergeCell ref="DT265:DT266"/>
    <mergeCell ref="DU265:DU266"/>
    <mergeCell ref="DV265:DV266"/>
    <mergeCell ref="DW265:DW266"/>
    <mergeCell ref="C267:C268"/>
    <mergeCell ref="D267:D268"/>
    <mergeCell ref="S267:S268"/>
    <mergeCell ref="T267:T268"/>
    <mergeCell ref="U267:U268"/>
    <mergeCell ref="V267:V268"/>
    <mergeCell ref="W267:W268"/>
    <mergeCell ref="X267:X268"/>
    <mergeCell ref="Y267:Y268"/>
    <mergeCell ref="Z267:Z268"/>
    <mergeCell ref="AC267:AC268"/>
    <mergeCell ref="BP267:BP268"/>
    <mergeCell ref="BQ267:BQ268"/>
    <mergeCell ref="BR267:BR268"/>
    <mergeCell ref="BS267:BS268"/>
    <mergeCell ref="BT267:BT268"/>
    <mergeCell ref="BU267:BU268"/>
    <mergeCell ref="BV267:BV268"/>
    <mergeCell ref="BW267:BW268"/>
    <mergeCell ref="BX267:BX268"/>
    <mergeCell ref="BY267:BY268"/>
    <mergeCell ref="BZ267:BZ268"/>
    <mergeCell ref="CA267:CA268"/>
    <mergeCell ref="CB267:CB268"/>
    <mergeCell ref="CC267:CC268"/>
    <mergeCell ref="CD267:CD268"/>
    <mergeCell ref="CE267:CE268"/>
    <mergeCell ref="CF267:CF268"/>
    <mergeCell ref="CG267:CG268"/>
    <mergeCell ref="CH267:CH268"/>
    <mergeCell ref="CI267:CI268"/>
    <mergeCell ref="CJ267:CJ268"/>
    <mergeCell ref="CK267:CK268"/>
    <mergeCell ref="CL267:CL268"/>
    <mergeCell ref="CM267:CM268"/>
    <mergeCell ref="CN267:CN268"/>
    <mergeCell ref="CO267:CO268"/>
    <mergeCell ref="CP267:CP268"/>
    <mergeCell ref="CQ267:CQ268"/>
    <mergeCell ref="CR267:CR268"/>
    <mergeCell ref="CS267:CS268"/>
    <mergeCell ref="CT267:CT268"/>
    <mergeCell ref="CU267:CU268"/>
    <mergeCell ref="CW267:CW268"/>
    <mergeCell ref="CY267:CY268"/>
    <mergeCell ref="DA267:DA268"/>
    <mergeCell ref="DC267:DC268"/>
    <mergeCell ref="DE267:DE268"/>
    <mergeCell ref="DG267:DG268"/>
    <mergeCell ref="DH267:DH268"/>
    <mergeCell ref="DI267:DI268"/>
    <mergeCell ref="DK267:DK268"/>
    <mergeCell ref="DL267:DL268"/>
    <mergeCell ref="DM267:DM268"/>
    <mergeCell ref="DN267:DN268"/>
    <mergeCell ref="DO267:DO268"/>
    <mergeCell ref="DP267:DP268"/>
    <mergeCell ref="DQ267:DQ268"/>
    <mergeCell ref="DR267:DR268"/>
    <mergeCell ref="DS267:DS268"/>
    <mergeCell ref="DT267:DT268"/>
    <mergeCell ref="DU267:DU268"/>
    <mergeCell ref="DV267:DV268"/>
    <mergeCell ref="DW267:DW268"/>
    <mergeCell ref="C269:C270"/>
    <mergeCell ref="D269:D270"/>
    <mergeCell ref="S269:S270"/>
    <mergeCell ref="T269:T270"/>
    <mergeCell ref="U269:U270"/>
    <mergeCell ref="V269:V270"/>
    <mergeCell ref="W269:W270"/>
    <mergeCell ref="X269:X270"/>
    <mergeCell ref="Y269:Y270"/>
    <mergeCell ref="Z269:Z270"/>
    <mergeCell ref="AC269:AC270"/>
    <mergeCell ref="BP269:BP270"/>
    <mergeCell ref="BQ269:BQ270"/>
    <mergeCell ref="BR269:BR270"/>
    <mergeCell ref="BS269:BS270"/>
    <mergeCell ref="BT269:BT270"/>
    <mergeCell ref="BU269:BU270"/>
    <mergeCell ref="BV269:BV270"/>
    <mergeCell ref="BW269:BW270"/>
    <mergeCell ref="BX269:BX270"/>
    <mergeCell ref="BY269:BY270"/>
    <mergeCell ref="BZ269:BZ270"/>
    <mergeCell ref="CA269:CA270"/>
    <mergeCell ref="CB269:CB270"/>
    <mergeCell ref="CC269:CC270"/>
    <mergeCell ref="CD269:CD270"/>
    <mergeCell ref="CE269:CE270"/>
    <mergeCell ref="CF269:CF270"/>
    <mergeCell ref="CG269:CG270"/>
    <mergeCell ref="CH269:CH270"/>
    <mergeCell ref="CI269:CI270"/>
    <mergeCell ref="CJ269:CJ270"/>
    <mergeCell ref="CK269:CK270"/>
    <mergeCell ref="DH273:DH274"/>
    <mergeCell ref="DI273:DI274"/>
    <mergeCell ref="DK273:DK274"/>
    <mergeCell ref="DL273:DL274"/>
    <mergeCell ref="DM273:DM274"/>
    <mergeCell ref="DN273:DN274"/>
    <mergeCell ref="DO273:DO274"/>
    <mergeCell ref="DP273:DP274"/>
    <mergeCell ref="DQ273:DQ274"/>
    <mergeCell ref="DR273:DR274"/>
    <mergeCell ref="AC271:AC272"/>
    <mergeCell ref="BP271:BP272"/>
    <mergeCell ref="BQ271:BQ272"/>
    <mergeCell ref="BR271:BR272"/>
    <mergeCell ref="BS271:BS272"/>
    <mergeCell ref="BT271:BT272"/>
    <mergeCell ref="BU271:BU272"/>
    <mergeCell ref="BV271:BV272"/>
    <mergeCell ref="BW271:BW272"/>
    <mergeCell ref="BX271:BX272"/>
    <mergeCell ref="BY271:BY272"/>
    <mergeCell ref="BZ271:BZ272"/>
    <mergeCell ref="CA271:CA272"/>
    <mergeCell ref="CB271:CB272"/>
    <mergeCell ref="CC271:CC272"/>
    <mergeCell ref="CD271:CD272"/>
    <mergeCell ref="CE271:CE272"/>
    <mergeCell ref="CF271:CF272"/>
    <mergeCell ref="CG271:CG272"/>
    <mergeCell ref="CH271:CH272"/>
    <mergeCell ref="CI271:CI272"/>
    <mergeCell ref="CJ271:CJ272"/>
    <mergeCell ref="CK271:CK272"/>
    <mergeCell ref="CL271:CL272"/>
    <mergeCell ref="CM271:CM272"/>
    <mergeCell ref="CN271:CN272"/>
    <mergeCell ref="CO271:CO272"/>
    <mergeCell ref="CP271:CP272"/>
    <mergeCell ref="CQ271:CQ272"/>
    <mergeCell ref="CR271:CR272"/>
    <mergeCell ref="CS271:CS272"/>
    <mergeCell ref="CT271:CT272"/>
    <mergeCell ref="CU271:CU272"/>
    <mergeCell ref="DC275:DC276"/>
    <mergeCell ref="DE275:DE276"/>
    <mergeCell ref="DG275:DG276"/>
    <mergeCell ref="DH275:DH276"/>
    <mergeCell ref="DI275:DI276"/>
    <mergeCell ref="DK275:DK276"/>
    <mergeCell ref="DL275:DL276"/>
    <mergeCell ref="DM275:DM276"/>
    <mergeCell ref="DN275:DN276"/>
    <mergeCell ref="DO275:DO276"/>
    <mergeCell ref="DT271:DT272"/>
    <mergeCell ref="DU271:DU272"/>
    <mergeCell ref="DV271:DV272"/>
    <mergeCell ref="DW271:DW272"/>
    <mergeCell ref="B273:B316"/>
    <mergeCell ref="C273:C274"/>
    <mergeCell ref="D273:D274"/>
    <mergeCell ref="S273:S274"/>
    <mergeCell ref="T273:T274"/>
    <mergeCell ref="U273:U274"/>
    <mergeCell ref="V273:V274"/>
    <mergeCell ref="W273:W274"/>
    <mergeCell ref="X273:X274"/>
    <mergeCell ref="Y273:Y274"/>
    <mergeCell ref="Z273:Z274"/>
    <mergeCell ref="AC273:AC274"/>
    <mergeCell ref="BP273:BP274"/>
    <mergeCell ref="BQ273:BQ274"/>
    <mergeCell ref="BR273:BR274"/>
    <mergeCell ref="BS273:BS274"/>
    <mergeCell ref="BT273:BT274"/>
    <mergeCell ref="BU273:BU274"/>
    <mergeCell ref="BV273:BV274"/>
    <mergeCell ref="BW273:BW274"/>
    <mergeCell ref="BX273:BX274"/>
    <mergeCell ref="BY273:BY274"/>
    <mergeCell ref="BZ273:BZ274"/>
    <mergeCell ref="CA273:CA274"/>
    <mergeCell ref="CB273:CB274"/>
    <mergeCell ref="CC273:CC274"/>
    <mergeCell ref="CD273:CD274"/>
    <mergeCell ref="CE273:CE274"/>
    <mergeCell ref="CF273:CF274"/>
    <mergeCell ref="CG273:CG274"/>
    <mergeCell ref="CH273:CH274"/>
    <mergeCell ref="CI273:CI274"/>
    <mergeCell ref="CJ273:CJ274"/>
    <mergeCell ref="CK273:CK274"/>
    <mergeCell ref="CL273:CL274"/>
    <mergeCell ref="CM273:CM274"/>
    <mergeCell ref="CN273:CN274"/>
    <mergeCell ref="CO273:CO274"/>
    <mergeCell ref="CP273:CP274"/>
    <mergeCell ref="CQ273:CQ274"/>
    <mergeCell ref="CR273:CR274"/>
    <mergeCell ref="CS273:CS274"/>
    <mergeCell ref="CT273:CT274"/>
    <mergeCell ref="CU273:CU274"/>
    <mergeCell ref="CW273:CW274"/>
    <mergeCell ref="CY273:CY274"/>
    <mergeCell ref="DA273:DA274"/>
    <mergeCell ref="DC273:DC274"/>
    <mergeCell ref="DE273:DE274"/>
    <mergeCell ref="DG273:DG274"/>
    <mergeCell ref="DC277:DC278"/>
    <mergeCell ref="DE277:DE278"/>
    <mergeCell ref="DG277:DG278"/>
    <mergeCell ref="DH277:DH278"/>
    <mergeCell ref="DI277:DI278"/>
    <mergeCell ref="DK277:DK278"/>
    <mergeCell ref="DL277:DL278"/>
    <mergeCell ref="DM277:DM278"/>
    <mergeCell ref="DN277:DN278"/>
    <mergeCell ref="DO277:DO278"/>
    <mergeCell ref="DT273:DT274"/>
    <mergeCell ref="DU273:DU274"/>
    <mergeCell ref="DV273:DV274"/>
    <mergeCell ref="DW273:DW274"/>
    <mergeCell ref="DX273:DX316"/>
    <mergeCell ref="DY273:DY316"/>
    <mergeCell ref="DZ273:DZ316"/>
    <mergeCell ref="EB273:EB316"/>
    <mergeCell ref="C275:C276"/>
    <mergeCell ref="D275:D276"/>
    <mergeCell ref="S275:S276"/>
    <mergeCell ref="T275:T276"/>
    <mergeCell ref="U275:U276"/>
    <mergeCell ref="V275:V276"/>
    <mergeCell ref="W275:W276"/>
    <mergeCell ref="X275:X276"/>
    <mergeCell ref="Y275:Y276"/>
    <mergeCell ref="Z275:Z276"/>
    <mergeCell ref="AC275:AC276"/>
    <mergeCell ref="BP275:BP276"/>
    <mergeCell ref="BQ275:BQ276"/>
    <mergeCell ref="BR275:BR276"/>
    <mergeCell ref="BS275:BS276"/>
    <mergeCell ref="BT275:BT276"/>
    <mergeCell ref="BU275:BU276"/>
    <mergeCell ref="BV275:BV276"/>
    <mergeCell ref="BW275:BW276"/>
    <mergeCell ref="BX275:BX276"/>
    <mergeCell ref="BY275:BY276"/>
    <mergeCell ref="BZ275:BZ276"/>
    <mergeCell ref="CA275:CA276"/>
    <mergeCell ref="CB275:CB276"/>
    <mergeCell ref="CC275:CC276"/>
    <mergeCell ref="CD275:CD276"/>
    <mergeCell ref="CE275:CE276"/>
    <mergeCell ref="CF275:CF276"/>
    <mergeCell ref="CG275:CG276"/>
    <mergeCell ref="CH275:CH276"/>
    <mergeCell ref="CI275:CI276"/>
    <mergeCell ref="CJ275:CJ276"/>
    <mergeCell ref="CK275:CK276"/>
    <mergeCell ref="CL275:CL276"/>
    <mergeCell ref="CM275:CM276"/>
    <mergeCell ref="CN275:CN276"/>
    <mergeCell ref="CO275:CO276"/>
    <mergeCell ref="CP275:CP276"/>
    <mergeCell ref="CQ275:CQ276"/>
    <mergeCell ref="CR275:CR276"/>
    <mergeCell ref="CS275:CS276"/>
    <mergeCell ref="CT275:CT276"/>
    <mergeCell ref="CU275:CU276"/>
    <mergeCell ref="CW275:CW276"/>
    <mergeCell ref="CY275:CY276"/>
    <mergeCell ref="DA275:DA276"/>
    <mergeCell ref="DC279:DC280"/>
    <mergeCell ref="DE279:DE280"/>
    <mergeCell ref="DG279:DG280"/>
    <mergeCell ref="DH279:DH280"/>
    <mergeCell ref="DI279:DI280"/>
    <mergeCell ref="DK279:DK280"/>
    <mergeCell ref="DL279:DL280"/>
    <mergeCell ref="DM279:DM280"/>
    <mergeCell ref="DN279:DN280"/>
    <mergeCell ref="DO279:DO280"/>
    <mergeCell ref="DP275:DP276"/>
    <mergeCell ref="DQ275:DQ276"/>
    <mergeCell ref="DR275:DR276"/>
    <mergeCell ref="DS275:DS276"/>
    <mergeCell ref="DT275:DT276"/>
    <mergeCell ref="DU275:DU276"/>
    <mergeCell ref="DV275:DV276"/>
    <mergeCell ref="DW275:DW276"/>
    <mergeCell ref="C277:C278"/>
    <mergeCell ref="D277:D278"/>
    <mergeCell ref="S277:S278"/>
    <mergeCell ref="T277:T278"/>
    <mergeCell ref="U277:U278"/>
    <mergeCell ref="V277:V278"/>
    <mergeCell ref="W277:W278"/>
    <mergeCell ref="X277:X278"/>
    <mergeCell ref="Y277:Y278"/>
    <mergeCell ref="Z277:Z278"/>
    <mergeCell ref="AC277:AC278"/>
    <mergeCell ref="BP277:BP278"/>
    <mergeCell ref="BQ277:BQ278"/>
    <mergeCell ref="BR277:BR278"/>
    <mergeCell ref="BS277:BS278"/>
    <mergeCell ref="BT277:BT278"/>
    <mergeCell ref="BU277:BU278"/>
    <mergeCell ref="BV277:BV278"/>
    <mergeCell ref="BW277:BW278"/>
    <mergeCell ref="BX277:BX278"/>
    <mergeCell ref="BY277:BY278"/>
    <mergeCell ref="BZ277:BZ278"/>
    <mergeCell ref="CA277:CA278"/>
    <mergeCell ref="CB277:CB278"/>
    <mergeCell ref="CC277:CC278"/>
    <mergeCell ref="CD277:CD278"/>
    <mergeCell ref="CE277:CE278"/>
    <mergeCell ref="CF277:CF278"/>
    <mergeCell ref="CG277:CG278"/>
    <mergeCell ref="CH277:CH278"/>
    <mergeCell ref="CI277:CI278"/>
    <mergeCell ref="CJ277:CJ278"/>
    <mergeCell ref="CK277:CK278"/>
    <mergeCell ref="CL277:CL278"/>
    <mergeCell ref="CM277:CM278"/>
    <mergeCell ref="CN277:CN278"/>
    <mergeCell ref="CO277:CO278"/>
    <mergeCell ref="CP277:CP278"/>
    <mergeCell ref="CQ277:CQ278"/>
    <mergeCell ref="CR277:CR278"/>
    <mergeCell ref="CS277:CS278"/>
    <mergeCell ref="CT277:CT278"/>
    <mergeCell ref="CU277:CU278"/>
    <mergeCell ref="CW277:CW278"/>
    <mergeCell ref="CY277:CY278"/>
    <mergeCell ref="DA277:DA278"/>
    <mergeCell ref="DC281:DC282"/>
    <mergeCell ref="DE281:DE282"/>
    <mergeCell ref="DG281:DG282"/>
    <mergeCell ref="DH281:DH282"/>
    <mergeCell ref="DI281:DI282"/>
    <mergeCell ref="DK281:DK282"/>
    <mergeCell ref="DL281:DL282"/>
    <mergeCell ref="DM281:DM282"/>
    <mergeCell ref="DN281:DN282"/>
    <mergeCell ref="DO281:DO282"/>
    <mergeCell ref="DP277:DP278"/>
    <mergeCell ref="DQ277:DQ278"/>
    <mergeCell ref="DR277:DR278"/>
    <mergeCell ref="DS277:DS278"/>
    <mergeCell ref="DT277:DT278"/>
    <mergeCell ref="DU277:DU278"/>
    <mergeCell ref="DV277:DV278"/>
    <mergeCell ref="DW277:DW278"/>
    <mergeCell ref="C279:C280"/>
    <mergeCell ref="D279:D280"/>
    <mergeCell ref="S279:S280"/>
    <mergeCell ref="T279:T280"/>
    <mergeCell ref="U279:U280"/>
    <mergeCell ref="V279:V280"/>
    <mergeCell ref="W279:W280"/>
    <mergeCell ref="X279:X280"/>
    <mergeCell ref="Y279:Y280"/>
    <mergeCell ref="Z279:Z280"/>
    <mergeCell ref="AC279:AC280"/>
    <mergeCell ref="BP279:BP280"/>
    <mergeCell ref="BQ279:BQ280"/>
    <mergeCell ref="BR279:BR280"/>
    <mergeCell ref="BS279:BS280"/>
    <mergeCell ref="BT279:BT280"/>
    <mergeCell ref="BU279:BU280"/>
    <mergeCell ref="BV279:BV280"/>
    <mergeCell ref="BW279:BW280"/>
    <mergeCell ref="BX279:BX280"/>
    <mergeCell ref="BY279:BY280"/>
    <mergeCell ref="BZ279:BZ280"/>
    <mergeCell ref="CA279:CA280"/>
    <mergeCell ref="CB279:CB280"/>
    <mergeCell ref="CC279:CC280"/>
    <mergeCell ref="CD279:CD280"/>
    <mergeCell ref="CE279:CE280"/>
    <mergeCell ref="CF279:CF280"/>
    <mergeCell ref="CG279:CG280"/>
    <mergeCell ref="CH279:CH280"/>
    <mergeCell ref="CI279:CI280"/>
    <mergeCell ref="CJ279:CJ280"/>
    <mergeCell ref="CK279:CK280"/>
    <mergeCell ref="CL279:CL280"/>
    <mergeCell ref="CM279:CM280"/>
    <mergeCell ref="CN279:CN280"/>
    <mergeCell ref="CO279:CO280"/>
    <mergeCell ref="CP279:CP280"/>
    <mergeCell ref="CQ279:CQ280"/>
    <mergeCell ref="CR279:CR280"/>
    <mergeCell ref="CS279:CS280"/>
    <mergeCell ref="CT279:CT280"/>
    <mergeCell ref="CU279:CU280"/>
    <mergeCell ref="CW279:CW280"/>
    <mergeCell ref="CY279:CY280"/>
    <mergeCell ref="DA279:DA280"/>
    <mergeCell ref="DC283:DC284"/>
    <mergeCell ref="DE283:DE284"/>
    <mergeCell ref="DG283:DG284"/>
    <mergeCell ref="DH283:DH284"/>
    <mergeCell ref="DI283:DI284"/>
    <mergeCell ref="DK283:DK284"/>
    <mergeCell ref="DL283:DL284"/>
    <mergeCell ref="DM283:DM284"/>
    <mergeCell ref="DN283:DN284"/>
    <mergeCell ref="DO283:DO284"/>
    <mergeCell ref="DP279:DP280"/>
    <mergeCell ref="DQ279:DQ280"/>
    <mergeCell ref="DR279:DR280"/>
    <mergeCell ref="DS279:DS280"/>
    <mergeCell ref="DT279:DT280"/>
    <mergeCell ref="DU279:DU280"/>
    <mergeCell ref="DV279:DV280"/>
    <mergeCell ref="DW279:DW280"/>
    <mergeCell ref="C281:C282"/>
    <mergeCell ref="D281:D282"/>
    <mergeCell ref="S281:S282"/>
    <mergeCell ref="T281:T282"/>
    <mergeCell ref="U281:U282"/>
    <mergeCell ref="V281:V282"/>
    <mergeCell ref="W281:W282"/>
    <mergeCell ref="X281:X282"/>
    <mergeCell ref="Y281:Y282"/>
    <mergeCell ref="Z281:Z282"/>
    <mergeCell ref="AC281:AC282"/>
    <mergeCell ref="BP281:BP282"/>
    <mergeCell ref="BQ281:BQ282"/>
    <mergeCell ref="BR281:BR282"/>
    <mergeCell ref="BS281:BS282"/>
    <mergeCell ref="BT281:BT282"/>
    <mergeCell ref="BU281:BU282"/>
    <mergeCell ref="BV281:BV282"/>
    <mergeCell ref="BW281:BW282"/>
    <mergeCell ref="BX281:BX282"/>
    <mergeCell ref="BY281:BY282"/>
    <mergeCell ref="BZ281:BZ282"/>
    <mergeCell ref="CA281:CA282"/>
    <mergeCell ref="CB281:CB282"/>
    <mergeCell ref="CC281:CC282"/>
    <mergeCell ref="CD281:CD282"/>
    <mergeCell ref="CE281:CE282"/>
    <mergeCell ref="CF281:CF282"/>
    <mergeCell ref="CG281:CG282"/>
    <mergeCell ref="CH281:CH282"/>
    <mergeCell ref="CI281:CI282"/>
    <mergeCell ref="CJ281:CJ282"/>
    <mergeCell ref="CK281:CK282"/>
    <mergeCell ref="CL281:CL282"/>
    <mergeCell ref="CM281:CM282"/>
    <mergeCell ref="CN281:CN282"/>
    <mergeCell ref="CO281:CO282"/>
    <mergeCell ref="CP281:CP282"/>
    <mergeCell ref="CQ281:CQ282"/>
    <mergeCell ref="CR281:CR282"/>
    <mergeCell ref="CS281:CS282"/>
    <mergeCell ref="CT281:CT282"/>
    <mergeCell ref="CU281:CU282"/>
    <mergeCell ref="CW281:CW282"/>
    <mergeCell ref="CY281:CY282"/>
    <mergeCell ref="DA281:DA282"/>
    <mergeCell ref="DC285:DC286"/>
    <mergeCell ref="DE285:DE286"/>
    <mergeCell ref="DG285:DG286"/>
    <mergeCell ref="DH285:DH286"/>
    <mergeCell ref="DI285:DI286"/>
    <mergeCell ref="DK285:DK286"/>
    <mergeCell ref="DL285:DL286"/>
    <mergeCell ref="DM285:DM286"/>
    <mergeCell ref="DN285:DN286"/>
    <mergeCell ref="DO285:DO286"/>
    <mergeCell ref="DP281:DP282"/>
    <mergeCell ref="DQ281:DQ282"/>
    <mergeCell ref="DR281:DR282"/>
    <mergeCell ref="DS281:DS282"/>
    <mergeCell ref="DT281:DT282"/>
    <mergeCell ref="DU281:DU282"/>
    <mergeCell ref="DV281:DV282"/>
    <mergeCell ref="DW281:DW282"/>
    <mergeCell ref="C283:C284"/>
    <mergeCell ref="D283:D284"/>
    <mergeCell ref="S283:S284"/>
    <mergeCell ref="T283:T284"/>
    <mergeCell ref="U283:U284"/>
    <mergeCell ref="V283:V284"/>
    <mergeCell ref="W283:W284"/>
    <mergeCell ref="X283:X284"/>
    <mergeCell ref="Y283:Y284"/>
    <mergeCell ref="Z283:Z284"/>
    <mergeCell ref="AC283:AC284"/>
    <mergeCell ref="BP283:BP284"/>
    <mergeCell ref="BQ283:BQ284"/>
    <mergeCell ref="BR283:BR284"/>
    <mergeCell ref="BS283:BS284"/>
    <mergeCell ref="BT283:BT284"/>
    <mergeCell ref="BU283:BU284"/>
    <mergeCell ref="BV283:BV284"/>
    <mergeCell ref="BW283:BW284"/>
    <mergeCell ref="BX283:BX284"/>
    <mergeCell ref="BY283:BY284"/>
    <mergeCell ref="BZ283:BZ284"/>
    <mergeCell ref="CA283:CA284"/>
    <mergeCell ref="CB283:CB284"/>
    <mergeCell ref="CC283:CC284"/>
    <mergeCell ref="CD283:CD284"/>
    <mergeCell ref="CE283:CE284"/>
    <mergeCell ref="CF283:CF284"/>
    <mergeCell ref="CG283:CG284"/>
    <mergeCell ref="CH283:CH284"/>
    <mergeCell ref="CI283:CI284"/>
    <mergeCell ref="CJ283:CJ284"/>
    <mergeCell ref="CK283:CK284"/>
    <mergeCell ref="CL283:CL284"/>
    <mergeCell ref="CM283:CM284"/>
    <mergeCell ref="CN283:CN284"/>
    <mergeCell ref="CO283:CO284"/>
    <mergeCell ref="CP283:CP284"/>
    <mergeCell ref="CQ283:CQ284"/>
    <mergeCell ref="CR283:CR284"/>
    <mergeCell ref="CS283:CS284"/>
    <mergeCell ref="CT283:CT284"/>
    <mergeCell ref="CU283:CU284"/>
    <mergeCell ref="CW283:CW284"/>
    <mergeCell ref="CY283:CY284"/>
    <mergeCell ref="DA283:DA284"/>
    <mergeCell ref="DC287:DC288"/>
    <mergeCell ref="DE287:DE288"/>
    <mergeCell ref="DG287:DG288"/>
    <mergeCell ref="DH287:DH288"/>
    <mergeCell ref="DI287:DI288"/>
    <mergeCell ref="DK287:DK288"/>
    <mergeCell ref="DL287:DL288"/>
    <mergeCell ref="DM287:DM288"/>
    <mergeCell ref="DN287:DN288"/>
    <mergeCell ref="DO287:DO288"/>
    <mergeCell ref="DP283:DP284"/>
    <mergeCell ref="DQ283:DQ284"/>
    <mergeCell ref="DR283:DR284"/>
    <mergeCell ref="DS283:DS284"/>
    <mergeCell ref="DT283:DT284"/>
    <mergeCell ref="DU283:DU284"/>
    <mergeCell ref="DV283:DV284"/>
    <mergeCell ref="DW283:DW284"/>
    <mergeCell ref="C285:C286"/>
    <mergeCell ref="D285:D286"/>
    <mergeCell ref="S285:S286"/>
    <mergeCell ref="T285:T286"/>
    <mergeCell ref="U285:U286"/>
    <mergeCell ref="V285:V286"/>
    <mergeCell ref="W285:W286"/>
    <mergeCell ref="X285:X286"/>
    <mergeCell ref="Y285:Y286"/>
    <mergeCell ref="Z285:Z286"/>
    <mergeCell ref="AC285:AC286"/>
    <mergeCell ref="BP285:BP286"/>
    <mergeCell ref="BQ285:BQ286"/>
    <mergeCell ref="BR285:BR286"/>
    <mergeCell ref="BS285:BS286"/>
    <mergeCell ref="BT285:BT286"/>
    <mergeCell ref="BU285:BU286"/>
    <mergeCell ref="BV285:BV286"/>
    <mergeCell ref="BW285:BW286"/>
    <mergeCell ref="BX285:BX286"/>
    <mergeCell ref="BY285:BY286"/>
    <mergeCell ref="BZ285:BZ286"/>
    <mergeCell ref="CA285:CA286"/>
    <mergeCell ref="CB285:CB286"/>
    <mergeCell ref="CC285:CC286"/>
    <mergeCell ref="CD285:CD286"/>
    <mergeCell ref="CE285:CE286"/>
    <mergeCell ref="CF285:CF286"/>
    <mergeCell ref="CG285:CG286"/>
    <mergeCell ref="CH285:CH286"/>
    <mergeCell ref="CI285:CI286"/>
    <mergeCell ref="CJ285:CJ286"/>
    <mergeCell ref="CK285:CK286"/>
    <mergeCell ref="CL285:CL286"/>
    <mergeCell ref="CM285:CM286"/>
    <mergeCell ref="CN285:CN286"/>
    <mergeCell ref="CO285:CO286"/>
    <mergeCell ref="CP285:CP286"/>
    <mergeCell ref="CQ285:CQ286"/>
    <mergeCell ref="CR285:CR286"/>
    <mergeCell ref="CS285:CS286"/>
    <mergeCell ref="CT285:CT286"/>
    <mergeCell ref="CU285:CU286"/>
    <mergeCell ref="CW285:CW286"/>
    <mergeCell ref="CY285:CY286"/>
    <mergeCell ref="DA285:DA286"/>
    <mergeCell ref="DC289:DC290"/>
    <mergeCell ref="DE289:DE290"/>
    <mergeCell ref="DG289:DG290"/>
    <mergeCell ref="DH289:DH290"/>
    <mergeCell ref="DI289:DI290"/>
    <mergeCell ref="DK289:DK290"/>
    <mergeCell ref="DL289:DL290"/>
    <mergeCell ref="DM289:DM290"/>
    <mergeCell ref="DN289:DN290"/>
    <mergeCell ref="DO289:DO290"/>
    <mergeCell ref="DP285:DP286"/>
    <mergeCell ref="DQ285:DQ286"/>
    <mergeCell ref="DR285:DR286"/>
    <mergeCell ref="DS285:DS286"/>
    <mergeCell ref="DT285:DT286"/>
    <mergeCell ref="DU285:DU286"/>
    <mergeCell ref="DV285:DV286"/>
    <mergeCell ref="DW285:DW286"/>
    <mergeCell ref="C287:C288"/>
    <mergeCell ref="D287:D288"/>
    <mergeCell ref="S287:S288"/>
    <mergeCell ref="T287:T288"/>
    <mergeCell ref="U287:U288"/>
    <mergeCell ref="V287:V288"/>
    <mergeCell ref="W287:W288"/>
    <mergeCell ref="X287:X288"/>
    <mergeCell ref="Y287:Y288"/>
    <mergeCell ref="Z287:Z288"/>
    <mergeCell ref="AC287:AC288"/>
    <mergeCell ref="BP287:BP288"/>
    <mergeCell ref="BQ287:BQ288"/>
    <mergeCell ref="BR287:BR288"/>
    <mergeCell ref="BS287:BS288"/>
    <mergeCell ref="BT287:BT288"/>
    <mergeCell ref="BU287:BU288"/>
    <mergeCell ref="BV287:BV288"/>
    <mergeCell ref="BW287:BW288"/>
    <mergeCell ref="BX287:BX288"/>
    <mergeCell ref="BY287:BY288"/>
    <mergeCell ref="BZ287:BZ288"/>
    <mergeCell ref="CA287:CA288"/>
    <mergeCell ref="CB287:CB288"/>
    <mergeCell ref="CC287:CC288"/>
    <mergeCell ref="CD287:CD288"/>
    <mergeCell ref="CE287:CE288"/>
    <mergeCell ref="CF287:CF288"/>
    <mergeCell ref="CG287:CG288"/>
    <mergeCell ref="CH287:CH288"/>
    <mergeCell ref="CI287:CI288"/>
    <mergeCell ref="CJ287:CJ288"/>
    <mergeCell ref="CK287:CK288"/>
    <mergeCell ref="CL287:CL288"/>
    <mergeCell ref="CM287:CM288"/>
    <mergeCell ref="CN287:CN288"/>
    <mergeCell ref="CO287:CO288"/>
    <mergeCell ref="CP287:CP288"/>
    <mergeCell ref="CQ287:CQ288"/>
    <mergeCell ref="CR287:CR288"/>
    <mergeCell ref="CS287:CS288"/>
    <mergeCell ref="CT287:CT288"/>
    <mergeCell ref="CU287:CU288"/>
    <mergeCell ref="CW287:CW288"/>
    <mergeCell ref="CY287:CY288"/>
    <mergeCell ref="DA287:DA288"/>
    <mergeCell ref="DC291:DC292"/>
    <mergeCell ref="DE291:DE292"/>
    <mergeCell ref="DG291:DG292"/>
    <mergeCell ref="DH291:DH292"/>
    <mergeCell ref="DI291:DI292"/>
    <mergeCell ref="DK291:DK292"/>
    <mergeCell ref="DL291:DL292"/>
    <mergeCell ref="DM291:DM292"/>
    <mergeCell ref="DN291:DN292"/>
    <mergeCell ref="DO291:DO292"/>
    <mergeCell ref="DP287:DP288"/>
    <mergeCell ref="DQ287:DQ288"/>
    <mergeCell ref="DR287:DR288"/>
    <mergeCell ref="DS287:DS288"/>
    <mergeCell ref="DT287:DT288"/>
    <mergeCell ref="DU287:DU288"/>
    <mergeCell ref="DV287:DV288"/>
    <mergeCell ref="DW287:DW288"/>
    <mergeCell ref="C289:C290"/>
    <mergeCell ref="D289:D290"/>
    <mergeCell ref="S289:S290"/>
    <mergeCell ref="T289:T290"/>
    <mergeCell ref="U289:U290"/>
    <mergeCell ref="V289:V290"/>
    <mergeCell ref="W289:W290"/>
    <mergeCell ref="X289:X290"/>
    <mergeCell ref="Y289:Y290"/>
    <mergeCell ref="Z289:Z290"/>
    <mergeCell ref="AC289:AC290"/>
    <mergeCell ref="BP289:BP290"/>
    <mergeCell ref="BQ289:BQ290"/>
    <mergeCell ref="BR289:BR290"/>
    <mergeCell ref="BS289:BS290"/>
    <mergeCell ref="BT289:BT290"/>
    <mergeCell ref="BU289:BU290"/>
    <mergeCell ref="BV289:BV290"/>
    <mergeCell ref="BW289:BW290"/>
    <mergeCell ref="BX289:BX290"/>
    <mergeCell ref="BY289:BY290"/>
    <mergeCell ref="BZ289:BZ290"/>
    <mergeCell ref="CA289:CA290"/>
    <mergeCell ref="CB289:CB290"/>
    <mergeCell ref="CC289:CC290"/>
    <mergeCell ref="CD289:CD290"/>
    <mergeCell ref="CE289:CE290"/>
    <mergeCell ref="CF289:CF290"/>
    <mergeCell ref="CG289:CG290"/>
    <mergeCell ref="CH289:CH290"/>
    <mergeCell ref="CI289:CI290"/>
    <mergeCell ref="CJ289:CJ290"/>
    <mergeCell ref="CK289:CK290"/>
    <mergeCell ref="CL289:CL290"/>
    <mergeCell ref="CM289:CM290"/>
    <mergeCell ref="CN289:CN290"/>
    <mergeCell ref="CO289:CO290"/>
    <mergeCell ref="CP289:CP290"/>
    <mergeCell ref="CQ289:CQ290"/>
    <mergeCell ref="CR289:CR290"/>
    <mergeCell ref="CS289:CS290"/>
    <mergeCell ref="CT289:CT290"/>
    <mergeCell ref="CU289:CU290"/>
    <mergeCell ref="CW289:CW290"/>
    <mergeCell ref="CY289:CY290"/>
    <mergeCell ref="DA289:DA290"/>
    <mergeCell ref="DC293:DC294"/>
    <mergeCell ref="DE293:DE294"/>
    <mergeCell ref="DG293:DG294"/>
    <mergeCell ref="DH293:DH294"/>
    <mergeCell ref="DI293:DI294"/>
    <mergeCell ref="DK293:DK294"/>
    <mergeCell ref="DL293:DL294"/>
    <mergeCell ref="DM293:DM294"/>
    <mergeCell ref="DN293:DN294"/>
    <mergeCell ref="DO293:DO294"/>
    <mergeCell ref="DP289:DP290"/>
    <mergeCell ref="DQ289:DQ290"/>
    <mergeCell ref="DR289:DR290"/>
    <mergeCell ref="DS289:DS290"/>
    <mergeCell ref="DT289:DT290"/>
    <mergeCell ref="DU289:DU290"/>
    <mergeCell ref="DV289:DV290"/>
    <mergeCell ref="DW289:DW290"/>
    <mergeCell ref="C291:C292"/>
    <mergeCell ref="D291:D292"/>
    <mergeCell ref="S291:S292"/>
    <mergeCell ref="T291:T292"/>
    <mergeCell ref="U291:U292"/>
    <mergeCell ref="V291:V292"/>
    <mergeCell ref="W291:W292"/>
    <mergeCell ref="X291:X292"/>
    <mergeCell ref="Y291:Y292"/>
    <mergeCell ref="Z291:Z292"/>
    <mergeCell ref="AC291:AC292"/>
    <mergeCell ref="BP291:BP292"/>
    <mergeCell ref="BQ291:BQ292"/>
    <mergeCell ref="BR291:BR292"/>
    <mergeCell ref="BS291:BS292"/>
    <mergeCell ref="BT291:BT292"/>
    <mergeCell ref="BU291:BU292"/>
    <mergeCell ref="BV291:BV292"/>
    <mergeCell ref="BW291:BW292"/>
    <mergeCell ref="BX291:BX292"/>
    <mergeCell ref="BY291:BY292"/>
    <mergeCell ref="BZ291:BZ292"/>
    <mergeCell ref="CA291:CA292"/>
    <mergeCell ref="CB291:CB292"/>
    <mergeCell ref="CC291:CC292"/>
    <mergeCell ref="CD291:CD292"/>
    <mergeCell ref="CE291:CE292"/>
    <mergeCell ref="CF291:CF292"/>
    <mergeCell ref="CG291:CG292"/>
    <mergeCell ref="CH291:CH292"/>
    <mergeCell ref="CI291:CI292"/>
    <mergeCell ref="CJ291:CJ292"/>
    <mergeCell ref="CK291:CK292"/>
    <mergeCell ref="CL291:CL292"/>
    <mergeCell ref="CM291:CM292"/>
    <mergeCell ref="CN291:CN292"/>
    <mergeCell ref="CO291:CO292"/>
    <mergeCell ref="CP291:CP292"/>
    <mergeCell ref="CQ291:CQ292"/>
    <mergeCell ref="CR291:CR292"/>
    <mergeCell ref="CS291:CS292"/>
    <mergeCell ref="CT291:CT292"/>
    <mergeCell ref="CU291:CU292"/>
    <mergeCell ref="CW291:CW292"/>
    <mergeCell ref="CY291:CY292"/>
    <mergeCell ref="DA291:DA292"/>
    <mergeCell ref="DC295:DC296"/>
    <mergeCell ref="DE295:DE296"/>
    <mergeCell ref="DG295:DG296"/>
    <mergeCell ref="DH295:DH296"/>
    <mergeCell ref="DI295:DI296"/>
    <mergeCell ref="DK295:DK296"/>
    <mergeCell ref="DL295:DL296"/>
    <mergeCell ref="DM295:DM296"/>
    <mergeCell ref="DN295:DN296"/>
    <mergeCell ref="DO295:DO296"/>
    <mergeCell ref="DP291:DP292"/>
    <mergeCell ref="DQ291:DQ292"/>
    <mergeCell ref="DR291:DR292"/>
    <mergeCell ref="DS291:DS292"/>
    <mergeCell ref="DT291:DT292"/>
    <mergeCell ref="DU291:DU292"/>
    <mergeCell ref="DV291:DV292"/>
    <mergeCell ref="DW291:DW292"/>
    <mergeCell ref="C293:C294"/>
    <mergeCell ref="D293:D294"/>
    <mergeCell ref="S293:S294"/>
    <mergeCell ref="T293:T294"/>
    <mergeCell ref="U293:U294"/>
    <mergeCell ref="V293:V294"/>
    <mergeCell ref="W293:W294"/>
    <mergeCell ref="X293:X294"/>
    <mergeCell ref="Y293:Y294"/>
    <mergeCell ref="Z293:Z294"/>
    <mergeCell ref="AC293:AC294"/>
    <mergeCell ref="BP293:BP294"/>
    <mergeCell ref="BQ293:BQ294"/>
    <mergeCell ref="BR293:BR294"/>
    <mergeCell ref="BS293:BS294"/>
    <mergeCell ref="BT293:BT294"/>
    <mergeCell ref="BU293:BU294"/>
    <mergeCell ref="BV293:BV294"/>
    <mergeCell ref="BW293:BW294"/>
    <mergeCell ref="BX293:BX294"/>
    <mergeCell ref="BY293:BY294"/>
    <mergeCell ref="BZ293:BZ294"/>
    <mergeCell ref="CA293:CA294"/>
    <mergeCell ref="CB293:CB294"/>
    <mergeCell ref="CC293:CC294"/>
    <mergeCell ref="CD293:CD294"/>
    <mergeCell ref="CE293:CE294"/>
    <mergeCell ref="CF293:CF294"/>
    <mergeCell ref="CG293:CG294"/>
    <mergeCell ref="CH293:CH294"/>
    <mergeCell ref="CI293:CI294"/>
    <mergeCell ref="CJ293:CJ294"/>
    <mergeCell ref="CK293:CK294"/>
    <mergeCell ref="CL293:CL294"/>
    <mergeCell ref="CM293:CM294"/>
    <mergeCell ref="CN293:CN294"/>
    <mergeCell ref="CO293:CO294"/>
    <mergeCell ref="CP293:CP294"/>
    <mergeCell ref="CQ293:CQ294"/>
    <mergeCell ref="CR293:CR294"/>
    <mergeCell ref="CS293:CS294"/>
    <mergeCell ref="CT293:CT294"/>
    <mergeCell ref="CU293:CU294"/>
    <mergeCell ref="CW293:CW294"/>
    <mergeCell ref="CY293:CY294"/>
    <mergeCell ref="DA293:DA294"/>
    <mergeCell ref="DC297:DC298"/>
    <mergeCell ref="DE297:DE298"/>
    <mergeCell ref="DG297:DG298"/>
    <mergeCell ref="DH297:DH298"/>
    <mergeCell ref="DI297:DI298"/>
    <mergeCell ref="DK297:DK298"/>
    <mergeCell ref="DL297:DL298"/>
    <mergeCell ref="DM297:DM298"/>
    <mergeCell ref="DN297:DN298"/>
    <mergeCell ref="DO297:DO298"/>
    <mergeCell ref="DP293:DP294"/>
    <mergeCell ref="DQ293:DQ294"/>
    <mergeCell ref="DR293:DR294"/>
    <mergeCell ref="DS293:DS294"/>
    <mergeCell ref="DT293:DT294"/>
    <mergeCell ref="DU293:DU294"/>
    <mergeCell ref="DV293:DV294"/>
    <mergeCell ref="DW293:DW294"/>
    <mergeCell ref="C295:C296"/>
    <mergeCell ref="D295:D296"/>
    <mergeCell ref="S295:S296"/>
    <mergeCell ref="T295:T296"/>
    <mergeCell ref="U295:U296"/>
    <mergeCell ref="V295:V296"/>
    <mergeCell ref="W295:W296"/>
    <mergeCell ref="X295:X296"/>
    <mergeCell ref="Y295:Y296"/>
    <mergeCell ref="Z295:Z296"/>
    <mergeCell ref="AC295:AC296"/>
    <mergeCell ref="BP295:BP296"/>
    <mergeCell ref="BQ295:BQ296"/>
    <mergeCell ref="BR295:BR296"/>
    <mergeCell ref="BS295:BS296"/>
    <mergeCell ref="BT295:BT296"/>
    <mergeCell ref="BU295:BU296"/>
    <mergeCell ref="BV295:BV296"/>
    <mergeCell ref="BW295:BW296"/>
    <mergeCell ref="BX295:BX296"/>
    <mergeCell ref="BY295:BY296"/>
    <mergeCell ref="BZ295:BZ296"/>
    <mergeCell ref="CA295:CA296"/>
    <mergeCell ref="CB295:CB296"/>
    <mergeCell ref="CC295:CC296"/>
    <mergeCell ref="CD295:CD296"/>
    <mergeCell ref="CE295:CE296"/>
    <mergeCell ref="CF295:CF296"/>
    <mergeCell ref="CG295:CG296"/>
    <mergeCell ref="CH295:CH296"/>
    <mergeCell ref="CI295:CI296"/>
    <mergeCell ref="CJ295:CJ296"/>
    <mergeCell ref="CK295:CK296"/>
    <mergeCell ref="CL295:CL296"/>
    <mergeCell ref="CM295:CM296"/>
    <mergeCell ref="CN295:CN296"/>
    <mergeCell ref="CO295:CO296"/>
    <mergeCell ref="CP295:CP296"/>
    <mergeCell ref="CQ295:CQ296"/>
    <mergeCell ref="CR295:CR296"/>
    <mergeCell ref="CS295:CS296"/>
    <mergeCell ref="CT295:CT296"/>
    <mergeCell ref="CU295:CU296"/>
    <mergeCell ref="CW295:CW296"/>
    <mergeCell ref="CY295:CY296"/>
    <mergeCell ref="DA295:DA296"/>
    <mergeCell ref="DC299:DC300"/>
    <mergeCell ref="DE299:DE300"/>
    <mergeCell ref="DG299:DG300"/>
    <mergeCell ref="DH299:DH300"/>
    <mergeCell ref="DI299:DI300"/>
    <mergeCell ref="DK299:DK300"/>
    <mergeCell ref="DL299:DL300"/>
    <mergeCell ref="DM299:DM300"/>
    <mergeCell ref="DN299:DN300"/>
    <mergeCell ref="DO299:DO300"/>
    <mergeCell ref="DP295:DP296"/>
    <mergeCell ref="DQ295:DQ296"/>
    <mergeCell ref="DR295:DR296"/>
    <mergeCell ref="DS295:DS296"/>
    <mergeCell ref="DT295:DT296"/>
    <mergeCell ref="DU295:DU296"/>
    <mergeCell ref="DV295:DV296"/>
    <mergeCell ref="DW295:DW296"/>
    <mergeCell ref="C297:C298"/>
    <mergeCell ref="D297:D298"/>
    <mergeCell ref="S297:S298"/>
    <mergeCell ref="T297:T298"/>
    <mergeCell ref="U297:U298"/>
    <mergeCell ref="V297:V298"/>
    <mergeCell ref="W297:W298"/>
    <mergeCell ref="X297:X298"/>
    <mergeCell ref="Y297:Y298"/>
    <mergeCell ref="Z297:Z298"/>
    <mergeCell ref="AC297:AC298"/>
    <mergeCell ref="BP297:BP298"/>
    <mergeCell ref="BQ297:BQ298"/>
    <mergeCell ref="BR297:BR298"/>
    <mergeCell ref="BS297:BS298"/>
    <mergeCell ref="BT297:BT298"/>
    <mergeCell ref="BU297:BU298"/>
    <mergeCell ref="BV297:BV298"/>
    <mergeCell ref="BW297:BW298"/>
    <mergeCell ref="BX297:BX298"/>
    <mergeCell ref="BY297:BY298"/>
    <mergeCell ref="BZ297:BZ298"/>
    <mergeCell ref="CA297:CA298"/>
    <mergeCell ref="CB297:CB298"/>
    <mergeCell ref="CC297:CC298"/>
    <mergeCell ref="CD297:CD298"/>
    <mergeCell ref="CE297:CE298"/>
    <mergeCell ref="CF297:CF298"/>
    <mergeCell ref="CG297:CG298"/>
    <mergeCell ref="CH297:CH298"/>
    <mergeCell ref="CI297:CI298"/>
    <mergeCell ref="CJ297:CJ298"/>
    <mergeCell ref="CK297:CK298"/>
    <mergeCell ref="CL297:CL298"/>
    <mergeCell ref="CM297:CM298"/>
    <mergeCell ref="CN297:CN298"/>
    <mergeCell ref="CO297:CO298"/>
    <mergeCell ref="CP297:CP298"/>
    <mergeCell ref="CQ297:CQ298"/>
    <mergeCell ref="CR297:CR298"/>
    <mergeCell ref="CS297:CS298"/>
    <mergeCell ref="CT297:CT298"/>
    <mergeCell ref="CU297:CU298"/>
    <mergeCell ref="CW297:CW298"/>
    <mergeCell ref="CY297:CY298"/>
    <mergeCell ref="DA297:DA298"/>
    <mergeCell ref="DC301:DC302"/>
    <mergeCell ref="DE301:DE302"/>
    <mergeCell ref="DG301:DG302"/>
    <mergeCell ref="DH301:DH302"/>
    <mergeCell ref="DI301:DI302"/>
    <mergeCell ref="DK301:DK302"/>
    <mergeCell ref="DL301:DL302"/>
    <mergeCell ref="DM301:DM302"/>
    <mergeCell ref="DN301:DN302"/>
    <mergeCell ref="DO301:DO302"/>
    <mergeCell ref="DP297:DP298"/>
    <mergeCell ref="DQ297:DQ298"/>
    <mergeCell ref="DR297:DR298"/>
    <mergeCell ref="DS297:DS298"/>
    <mergeCell ref="DT297:DT298"/>
    <mergeCell ref="DU297:DU298"/>
    <mergeCell ref="DV297:DV298"/>
    <mergeCell ref="DW297:DW298"/>
    <mergeCell ref="C299:C300"/>
    <mergeCell ref="D299:D300"/>
    <mergeCell ref="S299:S300"/>
    <mergeCell ref="T299:T300"/>
    <mergeCell ref="U299:U300"/>
    <mergeCell ref="V299:V300"/>
    <mergeCell ref="W299:W300"/>
    <mergeCell ref="X299:X300"/>
    <mergeCell ref="Y299:Y300"/>
    <mergeCell ref="Z299:Z300"/>
    <mergeCell ref="AC299:AC300"/>
    <mergeCell ref="BP299:BP300"/>
    <mergeCell ref="BQ299:BQ300"/>
    <mergeCell ref="BR299:BR300"/>
    <mergeCell ref="BS299:BS300"/>
    <mergeCell ref="BT299:BT300"/>
    <mergeCell ref="BU299:BU300"/>
    <mergeCell ref="BV299:BV300"/>
    <mergeCell ref="BW299:BW300"/>
    <mergeCell ref="BX299:BX300"/>
    <mergeCell ref="BY299:BY300"/>
    <mergeCell ref="BZ299:BZ300"/>
    <mergeCell ref="CA299:CA300"/>
    <mergeCell ref="CB299:CB300"/>
    <mergeCell ref="CC299:CC300"/>
    <mergeCell ref="CD299:CD300"/>
    <mergeCell ref="CE299:CE300"/>
    <mergeCell ref="CF299:CF300"/>
    <mergeCell ref="CG299:CG300"/>
    <mergeCell ref="CH299:CH300"/>
    <mergeCell ref="CI299:CI300"/>
    <mergeCell ref="CJ299:CJ300"/>
    <mergeCell ref="CK299:CK300"/>
    <mergeCell ref="CL299:CL300"/>
    <mergeCell ref="CM299:CM300"/>
    <mergeCell ref="CN299:CN300"/>
    <mergeCell ref="CO299:CO300"/>
    <mergeCell ref="CP299:CP300"/>
    <mergeCell ref="CQ299:CQ300"/>
    <mergeCell ref="CR299:CR300"/>
    <mergeCell ref="CS299:CS300"/>
    <mergeCell ref="CT299:CT300"/>
    <mergeCell ref="CU299:CU300"/>
    <mergeCell ref="CW299:CW300"/>
    <mergeCell ref="CY299:CY300"/>
    <mergeCell ref="DA299:DA300"/>
    <mergeCell ref="DC303:DC304"/>
    <mergeCell ref="DE303:DE304"/>
    <mergeCell ref="DG303:DG304"/>
    <mergeCell ref="DH303:DH304"/>
    <mergeCell ref="DI303:DI304"/>
    <mergeCell ref="DK303:DK304"/>
    <mergeCell ref="DL303:DL304"/>
    <mergeCell ref="DM303:DM304"/>
    <mergeCell ref="DN303:DN304"/>
    <mergeCell ref="DO303:DO304"/>
    <mergeCell ref="DP299:DP300"/>
    <mergeCell ref="DQ299:DQ300"/>
    <mergeCell ref="DR299:DR300"/>
    <mergeCell ref="DS299:DS300"/>
    <mergeCell ref="DT299:DT300"/>
    <mergeCell ref="DU299:DU300"/>
    <mergeCell ref="DV299:DV300"/>
    <mergeCell ref="DW299:DW300"/>
    <mergeCell ref="C301:C302"/>
    <mergeCell ref="D301:D302"/>
    <mergeCell ref="S301:S302"/>
    <mergeCell ref="T301:T302"/>
    <mergeCell ref="U301:U302"/>
    <mergeCell ref="V301:V302"/>
    <mergeCell ref="W301:W302"/>
    <mergeCell ref="X301:X302"/>
    <mergeCell ref="Y301:Y302"/>
    <mergeCell ref="Z301:Z302"/>
    <mergeCell ref="AC301:AC302"/>
    <mergeCell ref="BP301:BP302"/>
    <mergeCell ref="BQ301:BQ302"/>
    <mergeCell ref="BR301:BR302"/>
    <mergeCell ref="BS301:BS302"/>
    <mergeCell ref="BT301:BT302"/>
    <mergeCell ref="BU301:BU302"/>
    <mergeCell ref="BV301:BV302"/>
    <mergeCell ref="BW301:BW302"/>
    <mergeCell ref="BX301:BX302"/>
    <mergeCell ref="BY301:BY302"/>
    <mergeCell ref="BZ301:BZ302"/>
    <mergeCell ref="CA301:CA302"/>
    <mergeCell ref="CB301:CB302"/>
    <mergeCell ref="CC301:CC302"/>
    <mergeCell ref="CD301:CD302"/>
    <mergeCell ref="CE301:CE302"/>
    <mergeCell ref="CF301:CF302"/>
    <mergeCell ref="CG301:CG302"/>
    <mergeCell ref="CH301:CH302"/>
    <mergeCell ref="CI301:CI302"/>
    <mergeCell ref="CJ301:CJ302"/>
    <mergeCell ref="CK301:CK302"/>
    <mergeCell ref="CL301:CL302"/>
    <mergeCell ref="CM301:CM302"/>
    <mergeCell ref="CN301:CN302"/>
    <mergeCell ref="CO301:CO302"/>
    <mergeCell ref="CP301:CP302"/>
    <mergeCell ref="CQ301:CQ302"/>
    <mergeCell ref="CR301:CR302"/>
    <mergeCell ref="CS301:CS302"/>
    <mergeCell ref="CT301:CT302"/>
    <mergeCell ref="CU301:CU302"/>
    <mergeCell ref="CW301:CW302"/>
    <mergeCell ref="CY301:CY302"/>
    <mergeCell ref="DA301:DA302"/>
    <mergeCell ref="DC305:DC306"/>
    <mergeCell ref="DE305:DE306"/>
    <mergeCell ref="DG305:DG306"/>
    <mergeCell ref="DH305:DH306"/>
    <mergeCell ref="DI305:DI306"/>
    <mergeCell ref="DK305:DK306"/>
    <mergeCell ref="DL305:DL306"/>
    <mergeCell ref="DM305:DM306"/>
    <mergeCell ref="DN305:DN306"/>
    <mergeCell ref="DO305:DO306"/>
    <mergeCell ref="DP301:DP302"/>
    <mergeCell ref="DQ301:DQ302"/>
    <mergeCell ref="DR301:DR302"/>
    <mergeCell ref="DS301:DS302"/>
    <mergeCell ref="DT301:DT302"/>
    <mergeCell ref="DU301:DU302"/>
    <mergeCell ref="DV301:DV302"/>
    <mergeCell ref="DW301:DW302"/>
    <mergeCell ref="C303:C304"/>
    <mergeCell ref="D303:D304"/>
    <mergeCell ref="S303:S304"/>
    <mergeCell ref="T303:T304"/>
    <mergeCell ref="U303:U304"/>
    <mergeCell ref="V303:V304"/>
    <mergeCell ref="W303:W304"/>
    <mergeCell ref="X303:X304"/>
    <mergeCell ref="Y303:Y304"/>
    <mergeCell ref="Z303:Z304"/>
    <mergeCell ref="AC303:AC304"/>
    <mergeCell ref="BP303:BP304"/>
    <mergeCell ref="BQ303:BQ304"/>
    <mergeCell ref="BR303:BR304"/>
    <mergeCell ref="BS303:BS304"/>
    <mergeCell ref="BT303:BT304"/>
    <mergeCell ref="BU303:BU304"/>
    <mergeCell ref="BV303:BV304"/>
    <mergeCell ref="BW303:BW304"/>
    <mergeCell ref="BX303:BX304"/>
    <mergeCell ref="BY303:BY304"/>
    <mergeCell ref="BZ303:BZ304"/>
    <mergeCell ref="CA303:CA304"/>
    <mergeCell ref="CB303:CB304"/>
    <mergeCell ref="CC303:CC304"/>
    <mergeCell ref="CD303:CD304"/>
    <mergeCell ref="CE303:CE304"/>
    <mergeCell ref="CF303:CF304"/>
    <mergeCell ref="CG303:CG304"/>
    <mergeCell ref="CH303:CH304"/>
    <mergeCell ref="CI303:CI304"/>
    <mergeCell ref="CJ303:CJ304"/>
    <mergeCell ref="CK303:CK304"/>
    <mergeCell ref="CL303:CL304"/>
    <mergeCell ref="CM303:CM304"/>
    <mergeCell ref="CN303:CN304"/>
    <mergeCell ref="CO303:CO304"/>
    <mergeCell ref="CP303:CP304"/>
    <mergeCell ref="CQ303:CQ304"/>
    <mergeCell ref="CR303:CR304"/>
    <mergeCell ref="CS303:CS304"/>
    <mergeCell ref="CT303:CT304"/>
    <mergeCell ref="CU303:CU304"/>
    <mergeCell ref="CW303:CW304"/>
    <mergeCell ref="CY303:CY304"/>
    <mergeCell ref="DA303:DA304"/>
    <mergeCell ref="DC307:DC308"/>
    <mergeCell ref="DE307:DE308"/>
    <mergeCell ref="DG307:DG308"/>
    <mergeCell ref="DH307:DH308"/>
    <mergeCell ref="DI307:DI308"/>
    <mergeCell ref="DK307:DK308"/>
    <mergeCell ref="DL307:DL308"/>
    <mergeCell ref="DM307:DM308"/>
    <mergeCell ref="DN307:DN308"/>
    <mergeCell ref="DO307:DO308"/>
    <mergeCell ref="DP303:DP304"/>
    <mergeCell ref="DQ303:DQ304"/>
    <mergeCell ref="DR303:DR304"/>
    <mergeCell ref="DS303:DS304"/>
    <mergeCell ref="DT303:DT304"/>
    <mergeCell ref="DU303:DU304"/>
    <mergeCell ref="DV303:DV304"/>
    <mergeCell ref="DW303:DW304"/>
    <mergeCell ref="C305:C306"/>
    <mergeCell ref="D305:D306"/>
    <mergeCell ref="S305:S306"/>
    <mergeCell ref="T305:T306"/>
    <mergeCell ref="U305:U306"/>
    <mergeCell ref="V305:V306"/>
    <mergeCell ref="W305:W306"/>
    <mergeCell ref="X305:X306"/>
    <mergeCell ref="Y305:Y306"/>
    <mergeCell ref="Z305:Z306"/>
    <mergeCell ref="AC305:AC306"/>
    <mergeCell ref="BP305:BP306"/>
    <mergeCell ref="BQ305:BQ306"/>
    <mergeCell ref="BR305:BR306"/>
    <mergeCell ref="BS305:BS306"/>
    <mergeCell ref="BT305:BT306"/>
    <mergeCell ref="BU305:BU306"/>
    <mergeCell ref="BV305:BV306"/>
    <mergeCell ref="BW305:BW306"/>
    <mergeCell ref="BX305:BX306"/>
    <mergeCell ref="BY305:BY306"/>
    <mergeCell ref="BZ305:BZ306"/>
    <mergeCell ref="CA305:CA306"/>
    <mergeCell ref="CB305:CB306"/>
    <mergeCell ref="CC305:CC306"/>
    <mergeCell ref="CD305:CD306"/>
    <mergeCell ref="CE305:CE306"/>
    <mergeCell ref="CF305:CF306"/>
    <mergeCell ref="CG305:CG306"/>
    <mergeCell ref="CH305:CH306"/>
    <mergeCell ref="CI305:CI306"/>
    <mergeCell ref="CJ305:CJ306"/>
    <mergeCell ref="CK305:CK306"/>
    <mergeCell ref="CL305:CL306"/>
    <mergeCell ref="CM305:CM306"/>
    <mergeCell ref="CN305:CN306"/>
    <mergeCell ref="CO305:CO306"/>
    <mergeCell ref="CP305:CP306"/>
    <mergeCell ref="CQ305:CQ306"/>
    <mergeCell ref="CR305:CR306"/>
    <mergeCell ref="CS305:CS306"/>
    <mergeCell ref="CT305:CT306"/>
    <mergeCell ref="CU305:CU306"/>
    <mergeCell ref="CW305:CW306"/>
    <mergeCell ref="CY305:CY306"/>
    <mergeCell ref="DA305:DA306"/>
    <mergeCell ref="DC309:DC310"/>
    <mergeCell ref="DE309:DE310"/>
    <mergeCell ref="DG309:DG310"/>
    <mergeCell ref="DH309:DH310"/>
    <mergeCell ref="DI309:DI310"/>
    <mergeCell ref="DK309:DK310"/>
    <mergeCell ref="DL309:DL310"/>
    <mergeCell ref="DM309:DM310"/>
    <mergeCell ref="DN309:DN310"/>
    <mergeCell ref="DO309:DO310"/>
    <mergeCell ref="DP305:DP306"/>
    <mergeCell ref="DQ305:DQ306"/>
    <mergeCell ref="DR305:DR306"/>
    <mergeCell ref="DS305:DS306"/>
    <mergeCell ref="DT305:DT306"/>
    <mergeCell ref="DU305:DU306"/>
    <mergeCell ref="DV305:DV306"/>
    <mergeCell ref="DW305:DW306"/>
    <mergeCell ref="C307:C308"/>
    <mergeCell ref="D307:D308"/>
    <mergeCell ref="S307:S308"/>
    <mergeCell ref="T307:T308"/>
    <mergeCell ref="U307:U308"/>
    <mergeCell ref="V307:V308"/>
    <mergeCell ref="W307:W308"/>
    <mergeCell ref="X307:X308"/>
    <mergeCell ref="Y307:Y308"/>
    <mergeCell ref="Z307:Z308"/>
    <mergeCell ref="AC307:AC308"/>
    <mergeCell ref="BP307:BP308"/>
    <mergeCell ref="BQ307:BQ308"/>
    <mergeCell ref="BR307:BR308"/>
    <mergeCell ref="BS307:BS308"/>
    <mergeCell ref="BT307:BT308"/>
    <mergeCell ref="BU307:BU308"/>
    <mergeCell ref="BV307:BV308"/>
    <mergeCell ref="BW307:BW308"/>
    <mergeCell ref="BX307:BX308"/>
    <mergeCell ref="BY307:BY308"/>
    <mergeCell ref="BZ307:BZ308"/>
    <mergeCell ref="CA307:CA308"/>
    <mergeCell ref="CB307:CB308"/>
    <mergeCell ref="CC307:CC308"/>
    <mergeCell ref="CD307:CD308"/>
    <mergeCell ref="CE307:CE308"/>
    <mergeCell ref="CF307:CF308"/>
    <mergeCell ref="CG307:CG308"/>
    <mergeCell ref="CH307:CH308"/>
    <mergeCell ref="CI307:CI308"/>
    <mergeCell ref="CJ307:CJ308"/>
    <mergeCell ref="CK307:CK308"/>
    <mergeCell ref="CL307:CL308"/>
    <mergeCell ref="CM307:CM308"/>
    <mergeCell ref="CN307:CN308"/>
    <mergeCell ref="CO307:CO308"/>
    <mergeCell ref="CP307:CP308"/>
    <mergeCell ref="CQ307:CQ308"/>
    <mergeCell ref="CR307:CR308"/>
    <mergeCell ref="CS307:CS308"/>
    <mergeCell ref="CT307:CT308"/>
    <mergeCell ref="CU307:CU308"/>
    <mergeCell ref="CW307:CW308"/>
    <mergeCell ref="CY307:CY308"/>
    <mergeCell ref="DA307:DA308"/>
    <mergeCell ref="DC311:DC312"/>
    <mergeCell ref="DE311:DE312"/>
    <mergeCell ref="DG311:DG312"/>
    <mergeCell ref="DH311:DH312"/>
    <mergeCell ref="DI311:DI312"/>
    <mergeCell ref="DK311:DK312"/>
    <mergeCell ref="DL311:DL312"/>
    <mergeCell ref="DM311:DM312"/>
    <mergeCell ref="DN311:DN312"/>
    <mergeCell ref="DO311:DO312"/>
    <mergeCell ref="DP307:DP308"/>
    <mergeCell ref="DQ307:DQ308"/>
    <mergeCell ref="DR307:DR308"/>
    <mergeCell ref="DS307:DS308"/>
    <mergeCell ref="DT307:DT308"/>
    <mergeCell ref="DU307:DU308"/>
    <mergeCell ref="DV307:DV308"/>
    <mergeCell ref="DW307:DW308"/>
    <mergeCell ref="C309:C310"/>
    <mergeCell ref="D309:D310"/>
    <mergeCell ref="S309:S310"/>
    <mergeCell ref="T309:T310"/>
    <mergeCell ref="U309:U310"/>
    <mergeCell ref="V309:V310"/>
    <mergeCell ref="W309:W310"/>
    <mergeCell ref="X309:X310"/>
    <mergeCell ref="Y309:Y310"/>
    <mergeCell ref="Z309:Z310"/>
    <mergeCell ref="AC309:AC310"/>
    <mergeCell ref="BP309:BP310"/>
    <mergeCell ref="BQ309:BQ310"/>
    <mergeCell ref="BR309:BR310"/>
    <mergeCell ref="BS309:BS310"/>
    <mergeCell ref="BT309:BT310"/>
    <mergeCell ref="BU309:BU310"/>
    <mergeCell ref="BV309:BV310"/>
    <mergeCell ref="BW309:BW310"/>
    <mergeCell ref="BX309:BX310"/>
    <mergeCell ref="BY309:BY310"/>
    <mergeCell ref="BZ309:BZ310"/>
    <mergeCell ref="CA309:CA310"/>
    <mergeCell ref="CB309:CB310"/>
    <mergeCell ref="CC309:CC310"/>
    <mergeCell ref="CD309:CD310"/>
    <mergeCell ref="CE309:CE310"/>
    <mergeCell ref="CF309:CF310"/>
    <mergeCell ref="CG309:CG310"/>
    <mergeCell ref="CH309:CH310"/>
    <mergeCell ref="CI309:CI310"/>
    <mergeCell ref="CJ309:CJ310"/>
    <mergeCell ref="CK309:CK310"/>
    <mergeCell ref="CL309:CL310"/>
    <mergeCell ref="CM309:CM310"/>
    <mergeCell ref="CN309:CN310"/>
    <mergeCell ref="CO309:CO310"/>
    <mergeCell ref="CP309:CP310"/>
    <mergeCell ref="CQ309:CQ310"/>
    <mergeCell ref="CR309:CR310"/>
    <mergeCell ref="CS309:CS310"/>
    <mergeCell ref="CT309:CT310"/>
    <mergeCell ref="CU309:CU310"/>
    <mergeCell ref="CW309:CW310"/>
    <mergeCell ref="CY309:CY310"/>
    <mergeCell ref="DA309:DA310"/>
    <mergeCell ref="DC313:DC314"/>
    <mergeCell ref="DE313:DE314"/>
    <mergeCell ref="DG313:DG314"/>
    <mergeCell ref="DH313:DH314"/>
    <mergeCell ref="DI313:DI314"/>
    <mergeCell ref="DK313:DK314"/>
    <mergeCell ref="DL313:DL314"/>
    <mergeCell ref="DM313:DM314"/>
    <mergeCell ref="DN313:DN314"/>
    <mergeCell ref="DO313:DO314"/>
    <mergeCell ref="DP309:DP310"/>
    <mergeCell ref="DQ309:DQ310"/>
    <mergeCell ref="DR309:DR310"/>
    <mergeCell ref="DS309:DS310"/>
    <mergeCell ref="DT309:DT310"/>
    <mergeCell ref="DU309:DU310"/>
    <mergeCell ref="DV309:DV310"/>
    <mergeCell ref="DW309:DW310"/>
    <mergeCell ref="C311:C312"/>
    <mergeCell ref="D311:D312"/>
    <mergeCell ref="S311:S312"/>
    <mergeCell ref="T311:T312"/>
    <mergeCell ref="U311:U312"/>
    <mergeCell ref="V311:V312"/>
    <mergeCell ref="W311:W312"/>
    <mergeCell ref="X311:X312"/>
    <mergeCell ref="Y311:Y312"/>
    <mergeCell ref="Z311:Z312"/>
    <mergeCell ref="AC311:AC312"/>
    <mergeCell ref="BP311:BP312"/>
    <mergeCell ref="BQ311:BQ312"/>
    <mergeCell ref="BR311:BR312"/>
    <mergeCell ref="BS311:BS312"/>
    <mergeCell ref="BT311:BT312"/>
    <mergeCell ref="BU311:BU312"/>
    <mergeCell ref="BV311:BV312"/>
    <mergeCell ref="BW311:BW312"/>
    <mergeCell ref="BX311:BX312"/>
    <mergeCell ref="BY311:BY312"/>
    <mergeCell ref="BZ311:BZ312"/>
    <mergeCell ref="CA311:CA312"/>
    <mergeCell ref="CB311:CB312"/>
    <mergeCell ref="CC311:CC312"/>
    <mergeCell ref="CD311:CD312"/>
    <mergeCell ref="CE311:CE312"/>
    <mergeCell ref="CF311:CF312"/>
    <mergeCell ref="CG311:CG312"/>
    <mergeCell ref="CH311:CH312"/>
    <mergeCell ref="CI311:CI312"/>
    <mergeCell ref="CJ311:CJ312"/>
    <mergeCell ref="CK311:CK312"/>
    <mergeCell ref="CL311:CL312"/>
    <mergeCell ref="CM311:CM312"/>
    <mergeCell ref="CN311:CN312"/>
    <mergeCell ref="CO311:CO312"/>
    <mergeCell ref="CP311:CP312"/>
    <mergeCell ref="CQ311:CQ312"/>
    <mergeCell ref="CR311:CR312"/>
    <mergeCell ref="CS311:CS312"/>
    <mergeCell ref="CT311:CT312"/>
    <mergeCell ref="CU311:CU312"/>
    <mergeCell ref="CW311:CW312"/>
    <mergeCell ref="CY311:CY312"/>
    <mergeCell ref="DA311:DA312"/>
    <mergeCell ref="DC315:DC316"/>
    <mergeCell ref="DE315:DE316"/>
    <mergeCell ref="DG315:DG316"/>
    <mergeCell ref="DH315:DH316"/>
    <mergeCell ref="DI315:DI316"/>
    <mergeCell ref="DK315:DK316"/>
    <mergeCell ref="DL315:DL316"/>
    <mergeCell ref="DM315:DM316"/>
    <mergeCell ref="DN315:DN316"/>
    <mergeCell ref="DO315:DO316"/>
    <mergeCell ref="DP311:DP312"/>
    <mergeCell ref="DQ311:DQ312"/>
    <mergeCell ref="DR311:DR312"/>
    <mergeCell ref="DS311:DS312"/>
    <mergeCell ref="DT311:DT312"/>
    <mergeCell ref="DU311:DU312"/>
    <mergeCell ref="DV311:DV312"/>
    <mergeCell ref="DW311:DW312"/>
    <mergeCell ref="C313:C314"/>
    <mergeCell ref="D313:D314"/>
    <mergeCell ref="S313:S314"/>
    <mergeCell ref="T313:T314"/>
    <mergeCell ref="U313:U314"/>
    <mergeCell ref="V313:V314"/>
    <mergeCell ref="W313:W314"/>
    <mergeCell ref="X313:X314"/>
    <mergeCell ref="Y313:Y314"/>
    <mergeCell ref="Z313:Z314"/>
    <mergeCell ref="AC313:AC314"/>
    <mergeCell ref="BP313:BP314"/>
    <mergeCell ref="BQ313:BQ314"/>
    <mergeCell ref="BR313:BR314"/>
    <mergeCell ref="BS313:BS314"/>
    <mergeCell ref="BT313:BT314"/>
    <mergeCell ref="BU313:BU314"/>
    <mergeCell ref="BV313:BV314"/>
    <mergeCell ref="BW313:BW314"/>
    <mergeCell ref="BX313:BX314"/>
    <mergeCell ref="BY313:BY314"/>
    <mergeCell ref="BZ313:BZ314"/>
    <mergeCell ref="CA313:CA314"/>
    <mergeCell ref="CB313:CB314"/>
    <mergeCell ref="CC313:CC314"/>
    <mergeCell ref="CD313:CD314"/>
    <mergeCell ref="CE313:CE314"/>
    <mergeCell ref="CF313:CF314"/>
    <mergeCell ref="CG313:CG314"/>
    <mergeCell ref="CH313:CH314"/>
    <mergeCell ref="CI313:CI314"/>
    <mergeCell ref="CJ313:CJ314"/>
    <mergeCell ref="CK313:CK314"/>
    <mergeCell ref="CL313:CL314"/>
    <mergeCell ref="CM313:CM314"/>
    <mergeCell ref="CN313:CN314"/>
    <mergeCell ref="CO313:CO314"/>
    <mergeCell ref="CP313:CP314"/>
    <mergeCell ref="CQ313:CQ314"/>
    <mergeCell ref="CR313:CR314"/>
    <mergeCell ref="CS313:CS314"/>
    <mergeCell ref="CT313:CT314"/>
    <mergeCell ref="CU313:CU314"/>
    <mergeCell ref="CW313:CW314"/>
    <mergeCell ref="CY313:CY314"/>
    <mergeCell ref="DA313:DA314"/>
    <mergeCell ref="DA317:DA318"/>
    <mergeCell ref="DC317:DC318"/>
    <mergeCell ref="DE317:DE318"/>
    <mergeCell ref="DG317:DG318"/>
    <mergeCell ref="DH317:DH318"/>
    <mergeCell ref="DI317:DI318"/>
    <mergeCell ref="DK317:DK318"/>
    <mergeCell ref="DL317:DL318"/>
    <mergeCell ref="DM317:DM318"/>
    <mergeCell ref="DN317:DN318"/>
    <mergeCell ref="DP313:DP314"/>
    <mergeCell ref="DQ313:DQ314"/>
    <mergeCell ref="DR313:DR314"/>
    <mergeCell ref="DS313:DS314"/>
    <mergeCell ref="DT313:DT314"/>
    <mergeCell ref="DU313:DU314"/>
    <mergeCell ref="DV313:DV314"/>
    <mergeCell ref="DW313:DW314"/>
    <mergeCell ref="C315:C316"/>
    <mergeCell ref="D315:D316"/>
    <mergeCell ref="S315:S316"/>
    <mergeCell ref="T315:T316"/>
    <mergeCell ref="U315:U316"/>
    <mergeCell ref="V315:V316"/>
    <mergeCell ref="W315:W316"/>
    <mergeCell ref="X315:X316"/>
    <mergeCell ref="Y315:Y316"/>
    <mergeCell ref="Z315:Z316"/>
    <mergeCell ref="AC315:AC316"/>
    <mergeCell ref="BP315:BP316"/>
    <mergeCell ref="BQ315:BQ316"/>
    <mergeCell ref="BR315:BR316"/>
    <mergeCell ref="BS315:BS316"/>
    <mergeCell ref="BT315:BT316"/>
    <mergeCell ref="BU315:BU316"/>
    <mergeCell ref="BV315:BV316"/>
    <mergeCell ref="BW315:BW316"/>
    <mergeCell ref="BX315:BX316"/>
    <mergeCell ref="BY315:BY316"/>
    <mergeCell ref="BZ315:BZ316"/>
    <mergeCell ref="CA315:CA316"/>
    <mergeCell ref="CB315:CB316"/>
    <mergeCell ref="CC315:CC316"/>
    <mergeCell ref="CD315:CD316"/>
    <mergeCell ref="CE315:CE316"/>
    <mergeCell ref="CF315:CF316"/>
    <mergeCell ref="CG315:CG316"/>
    <mergeCell ref="CH315:CH316"/>
    <mergeCell ref="CI315:CI316"/>
    <mergeCell ref="CJ315:CJ316"/>
    <mergeCell ref="CK315:CK316"/>
    <mergeCell ref="CL315:CL316"/>
    <mergeCell ref="CM315:CM316"/>
    <mergeCell ref="CN315:CN316"/>
    <mergeCell ref="CO315:CO316"/>
    <mergeCell ref="CP315:CP316"/>
    <mergeCell ref="CQ315:CQ316"/>
    <mergeCell ref="CR315:CR316"/>
    <mergeCell ref="CS315:CS316"/>
    <mergeCell ref="CT315:CT316"/>
    <mergeCell ref="CU315:CU316"/>
    <mergeCell ref="CW315:CW316"/>
    <mergeCell ref="CY315:CY316"/>
    <mergeCell ref="DA315:DA316"/>
    <mergeCell ref="CT319:CT320"/>
    <mergeCell ref="CU319:CU320"/>
    <mergeCell ref="CW319:CW320"/>
    <mergeCell ref="CY319:CY320"/>
    <mergeCell ref="DA319:DA320"/>
    <mergeCell ref="DC319:DC320"/>
    <mergeCell ref="DE319:DE320"/>
    <mergeCell ref="DG319:DG320"/>
    <mergeCell ref="DH319:DH320"/>
    <mergeCell ref="DI319:DI320"/>
    <mergeCell ref="DP315:DP316"/>
    <mergeCell ref="DQ315:DQ316"/>
    <mergeCell ref="DR315:DR316"/>
    <mergeCell ref="DS315:DS316"/>
    <mergeCell ref="DT315:DT316"/>
    <mergeCell ref="DU315:DU316"/>
    <mergeCell ref="DV315:DV316"/>
    <mergeCell ref="DW315:DW316"/>
    <mergeCell ref="B317:B360"/>
    <mergeCell ref="C317:C318"/>
    <mergeCell ref="D317:D318"/>
    <mergeCell ref="S317:S318"/>
    <mergeCell ref="T317:T318"/>
    <mergeCell ref="U317:U318"/>
    <mergeCell ref="V317:V318"/>
    <mergeCell ref="W317:W318"/>
    <mergeCell ref="X317:X318"/>
    <mergeCell ref="Y317:Y318"/>
    <mergeCell ref="Z317:Z318"/>
    <mergeCell ref="AC317:AC318"/>
    <mergeCell ref="BP317:BP318"/>
    <mergeCell ref="BQ317:BQ318"/>
    <mergeCell ref="BR317:BR318"/>
    <mergeCell ref="BS317:BS318"/>
    <mergeCell ref="BT317:BT318"/>
    <mergeCell ref="BU317:BU318"/>
    <mergeCell ref="BV317:BV318"/>
    <mergeCell ref="BW317:BW318"/>
    <mergeCell ref="BX317:BX318"/>
    <mergeCell ref="BY317:BY318"/>
    <mergeCell ref="BZ317:BZ318"/>
    <mergeCell ref="CA317:CA318"/>
    <mergeCell ref="CB317:CB318"/>
    <mergeCell ref="CC317:CC318"/>
    <mergeCell ref="CD317:CD318"/>
    <mergeCell ref="CE317:CE318"/>
    <mergeCell ref="CF317:CF318"/>
    <mergeCell ref="CG317:CG318"/>
    <mergeCell ref="CH317:CH318"/>
    <mergeCell ref="CI317:CI318"/>
    <mergeCell ref="CJ317:CJ318"/>
    <mergeCell ref="CK317:CK318"/>
    <mergeCell ref="CL317:CL318"/>
    <mergeCell ref="CM317:CM318"/>
    <mergeCell ref="CN317:CN318"/>
    <mergeCell ref="CO317:CO318"/>
    <mergeCell ref="CP317:CP318"/>
    <mergeCell ref="CQ317:CQ318"/>
    <mergeCell ref="CR317:CR318"/>
    <mergeCell ref="CS317:CS318"/>
    <mergeCell ref="CT317:CT318"/>
    <mergeCell ref="CU317:CU318"/>
    <mergeCell ref="CW317:CW318"/>
    <mergeCell ref="CY317:CY318"/>
    <mergeCell ref="CY321:CY322"/>
    <mergeCell ref="DA321:DA322"/>
    <mergeCell ref="DC321:DC322"/>
    <mergeCell ref="DE321:DE322"/>
    <mergeCell ref="DG321:DG322"/>
    <mergeCell ref="DH321:DH322"/>
    <mergeCell ref="DI321:DI322"/>
    <mergeCell ref="DK321:DK322"/>
    <mergeCell ref="DL321:DL322"/>
    <mergeCell ref="DM321:DM322"/>
    <mergeCell ref="DO317:DO318"/>
    <mergeCell ref="DP317:DP318"/>
    <mergeCell ref="DQ317:DQ318"/>
    <mergeCell ref="DR317:DR318"/>
    <mergeCell ref="DS317:DS318"/>
    <mergeCell ref="DT317:DT318"/>
    <mergeCell ref="DU317:DU318"/>
    <mergeCell ref="DV317:DV318"/>
    <mergeCell ref="DW317:DW318"/>
    <mergeCell ref="DX317:DX360"/>
    <mergeCell ref="DY317:DY360"/>
    <mergeCell ref="DZ317:DZ360"/>
    <mergeCell ref="EB317:EB360"/>
    <mergeCell ref="C319:C320"/>
    <mergeCell ref="D319:D320"/>
    <mergeCell ref="S319:S320"/>
    <mergeCell ref="T319:T320"/>
    <mergeCell ref="U319:U320"/>
    <mergeCell ref="V319:V320"/>
    <mergeCell ref="W319:W320"/>
    <mergeCell ref="X319:X320"/>
    <mergeCell ref="Y319:Y320"/>
    <mergeCell ref="Z319:Z320"/>
    <mergeCell ref="AC319:AC320"/>
    <mergeCell ref="BP319:BP320"/>
    <mergeCell ref="BQ319:BQ320"/>
    <mergeCell ref="BR319:BR320"/>
    <mergeCell ref="BS319:BS320"/>
    <mergeCell ref="BT319:BT320"/>
    <mergeCell ref="BU319:BU320"/>
    <mergeCell ref="BV319:BV320"/>
    <mergeCell ref="BW319:BW320"/>
    <mergeCell ref="BX319:BX320"/>
    <mergeCell ref="BY319:BY320"/>
    <mergeCell ref="BZ319:BZ320"/>
    <mergeCell ref="CA319:CA320"/>
    <mergeCell ref="CB319:CB320"/>
    <mergeCell ref="CC319:CC320"/>
    <mergeCell ref="CD319:CD320"/>
    <mergeCell ref="CE319:CE320"/>
    <mergeCell ref="CF319:CF320"/>
    <mergeCell ref="CG319:CG320"/>
    <mergeCell ref="CH319:CH320"/>
    <mergeCell ref="CI319:CI320"/>
    <mergeCell ref="CJ319:CJ320"/>
    <mergeCell ref="CK319:CK320"/>
    <mergeCell ref="CL319:CL320"/>
    <mergeCell ref="CM319:CM320"/>
    <mergeCell ref="CN319:CN320"/>
    <mergeCell ref="CO319:CO320"/>
    <mergeCell ref="CP319:CP320"/>
    <mergeCell ref="CQ319:CQ320"/>
    <mergeCell ref="CR319:CR320"/>
    <mergeCell ref="CS319:CS320"/>
    <mergeCell ref="CY323:CY324"/>
    <mergeCell ref="DA323:DA324"/>
    <mergeCell ref="DC323:DC324"/>
    <mergeCell ref="DE323:DE324"/>
    <mergeCell ref="DG323:DG324"/>
    <mergeCell ref="DH323:DH324"/>
    <mergeCell ref="DI323:DI324"/>
    <mergeCell ref="DK323:DK324"/>
    <mergeCell ref="DL323:DL324"/>
    <mergeCell ref="DM323:DM324"/>
    <mergeCell ref="DN319:DN320"/>
    <mergeCell ref="DO319:DO320"/>
    <mergeCell ref="DP319:DP320"/>
    <mergeCell ref="DQ319:DQ320"/>
    <mergeCell ref="DR319:DR320"/>
    <mergeCell ref="DS319:DS320"/>
    <mergeCell ref="DT319:DT320"/>
    <mergeCell ref="DU319:DU320"/>
    <mergeCell ref="DV319:DV320"/>
    <mergeCell ref="DW319:DW320"/>
    <mergeCell ref="C321:C322"/>
    <mergeCell ref="D321:D322"/>
    <mergeCell ref="S321:S322"/>
    <mergeCell ref="T321:T322"/>
    <mergeCell ref="U321:U322"/>
    <mergeCell ref="V321:V322"/>
    <mergeCell ref="W321:W322"/>
    <mergeCell ref="X321:X322"/>
    <mergeCell ref="Y321:Y322"/>
    <mergeCell ref="Z321:Z322"/>
    <mergeCell ref="AC321:AC322"/>
    <mergeCell ref="BP321:BP322"/>
    <mergeCell ref="BQ321:BQ322"/>
    <mergeCell ref="BR321:BR322"/>
    <mergeCell ref="BS321:BS322"/>
    <mergeCell ref="BT321:BT322"/>
    <mergeCell ref="BU321:BU322"/>
    <mergeCell ref="BV321:BV322"/>
    <mergeCell ref="BW321:BW322"/>
    <mergeCell ref="BX321:BX322"/>
    <mergeCell ref="BY321:BY322"/>
    <mergeCell ref="BZ321:BZ322"/>
    <mergeCell ref="CA321:CA322"/>
    <mergeCell ref="CB321:CB322"/>
    <mergeCell ref="CC321:CC322"/>
    <mergeCell ref="CD321:CD322"/>
    <mergeCell ref="CE321:CE322"/>
    <mergeCell ref="CF321:CF322"/>
    <mergeCell ref="CG321:CG322"/>
    <mergeCell ref="CH321:CH322"/>
    <mergeCell ref="CI321:CI322"/>
    <mergeCell ref="CJ321:CJ322"/>
    <mergeCell ref="CK321:CK322"/>
    <mergeCell ref="CL321:CL322"/>
    <mergeCell ref="CM321:CM322"/>
    <mergeCell ref="CN321:CN322"/>
    <mergeCell ref="CO321:CO322"/>
    <mergeCell ref="CP321:CP322"/>
    <mergeCell ref="CQ321:CQ322"/>
    <mergeCell ref="CR321:CR322"/>
    <mergeCell ref="CS321:CS322"/>
    <mergeCell ref="CT321:CT322"/>
    <mergeCell ref="CU321:CU322"/>
    <mergeCell ref="CW321:CW322"/>
    <mergeCell ref="CY325:CY326"/>
    <mergeCell ref="DA325:DA326"/>
    <mergeCell ref="DC325:DC326"/>
    <mergeCell ref="DE325:DE326"/>
    <mergeCell ref="DG325:DG326"/>
    <mergeCell ref="DH325:DH326"/>
    <mergeCell ref="DI325:DI326"/>
    <mergeCell ref="DK325:DK326"/>
    <mergeCell ref="DL325:DL326"/>
    <mergeCell ref="DM325:DM326"/>
    <mergeCell ref="DN321:DN322"/>
    <mergeCell ref="DO321:DO322"/>
    <mergeCell ref="DP321:DP322"/>
    <mergeCell ref="DQ321:DQ322"/>
    <mergeCell ref="DR321:DR322"/>
    <mergeCell ref="DS321:DS322"/>
    <mergeCell ref="DT321:DT322"/>
    <mergeCell ref="DU321:DU322"/>
    <mergeCell ref="DV321:DV322"/>
    <mergeCell ref="DW321:DW322"/>
    <mergeCell ref="C323:C324"/>
    <mergeCell ref="D323:D324"/>
    <mergeCell ref="S323:S324"/>
    <mergeCell ref="T323:T324"/>
    <mergeCell ref="U323:U324"/>
    <mergeCell ref="V323:V324"/>
    <mergeCell ref="W323:W324"/>
    <mergeCell ref="X323:X324"/>
    <mergeCell ref="Y323:Y324"/>
    <mergeCell ref="Z323:Z324"/>
    <mergeCell ref="AC323:AC324"/>
    <mergeCell ref="BP323:BP324"/>
    <mergeCell ref="BQ323:BQ324"/>
    <mergeCell ref="BR323:BR324"/>
    <mergeCell ref="BS323:BS324"/>
    <mergeCell ref="BT323:BT324"/>
    <mergeCell ref="BU323:BU324"/>
    <mergeCell ref="BV323:BV324"/>
    <mergeCell ref="BW323:BW324"/>
    <mergeCell ref="BX323:BX324"/>
    <mergeCell ref="BY323:BY324"/>
    <mergeCell ref="BZ323:BZ324"/>
    <mergeCell ref="CA323:CA324"/>
    <mergeCell ref="CB323:CB324"/>
    <mergeCell ref="CC323:CC324"/>
    <mergeCell ref="CD323:CD324"/>
    <mergeCell ref="CE323:CE324"/>
    <mergeCell ref="CF323:CF324"/>
    <mergeCell ref="CG323:CG324"/>
    <mergeCell ref="CH323:CH324"/>
    <mergeCell ref="CI323:CI324"/>
    <mergeCell ref="CJ323:CJ324"/>
    <mergeCell ref="CK323:CK324"/>
    <mergeCell ref="CL323:CL324"/>
    <mergeCell ref="CM323:CM324"/>
    <mergeCell ref="CN323:CN324"/>
    <mergeCell ref="CO323:CO324"/>
    <mergeCell ref="CP323:CP324"/>
    <mergeCell ref="CQ323:CQ324"/>
    <mergeCell ref="CR323:CR324"/>
    <mergeCell ref="CS323:CS324"/>
    <mergeCell ref="CT323:CT324"/>
    <mergeCell ref="CU323:CU324"/>
    <mergeCell ref="CW323:CW324"/>
    <mergeCell ref="CY327:CY328"/>
    <mergeCell ref="DA327:DA328"/>
    <mergeCell ref="DC327:DC328"/>
    <mergeCell ref="DE327:DE328"/>
    <mergeCell ref="DG327:DG328"/>
    <mergeCell ref="DH327:DH328"/>
    <mergeCell ref="DI327:DI328"/>
    <mergeCell ref="DK327:DK328"/>
    <mergeCell ref="DL327:DL328"/>
    <mergeCell ref="DM327:DM328"/>
    <mergeCell ref="DN323:DN324"/>
    <mergeCell ref="DO323:DO324"/>
    <mergeCell ref="DP323:DP324"/>
    <mergeCell ref="DQ323:DQ324"/>
    <mergeCell ref="DR323:DR324"/>
    <mergeCell ref="DS323:DS324"/>
    <mergeCell ref="DT323:DT324"/>
    <mergeCell ref="DU323:DU324"/>
    <mergeCell ref="DV323:DV324"/>
    <mergeCell ref="DW323:DW324"/>
    <mergeCell ref="C325:C326"/>
    <mergeCell ref="D325:D326"/>
    <mergeCell ref="S325:S326"/>
    <mergeCell ref="T325:T326"/>
    <mergeCell ref="U325:U326"/>
    <mergeCell ref="V325:V326"/>
    <mergeCell ref="W325:W326"/>
    <mergeCell ref="X325:X326"/>
    <mergeCell ref="Y325:Y326"/>
    <mergeCell ref="Z325:Z326"/>
    <mergeCell ref="AC325:AC326"/>
    <mergeCell ref="BP325:BP326"/>
    <mergeCell ref="BQ325:BQ326"/>
    <mergeCell ref="BR325:BR326"/>
    <mergeCell ref="BS325:BS326"/>
    <mergeCell ref="BT325:BT326"/>
    <mergeCell ref="BU325:BU326"/>
    <mergeCell ref="BV325:BV326"/>
    <mergeCell ref="BW325:BW326"/>
    <mergeCell ref="BX325:BX326"/>
    <mergeCell ref="BY325:BY326"/>
    <mergeCell ref="BZ325:BZ326"/>
    <mergeCell ref="CA325:CA326"/>
    <mergeCell ref="CB325:CB326"/>
    <mergeCell ref="CC325:CC326"/>
    <mergeCell ref="CD325:CD326"/>
    <mergeCell ref="CE325:CE326"/>
    <mergeCell ref="CF325:CF326"/>
    <mergeCell ref="CG325:CG326"/>
    <mergeCell ref="CH325:CH326"/>
    <mergeCell ref="CI325:CI326"/>
    <mergeCell ref="CJ325:CJ326"/>
    <mergeCell ref="CK325:CK326"/>
    <mergeCell ref="CL325:CL326"/>
    <mergeCell ref="CM325:CM326"/>
    <mergeCell ref="CN325:CN326"/>
    <mergeCell ref="CO325:CO326"/>
    <mergeCell ref="CP325:CP326"/>
    <mergeCell ref="CQ325:CQ326"/>
    <mergeCell ref="CR325:CR326"/>
    <mergeCell ref="CS325:CS326"/>
    <mergeCell ref="CT325:CT326"/>
    <mergeCell ref="CU325:CU326"/>
    <mergeCell ref="CW325:CW326"/>
    <mergeCell ref="CY329:CY330"/>
    <mergeCell ref="DA329:DA330"/>
    <mergeCell ref="DC329:DC330"/>
    <mergeCell ref="DE329:DE330"/>
    <mergeCell ref="DG329:DG330"/>
    <mergeCell ref="DH329:DH330"/>
    <mergeCell ref="DI329:DI330"/>
    <mergeCell ref="DK329:DK330"/>
    <mergeCell ref="DL329:DL330"/>
    <mergeCell ref="DM329:DM330"/>
    <mergeCell ref="DN325:DN326"/>
    <mergeCell ref="DO325:DO326"/>
    <mergeCell ref="DP325:DP326"/>
    <mergeCell ref="DQ325:DQ326"/>
    <mergeCell ref="DR325:DR326"/>
    <mergeCell ref="DS325:DS326"/>
    <mergeCell ref="DT325:DT326"/>
    <mergeCell ref="DU325:DU326"/>
    <mergeCell ref="DV325:DV326"/>
    <mergeCell ref="DW325:DW326"/>
    <mergeCell ref="C327:C328"/>
    <mergeCell ref="D327:D328"/>
    <mergeCell ref="S327:S328"/>
    <mergeCell ref="T327:T328"/>
    <mergeCell ref="U327:U328"/>
    <mergeCell ref="V327:V328"/>
    <mergeCell ref="W327:W328"/>
    <mergeCell ref="X327:X328"/>
    <mergeCell ref="Y327:Y328"/>
    <mergeCell ref="Z327:Z328"/>
    <mergeCell ref="AC327:AC328"/>
    <mergeCell ref="BP327:BP328"/>
    <mergeCell ref="BQ327:BQ328"/>
    <mergeCell ref="BR327:BR328"/>
    <mergeCell ref="BS327:BS328"/>
    <mergeCell ref="BT327:BT328"/>
    <mergeCell ref="BU327:BU328"/>
    <mergeCell ref="BV327:BV328"/>
    <mergeCell ref="BW327:BW328"/>
    <mergeCell ref="BX327:BX328"/>
    <mergeCell ref="BY327:BY328"/>
    <mergeCell ref="BZ327:BZ328"/>
    <mergeCell ref="CA327:CA328"/>
    <mergeCell ref="CB327:CB328"/>
    <mergeCell ref="CC327:CC328"/>
    <mergeCell ref="CD327:CD328"/>
    <mergeCell ref="CE327:CE328"/>
    <mergeCell ref="CF327:CF328"/>
    <mergeCell ref="CG327:CG328"/>
    <mergeCell ref="CH327:CH328"/>
    <mergeCell ref="CI327:CI328"/>
    <mergeCell ref="CJ327:CJ328"/>
    <mergeCell ref="CK327:CK328"/>
    <mergeCell ref="CL327:CL328"/>
    <mergeCell ref="CM327:CM328"/>
    <mergeCell ref="CN327:CN328"/>
    <mergeCell ref="CO327:CO328"/>
    <mergeCell ref="CP327:CP328"/>
    <mergeCell ref="CQ327:CQ328"/>
    <mergeCell ref="CR327:CR328"/>
    <mergeCell ref="CS327:CS328"/>
    <mergeCell ref="CT327:CT328"/>
    <mergeCell ref="CU327:CU328"/>
    <mergeCell ref="CW327:CW328"/>
    <mergeCell ref="CY331:CY332"/>
    <mergeCell ref="DA331:DA332"/>
    <mergeCell ref="DC331:DC332"/>
    <mergeCell ref="DE331:DE332"/>
    <mergeCell ref="DG331:DG332"/>
    <mergeCell ref="DH331:DH332"/>
    <mergeCell ref="DI331:DI332"/>
    <mergeCell ref="DK331:DK332"/>
    <mergeCell ref="DL331:DL332"/>
    <mergeCell ref="DM331:DM332"/>
    <mergeCell ref="DN327:DN328"/>
    <mergeCell ref="DO327:DO328"/>
    <mergeCell ref="DP327:DP328"/>
    <mergeCell ref="DQ327:DQ328"/>
    <mergeCell ref="DR327:DR328"/>
    <mergeCell ref="DS327:DS328"/>
    <mergeCell ref="DT327:DT328"/>
    <mergeCell ref="DU327:DU328"/>
    <mergeCell ref="DV327:DV328"/>
    <mergeCell ref="DW327:DW328"/>
    <mergeCell ref="C329:C330"/>
    <mergeCell ref="D329:D330"/>
    <mergeCell ref="S329:S330"/>
    <mergeCell ref="T329:T330"/>
    <mergeCell ref="U329:U330"/>
    <mergeCell ref="V329:V330"/>
    <mergeCell ref="W329:W330"/>
    <mergeCell ref="X329:X330"/>
    <mergeCell ref="Y329:Y330"/>
    <mergeCell ref="Z329:Z330"/>
    <mergeCell ref="AC329:AC330"/>
    <mergeCell ref="BP329:BP330"/>
    <mergeCell ref="BQ329:BQ330"/>
    <mergeCell ref="BR329:BR330"/>
    <mergeCell ref="BS329:BS330"/>
    <mergeCell ref="BT329:BT330"/>
    <mergeCell ref="BU329:BU330"/>
    <mergeCell ref="BV329:BV330"/>
    <mergeCell ref="BW329:BW330"/>
    <mergeCell ref="BX329:BX330"/>
    <mergeCell ref="BY329:BY330"/>
    <mergeCell ref="BZ329:BZ330"/>
    <mergeCell ref="CA329:CA330"/>
    <mergeCell ref="CB329:CB330"/>
    <mergeCell ref="CC329:CC330"/>
    <mergeCell ref="CD329:CD330"/>
    <mergeCell ref="CE329:CE330"/>
    <mergeCell ref="CF329:CF330"/>
    <mergeCell ref="CG329:CG330"/>
    <mergeCell ref="CH329:CH330"/>
    <mergeCell ref="CI329:CI330"/>
    <mergeCell ref="CJ329:CJ330"/>
    <mergeCell ref="CK329:CK330"/>
    <mergeCell ref="CL329:CL330"/>
    <mergeCell ref="CM329:CM330"/>
    <mergeCell ref="CN329:CN330"/>
    <mergeCell ref="CO329:CO330"/>
    <mergeCell ref="CP329:CP330"/>
    <mergeCell ref="CQ329:CQ330"/>
    <mergeCell ref="CR329:CR330"/>
    <mergeCell ref="CS329:CS330"/>
    <mergeCell ref="CT329:CT330"/>
    <mergeCell ref="CU329:CU330"/>
    <mergeCell ref="CW329:CW330"/>
    <mergeCell ref="CY333:CY334"/>
    <mergeCell ref="DA333:DA334"/>
    <mergeCell ref="DC333:DC334"/>
    <mergeCell ref="DE333:DE334"/>
    <mergeCell ref="DG333:DG334"/>
    <mergeCell ref="DH333:DH334"/>
    <mergeCell ref="DI333:DI334"/>
    <mergeCell ref="DK333:DK334"/>
    <mergeCell ref="DL333:DL334"/>
    <mergeCell ref="DM333:DM334"/>
    <mergeCell ref="DN329:DN330"/>
    <mergeCell ref="DO329:DO330"/>
    <mergeCell ref="DP329:DP330"/>
    <mergeCell ref="DQ329:DQ330"/>
    <mergeCell ref="DR329:DR330"/>
    <mergeCell ref="DS329:DS330"/>
    <mergeCell ref="DT329:DT330"/>
    <mergeCell ref="DU329:DU330"/>
    <mergeCell ref="DV329:DV330"/>
    <mergeCell ref="DW329:DW330"/>
    <mergeCell ref="C331:C332"/>
    <mergeCell ref="D331:D332"/>
    <mergeCell ref="S331:S332"/>
    <mergeCell ref="T331:T332"/>
    <mergeCell ref="U331:U332"/>
    <mergeCell ref="V331:V332"/>
    <mergeCell ref="W331:W332"/>
    <mergeCell ref="X331:X332"/>
    <mergeCell ref="Y331:Y332"/>
    <mergeCell ref="Z331:Z332"/>
    <mergeCell ref="AC331:AC332"/>
    <mergeCell ref="BP331:BP332"/>
    <mergeCell ref="BQ331:BQ332"/>
    <mergeCell ref="BR331:BR332"/>
    <mergeCell ref="BS331:BS332"/>
    <mergeCell ref="BT331:BT332"/>
    <mergeCell ref="BU331:BU332"/>
    <mergeCell ref="BV331:BV332"/>
    <mergeCell ref="BW331:BW332"/>
    <mergeCell ref="BX331:BX332"/>
    <mergeCell ref="BY331:BY332"/>
    <mergeCell ref="BZ331:BZ332"/>
    <mergeCell ref="CA331:CA332"/>
    <mergeCell ref="CB331:CB332"/>
    <mergeCell ref="CC331:CC332"/>
    <mergeCell ref="CD331:CD332"/>
    <mergeCell ref="CE331:CE332"/>
    <mergeCell ref="CF331:CF332"/>
    <mergeCell ref="CG331:CG332"/>
    <mergeCell ref="CH331:CH332"/>
    <mergeCell ref="CI331:CI332"/>
    <mergeCell ref="CJ331:CJ332"/>
    <mergeCell ref="CK331:CK332"/>
    <mergeCell ref="CL331:CL332"/>
    <mergeCell ref="CM331:CM332"/>
    <mergeCell ref="CN331:CN332"/>
    <mergeCell ref="CO331:CO332"/>
    <mergeCell ref="CP331:CP332"/>
    <mergeCell ref="CQ331:CQ332"/>
    <mergeCell ref="CR331:CR332"/>
    <mergeCell ref="CS331:CS332"/>
    <mergeCell ref="CT331:CT332"/>
    <mergeCell ref="CU331:CU332"/>
    <mergeCell ref="CW331:CW332"/>
    <mergeCell ref="CY335:CY336"/>
    <mergeCell ref="DA335:DA336"/>
    <mergeCell ref="DC335:DC336"/>
    <mergeCell ref="DE335:DE336"/>
    <mergeCell ref="DG335:DG336"/>
    <mergeCell ref="DH335:DH336"/>
    <mergeCell ref="DI335:DI336"/>
    <mergeCell ref="DK335:DK336"/>
    <mergeCell ref="DL335:DL336"/>
    <mergeCell ref="DM335:DM336"/>
    <mergeCell ref="DN331:DN332"/>
    <mergeCell ref="DO331:DO332"/>
    <mergeCell ref="DP331:DP332"/>
    <mergeCell ref="DQ331:DQ332"/>
    <mergeCell ref="DR331:DR332"/>
    <mergeCell ref="DS331:DS332"/>
    <mergeCell ref="DT331:DT332"/>
    <mergeCell ref="DU331:DU332"/>
    <mergeCell ref="DV331:DV332"/>
    <mergeCell ref="DW331:DW332"/>
    <mergeCell ref="C333:C334"/>
    <mergeCell ref="D333:D334"/>
    <mergeCell ref="S333:S334"/>
    <mergeCell ref="T333:T334"/>
    <mergeCell ref="U333:U334"/>
    <mergeCell ref="V333:V334"/>
    <mergeCell ref="W333:W334"/>
    <mergeCell ref="X333:X334"/>
    <mergeCell ref="Y333:Y334"/>
    <mergeCell ref="Z333:Z334"/>
    <mergeCell ref="AC333:AC334"/>
    <mergeCell ref="BP333:BP334"/>
    <mergeCell ref="BQ333:BQ334"/>
    <mergeCell ref="BR333:BR334"/>
    <mergeCell ref="BS333:BS334"/>
    <mergeCell ref="BT333:BT334"/>
    <mergeCell ref="BU333:BU334"/>
    <mergeCell ref="BV333:BV334"/>
    <mergeCell ref="BW333:BW334"/>
    <mergeCell ref="BX333:BX334"/>
    <mergeCell ref="BY333:BY334"/>
    <mergeCell ref="BZ333:BZ334"/>
    <mergeCell ref="CA333:CA334"/>
    <mergeCell ref="CB333:CB334"/>
    <mergeCell ref="CC333:CC334"/>
    <mergeCell ref="CD333:CD334"/>
    <mergeCell ref="CE333:CE334"/>
    <mergeCell ref="CF333:CF334"/>
    <mergeCell ref="CG333:CG334"/>
    <mergeCell ref="CH333:CH334"/>
    <mergeCell ref="CI333:CI334"/>
    <mergeCell ref="CJ333:CJ334"/>
    <mergeCell ref="CK333:CK334"/>
    <mergeCell ref="CL333:CL334"/>
    <mergeCell ref="CM333:CM334"/>
    <mergeCell ref="CN333:CN334"/>
    <mergeCell ref="CO333:CO334"/>
    <mergeCell ref="CP333:CP334"/>
    <mergeCell ref="CQ333:CQ334"/>
    <mergeCell ref="CR333:CR334"/>
    <mergeCell ref="CS333:CS334"/>
    <mergeCell ref="CT333:CT334"/>
    <mergeCell ref="CU333:CU334"/>
    <mergeCell ref="CW333:CW334"/>
    <mergeCell ref="CY337:CY338"/>
    <mergeCell ref="DA337:DA338"/>
    <mergeCell ref="DC337:DC338"/>
    <mergeCell ref="DE337:DE338"/>
    <mergeCell ref="DG337:DG338"/>
    <mergeCell ref="DH337:DH338"/>
    <mergeCell ref="DI337:DI338"/>
    <mergeCell ref="DK337:DK338"/>
    <mergeCell ref="DL337:DL338"/>
    <mergeCell ref="DM337:DM338"/>
    <mergeCell ref="DN333:DN334"/>
    <mergeCell ref="DO333:DO334"/>
    <mergeCell ref="DP333:DP334"/>
    <mergeCell ref="DQ333:DQ334"/>
    <mergeCell ref="DR333:DR334"/>
    <mergeCell ref="DS333:DS334"/>
    <mergeCell ref="DT333:DT334"/>
    <mergeCell ref="DU333:DU334"/>
    <mergeCell ref="DV333:DV334"/>
    <mergeCell ref="DW333:DW334"/>
    <mergeCell ref="C335:C336"/>
    <mergeCell ref="D335:D336"/>
    <mergeCell ref="S335:S336"/>
    <mergeCell ref="T335:T336"/>
    <mergeCell ref="U335:U336"/>
    <mergeCell ref="V335:V336"/>
    <mergeCell ref="W335:W336"/>
    <mergeCell ref="X335:X336"/>
    <mergeCell ref="Y335:Y336"/>
    <mergeCell ref="Z335:Z336"/>
    <mergeCell ref="AC335:AC336"/>
    <mergeCell ref="BP335:BP336"/>
    <mergeCell ref="BQ335:BQ336"/>
    <mergeCell ref="BR335:BR336"/>
    <mergeCell ref="BS335:BS336"/>
    <mergeCell ref="BT335:BT336"/>
    <mergeCell ref="BU335:BU336"/>
    <mergeCell ref="BV335:BV336"/>
    <mergeCell ref="BW335:BW336"/>
    <mergeCell ref="BX335:BX336"/>
    <mergeCell ref="BY335:BY336"/>
    <mergeCell ref="BZ335:BZ336"/>
    <mergeCell ref="CA335:CA336"/>
    <mergeCell ref="CB335:CB336"/>
    <mergeCell ref="CC335:CC336"/>
    <mergeCell ref="CD335:CD336"/>
    <mergeCell ref="CE335:CE336"/>
    <mergeCell ref="CF335:CF336"/>
    <mergeCell ref="CG335:CG336"/>
    <mergeCell ref="CH335:CH336"/>
    <mergeCell ref="CI335:CI336"/>
    <mergeCell ref="CJ335:CJ336"/>
    <mergeCell ref="CK335:CK336"/>
    <mergeCell ref="CL335:CL336"/>
    <mergeCell ref="CM335:CM336"/>
    <mergeCell ref="CN335:CN336"/>
    <mergeCell ref="CO335:CO336"/>
    <mergeCell ref="CP335:CP336"/>
    <mergeCell ref="CQ335:CQ336"/>
    <mergeCell ref="CR335:CR336"/>
    <mergeCell ref="CS335:CS336"/>
    <mergeCell ref="CT335:CT336"/>
    <mergeCell ref="CU335:CU336"/>
    <mergeCell ref="CW335:CW336"/>
    <mergeCell ref="CY339:CY340"/>
    <mergeCell ref="DA339:DA340"/>
    <mergeCell ref="DC339:DC340"/>
    <mergeCell ref="DE339:DE340"/>
    <mergeCell ref="DG339:DG340"/>
    <mergeCell ref="DH339:DH340"/>
    <mergeCell ref="DI339:DI340"/>
    <mergeCell ref="DK339:DK340"/>
    <mergeCell ref="DL339:DL340"/>
    <mergeCell ref="DM339:DM340"/>
    <mergeCell ref="DN335:DN336"/>
    <mergeCell ref="DO335:DO336"/>
    <mergeCell ref="DP335:DP336"/>
    <mergeCell ref="DQ335:DQ336"/>
    <mergeCell ref="DR335:DR336"/>
    <mergeCell ref="DS335:DS336"/>
    <mergeCell ref="DT335:DT336"/>
    <mergeCell ref="DU335:DU336"/>
    <mergeCell ref="DV335:DV336"/>
    <mergeCell ref="DW335:DW336"/>
    <mergeCell ref="C337:C338"/>
    <mergeCell ref="D337:D338"/>
    <mergeCell ref="S337:S338"/>
    <mergeCell ref="T337:T338"/>
    <mergeCell ref="U337:U338"/>
    <mergeCell ref="V337:V338"/>
    <mergeCell ref="W337:W338"/>
    <mergeCell ref="X337:X338"/>
    <mergeCell ref="Y337:Y338"/>
    <mergeCell ref="Z337:Z338"/>
    <mergeCell ref="AC337:AC338"/>
    <mergeCell ref="BP337:BP338"/>
    <mergeCell ref="BQ337:BQ338"/>
    <mergeCell ref="BR337:BR338"/>
    <mergeCell ref="BS337:BS338"/>
    <mergeCell ref="BT337:BT338"/>
    <mergeCell ref="BU337:BU338"/>
    <mergeCell ref="BV337:BV338"/>
    <mergeCell ref="BW337:BW338"/>
    <mergeCell ref="BX337:BX338"/>
    <mergeCell ref="BY337:BY338"/>
    <mergeCell ref="BZ337:BZ338"/>
    <mergeCell ref="CA337:CA338"/>
    <mergeCell ref="CB337:CB338"/>
    <mergeCell ref="CC337:CC338"/>
    <mergeCell ref="CD337:CD338"/>
    <mergeCell ref="CE337:CE338"/>
    <mergeCell ref="CF337:CF338"/>
    <mergeCell ref="CG337:CG338"/>
    <mergeCell ref="CH337:CH338"/>
    <mergeCell ref="CI337:CI338"/>
    <mergeCell ref="CJ337:CJ338"/>
    <mergeCell ref="CK337:CK338"/>
    <mergeCell ref="CL337:CL338"/>
    <mergeCell ref="CM337:CM338"/>
    <mergeCell ref="CN337:CN338"/>
    <mergeCell ref="CO337:CO338"/>
    <mergeCell ref="CP337:CP338"/>
    <mergeCell ref="CQ337:CQ338"/>
    <mergeCell ref="CR337:CR338"/>
    <mergeCell ref="CS337:CS338"/>
    <mergeCell ref="CT337:CT338"/>
    <mergeCell ref="CU337:CU338"/>
    <mergeCell ref="CW337:CW338"/>
    <mergeCell ref="CY341:CY342"/>
    <mergeCell ref="DA341:DA342"/>
    <mergeCell ref="DC341:DC342"/>
    <mergeCell ref="DE341:DE342"/>
    <mergeCell ref="DG341:DG342"/>
    <mergeCell ref="DH341:DH342"/>
    <mergeCell ref="DI341:DI342"/>
    <mergeCell ref="DK341:DK342"/>
    <mergeCell ref="DL341:DL342"/>
    <mergeCell ref="DM341:DM342"/>
    <mergeCell ref="DN337:DN338"/>
    <mergeCell ref="DO337:DO338"/>
    <mergeCell ref="DP337:DP338"/>
    <mergeCell ref="DQ337:DQ338"/>
    <mergeCell ref="DR337:DR338"/>
    <mergeCell ref="DS337:DS338"/>
    <mergeCell ref="DT337:DT338"/>
    <mergeCell ref="DU337:DU338"/>
    <mergeCell ref="DV337:DV338"/>
    <mergeCell ref="DW337:DW338"/>
    <mergeCell ref="C339:C340"/>
    <mergeCell ref="D339:D340"/>
    <mergeCell ref="S339:S340"/>
    <mergeCell ref="T339:T340"/>
    <mergeCell ref="U339:U340"/>
    <mergeCell ref="V339:V340"/>
    <mergeCell ref="W339:W340"/>
    <mergeCell ref="X339:X340"/>
    <mergeCell ref="Y339:Y340"/>
    <mergeCell ref="Z339:Z340"/>
    <mergeCell ref="AC339:AC340"/>
    <mergeCell ref="BP339:BP340"/>
    <mergeCell ref="BQ339:BQ340"/>
    <mergeCell ref="BR339:BR340"/>
    <mergeCell ref="BS339:BS340"/>
    <mergeCell ref="BT339:BT340"/>
    <mergeCell ref="BU339:BU340"/>
    <mergeCell ref="BV339:BV340"/>
    <mergeCell ref="BW339:BW340"/>
    <mergeCell ref="BX339:BX340"/>
    <mergeCell ref="BY339:BY340"/>
    <mergeCell ref="BZ339:BZ340"/>
    <mergeCell ref="CA339:CA340"/>
    <mergeCell ref="CB339:CB340"/>
    <mergeCell ref="CC339:CC340"/>
    <mergeCell ref="CD339:CD340"/>
    <mergeCell ref="CE339:CE340"/>
    <mergeCell ref="CF339:CF340"/>
    <mergeCell ref="CG339:CG340"/>
    <mergeCell ref="CH339:CH340"/>
    <mergeCell ref="CI339:CI340"/>
    <mergeCell ref="CJ339:CJ340"/>
    <mergeCell ref="CK339:CK340"/>
    <mergeCell ref="CL339:CL340"/>
    <mergeCell ref="CM339:CM340"/>
    <mergeCell ref="CN339:CN340"/>
    <mergeCell ref="CO339:CO340"/>
    <mergeCell ref="CP339:CP340"/>
    <mergeCell ref="CQ339:CQ340"/>
    <mergeCell ref="CR339:CR340"/>
    <mergeCell ref="CS339:CS340"/>
    <mergeCell ref="CT339:CT340"/>
    <mergeCell ref="CU339:CU340"/>
    <mergeCell ref="CW339:CW340"/>
    <mergeCell ref="CY343:CY344"/>
    <mergeCell ref="DA343:DA344"/>
    <mergeCell ref="DC343:DC344"/>
    <mergeCell ref="DE343:DE344"/>
    <mergeCell ref="DG343:DG344"/>
    <mergeCell ref="DH343:DH344"/>
    <mergeCell ref="DI343:DI344"/>
    <mergeCell ref="DK343:DK344"/>
    <mergeCell ref="DL343:DL344"/>
    <mergeCell ref="DM343:DM344"/>
    <mergeCell ref="DN339:DN340"/>
    <mergeCell ref="DO339:DO340"/>
    <mergeCell ref="DP339:DP340"/>
    <mergeCell ref="DQ339:DQ340"/>
    <mergeCell ref="DR339:DR340"/>
    <mergeCell ref="DS339:DS340"/>
    <mergeCell ref="DT339:DT340"/>
    <mergeCell ref="DU339:DU340"/>
    <mergeCell ref="DV339:DV340"/>
    <mergeCell ref="DW339:DW340"/>
    <mergeCell ref="C341:C342"/>
    <mergeCell ref="D341:D342"/>
    <mergeCell ref="S341:S342"/>
    <mergeCell ref="T341:T342"/>
    <mergeCell ref="U341:U342"/>
    <mergeCell ref="V341:V342"/>
    <mergeCell ref="W341:W342"/>
    <mergeCell ref="X341:X342"/>
    <mergeCell ref="Y341:Y342"/>
    <mergeCell ref="Z341:Z342"/>
    <mergeCell ref="AC341:AC342"/>
    <mergeCell ref="BP341:BP342"/>
    <mergeCell ref="BQ341:BQ342"/>
    <mergeCell ref="BR341:BR342"/>
    <mergeCell ref="BS341:BS342"/>
    <mergeCell ref="BT341:BT342"/>
    <mergeCell ref="BU341:BU342"/>
    <mergeCell ref="BV341:BV342"/>
    <mergeCell ref="BW341:BW342"/>
    <mergeCell ref="BX341:BX342"/>
    <mergeCell ref="BY341:BY342"/>
    <mergeCell ref="BZ341:BZ342"/>
    <mergeCell ref="CA341:CA342"/>
    <mergeCell ref="CB341:CB342"/>
    <mergeCell ref="CC341:CC342"/>
    <mergeCell ref="CD341:CD342"/>
    <mergeCell ref="CE341:CE342"/>
    <mergeCell ref="CF341:CF342"/>
    <mergeCell ref="CG341:CG342"/>
    <mergeCell ref="CH341:CH342"/>
    <mergeCell ref="CI341:CI342"/>
    <mergeCell ref="CJ341:CJ342"/>
    <mergeCell ref="CK341:CK342"/>
    <mergeCell ref="CL341:CL342"/>
    <mergeCell ref="CM341:CM342"/>
    <mergeCell ref="CN341:CN342"/>
    <mergeCell ref="CO341:CO342"/>
    <mergeCell ref="CP341:CP342"/>
    <mergeCell ref="CQ341:CQ342"/>
    <mergeCell ref="CR341:CR342"/>
    <mergeCell ref="CS341:CS342"/>
    <mergeCell ref="CT341:CT342"/>
    <mergeCell ref="CU341:CU342"/>
    <mergeCell ref="CW341:CW342"/>
    <mergeCell ref="CY345:CY346"/>
    <mergeCell ref="DA345:DA346"/>
    <mergeCell ref="DC345:DC346"/>
    <mergeCell ref="DE345:DE346"/>
    <mergeCell ref="DG345:DG346"/>
    <mergeCell ref="DH345:DH346"/>
    <mergeCell ref="DI345:DI346"/>
    <mergeCell ref="DK345:DK346"/>
    <mergeCell ref="DL345:DL346"/>
    <mergeCell ref="DM345:DM346"/>
    <mergeCell ref="DN341:DN342"/>
    <mergeCell ref="DO341:DO342"/>
    <mergeCell ref="DP341:DP342"/>
    <mergeCell ref="DQ341:DQ342"/>
    <mergeCell ref="DR341:DR342"/>
    <mergeCell ref="DS341:DS342"/>
    <mergeCell ref="DT341:DT342"/>
    <mergeCell ref="DU341:DU342"/>
    <mergeCell ref="DV341:DV342"/>
    <mergeCell ref="DW341:DW342"/>
    <mergeCell ref="C343:C344"/>
    <mergeCell ref="D343:D344"/>
    <mergeCell ref="S343:S344"/>
    <mergeCell ref="T343:T344"/>
    <mergeCell ref="U343:U344"/>
    <mergeCell ref="V343:V344"/>
    <mergeCell ref="W343:W344"/>
    <mergeCell ref="X343:X344"/>
    <mergeCell ref="Y343:Y344"/>
    <mergeCell ref="Z343:Z344"/>
    <mergeCell ref="AC343:AC344"/>
    <mergeCell ref="BP343:BP344"/>
    <mergeCell ref="BQ343:BQ344"/>
    <mergeCell ref="BR343:BR344"/>
    <mergeCell ref="BS343:BS344"/>
    <mergeCell ref="BT343:BT344"/>
    <mergeCell ref="BU343:BU344"/>
    <mergeCell ref="BV343:BV344"/>
    <mergeCell ref="BW343:BW344"/>
    <mergeCell ref="BX343:BX344"/>
    <mergeCell ref="BY343:BY344"/>
    <mergeCell ref="BZ343:BZ344"/>
    <mergeCell ref="CA343:CA344"/>
    <mergeCell ref="CB343:CB344"/>
    <mergeCell ref="CC343:CC344"/>
    <mergeCell ref="CD343:CD344"/>
    <mergeCell ref="CE343:CE344"/>
    <mergeCell ref="CF343:CF344"/>
    <mergeCell ref="CG343:CG344"/>
    <mergeCell ref="CH343:CH344"/>
    <mergeCell ref="CI343:CI344"/>
    <mergeCell ref="CJ343:CJ344"/>
    <mergeCell ref="CK343:CK344"/>
    <mergeCell ref="CL343:CL344"/>
    <mergeCell ref="CM343:CM344"/>
    <mergeCell ref="CN343:CN344"/>
    <mergeCell ref="CO343:CO344"/>
    <mergeCell ref="CP343:CP344"/>
    <mergeCell ref="CQ343:CQ344"/>
    <mergeCell ref="CR343:CR344"/>
    <mergeCell ref="CS343:CS344"/>
    <mergeCell ref="CT343:CT344"/>
    <mergeCell ref="CU343:CU344"/>
    <mergeCell ref="CW343:CW344"/>
    <mergeCell ref="CY347:CY348"/>
    <mergeCell ref="DA347:DA348"/>
    <mergeCell ref="DC347:DC348"/>
    <mergeCell ref="DE347:DE348"/>
    <mergeCell ref="DG347:DG348"/>
    <mergeCell ref="DH347:DH348"/>
    <mergeCell ref="DI347:DI348"/>
    <mergeCell ref="DK347:DK348"/>
    <mergeCell ref="DL347:DL348"/>
    <mergeCell ref="DM347:DM348"/>
    <mergeCell ref="DN343:DN344"/>
    <mergeCell ref="DO343:DO344"/>
    <mergeCell ref="DP343:DP344"/>
    <mergeCell ref="DQ343:DQ344"/>
    <mergeCell ref="DR343:DR344"/>
    <mergeCell ref="DS343:DS344"/>
    <mergeCell ref="DT343:DT344"/>
    <mergeCell ref="DU343:DU344"/>
    <mergeCell ref="DV343:DV344"/>
    <mergeCell ref="DW343:DW344"/>
    <mergeCell ref="C345:C346"/>
    <mergeCell ref="D345:D346"/>
    <mergeCell ref="S345:S346"/>
    <mergeCell ref="T345:T346"/>
    <mergeCell ref="U345:U346"/>
    <mergeCell ref="V345:V346"/>
    <mergeCell ref="W345:W346"/>
    <mergeCell ref="X345:X346"/>
    <mergeCell ref="Y345:Y346"/>
    <mergeCell ref="Z345:Z346"/>
    <mergeCell ref="AC345:AC346"/>
    <mergeCell ref="BP345:BP346"/>
    <mergeCell ref="BQ345:BQ346"/>
    <mergeCell ref="BR345:BR346"/>
    <mergeCell ref="BS345:BS346"/>
    <mergeCell ref="BT345:BT346"/>
    <mergeCell ref="BU345:BU346"/>
    <mergeCell ref="BV345:BV346"/>
    <mergeCell ref="BW345:BW346"/>
    <mergeCell ref="BX345:BX346"/>
    <mergeCell ref="BY345:BY346"/>
    <mergeCell ref="BZ345:BZ346"/>
    <mergeCell ref="CA345:CA346"/>
    <mergeCell ref="CB345:CB346"/>
    <mergeCell ref="CC345:CC346"/>
    <mergeCell ref="CD345:CD346"/>
    <mergeCell ref="CE345:CE346"/>
    <mergeCell ref="CF345:CF346"/>
    <mergeCell ref="CG345:CG346"/>
    <mergeCell ref="CH345:CH346"/>
    <mergeCell ref="CI345:CI346"/>
    <mergeCell ref="CJ345:CJ346"/>
    <mergeCell ref="CK345:CK346"/>
    <mergeCell ref="CL345:CL346"/>
    <mergeCell ref="CM345:CM346"/>
    <mergeCell ref="CN345:CN346"/>
    <mergeCell ref="CO345:CO346"/>
    <mergeCell ref="CP345:CP346"/>
    <mergeCell ref="CQ345:CQ346"/>
    <mergeCell ref="CR345:CR346"/>
    <mergeCell ref="CS345:CS346"/>
    <mergeCell ref="CT345:CT346"/>
    <mergeCell ref="CU345:CU346"/>
    <mergeCell ref="CW345:CW346"/>
    <mergeCell ref="CY349:CY350"/>
    <mergeCell ref="DA349:DA350"/>
    <mergeCell ref="DC349:DC350"/>
    <mergeCell ref="DE349:DE350"/>
    <mergeCell ref="DG349:DG350"/>
    <mergeCell ref="DH349:DH350"/>
    <mergeCell ref="DI349:DI350"/>
    <mergeCell ref="DK349:DK350"/>
    <mergeCell ref="DL349:DL350"/>
    <mergeCell ref="DM349:DM350"/>
    <mergeCell ref="DN345:DN346"/>
    <mergeCell ref="DO345:DO346"/>
    <mergeCell ref="DP345:DP346"/>
    <mergeCell ref="DQ345:DQ346"/>
    <mergeCell ref="DR345:DR346"/>
    <mergeCell ref="DS345:DS346"/>
    <mergeCell ref="DT345:DT346"/>
    <mergeCell ref="DU345:DU346"/>
    <mergeCell ref="DV345:DV346"/>
    <mergeCell ref="DW345:DW346"/>
    <mergeCell ref="C347:C348"/>
    <mergeCell ref="D347:D348"/>
    <mergeCell ref="S347:S348"/>
    <mergeCell ref="T347:T348"/>
    <mergeCell ref="U347:U348"/>
    <mergeCell ref="V347:V348"/>
    <mergeCell ref="W347:W348"/>
    <mergeCell ref="X347:X348"/>
    <mergeCell ref="Y347:Y348"/>
    <mergeCell ref="Z347:Z348"/>
    <mergeCell ref="AC347:AC348"/>
    <mergeCell ref="BP347:BP348"/>
    <mergeCell ref="BQ347:BQ348"/>
    <mergeCell ref="BR347:BR348"/>
    <mergeCell ref="BS347:BS348"/>
    <mergeCell ref="BT347:BT348"/>
    <mergeCell ref="BU347:BU348"/>
    <mergeCell ref="BV347:BV348"/>
    <mergeCell ref="BW347:BW348"/>
    <mergeCell ref="BX347:BX348"/>
    <mergeCell ref="BY347:BY348"/>
    <mergeCell ref="BZ347:BZ348"/>
    <mergeCell ref="CA347:CA348"/>
    <mergeCell ref="CB347:CB348"/>
    <mergeCell ref="CC347:CC348"/>
    <mergeCell ref="CD347:CD348"/>
    <mergeCell ref="CE347:CE348"/>
    <mergeCell ref="CF347:CF348"/>
    <mergeCell ref="CG347:CG348"/>
    <mergeCell ref="CH347:CH348"/>
    <mergeCell ref="CI347:CI348"/>
    <mergeCell ref="CJ347:CJ348"/>
    <mergeCell ref="CK347:CK348"/>
    <mergeCell ref="CL347:CL348"/>
    <mergeCell ref="CM347:CM348"/>
    <mergeCell ref="CN347:CN348"/>
    <mergeCell ref="CO347:CO348"/>
    <mergeCell ref="CP347:CP348"/>
    <mergeCell ref="CQ347:CQ348"/>
    <mergeCell ref="CR347:CR348"/>
    <mergeCell ref="CS347:CS348"/>
    <mergeCell ref="CT347:CT348"/>
    <mergeCell ref="CU347:CU348"/>
    <mergeCell ref="CW347:CW348"/>
    <mergeCell ref="CY351:CY352"/>
    <mergeCell ref="DA351:DA352"/>
    <mergeCell ref="DC351:DC352"/>
    <mergeCell ref="DE351:DE352"/>
    <mergeCell ref="DG351:DG352"/>
    <mergeCell ref="DH351:DH352"/>
    <mergeCell ref="DI351:DI352"/>
    <mergeCell ref="DK351:DK352"/>
    <mergeCell ref="DL351:DL352"/>
    <mergeCell ref="DM351:DM352"/>
    <mergeCell ref="DN347:DN348"/>
    <mergeCell ref="DO347:DO348"/>
    <mergeCell ref="DP347:DP348"/>
    <mergeCell ref="DQ347:DQ348"/>
    <mergeCell ref="DR347:DR348"/>
    <mergeCell ref="DS347:DS348"/>
    <mergeCell ref="DT347:DT348"/>
    <mergeCell ref="DU347:DU348"/>
    <mergeCell ref="DV347:DV348"/>
    <mergeCell ref="DW347:DW348"/>
    <mergeCell ref="C349:C350"/>
    <mergeCell ref="D349:D350"/>
    <mergeCell ref="S349:S350"/>
    <mergeCell ref="T349:T350"/>
    <mergeCell ref="U349:U350"/>
    <mergeCell ref="V349:V350"/>
    <mergeCell ref="W349:W350"/>
    <mergeCell ref="X349:X350"/>
    <mergeCell ref="Y349:Y350"/>
    <mergeCell ref="Z349:Z350"/>
    <mergeCell ref="AC349:AC350"/>
    <mergeCell ref="BP349:BP350"/>
    <mergeCell ref="BQ349:BQ350"/>
    <mergeCell ref="BR349:BR350"/>
    <mergeCell ref="BS349:BS350"/>
    <mergeCell ref="BT349:BT350"/>
    <mergeCell ref="BU349:BU350"/>
    <mergeCell ref="BV349:BV350"/>
    <mergeCell ref="BW349:BW350"/>
    <mergeCell ref="BX349:BX350"/>
    <mergeCell ref="BY349:BY350"/>
    <mergeCell ref="BZ349:BZ350"/>
    <mergeCell ref="CA349:CA350"/>
    <mergeCell ref="CB349:CB350"/>
    <mergeCell ref="CC349:CC350"/>
    <mergeCell ref="CD349:CD350"/>
    <mergeCell ref="CE349:CE350"/>
    <mergeCell ref="CF349:CF350"/>
    <mergeCell ref="CG349:CG350"/>
    <mergeCell ref="CH349:CH350"/>
    <mergeCell ref="CI349:CI350"/>
    <mergeCell ref="CJ349:CJ350"/>
    <mergeCell ref="CK349:CK350"/>
    <mergeCell ref="CL349:CL350"/>
    <mergeCell ref="CM349:CM350"/>
    <mergeCell ref="CN349:CN350"/>
    <mergeCell ref="CO349:CO350"/>
    <mergeCell ref="CP349:CP350"/>
    <mergeCell ref="CQ349:CQ350"/>
    <mergeCell ref="CR349:CR350"/>
    <mergeCell ref="CS349:CS350"/>
    <mergeCell ref="CT349:CT350"/>
    <mergeCell ref="CU349:CU350"/>
    <mergeCell ref="CW349:CW350"/>
    <mergeCell ref="CY353:CY354"/>
    <mergeCell ref="DA353:DA354"/>
    <mergeCell ref="DC353:DC354"/>
    <mergeCell ref="DE353:DE354"/>
    <mergeCell ref="DG353:DG354"/>
    <mergeCell ref="DH353:DH354"/>
    <mergeCell ref="DI353:DI354"/>
    <mergeCell ref="DK353:DK354"/>
    <mergeCell ref="DL353:DL354"/>
    <mergeCell ref="DM353:DM354"/>
    <mergeCell ref="DN349:DN350"/>
    <mergeCell ref="DO349:DO350"/>
    <mergeCell ref="DP349:DP350"/>
    <mergeCell ref="DQ349:DQ350"/>
    <mergeCell ref="DR349:DR350"/>
    <mergeCell ref="DS349:DS350"/>
    <mergeCell ref="DT349:DT350"/>
    <mergeCell ref="DU349:DU350"/>
    <mergeCell ref="DV349:DV350"/>
    <mergeCell ref="DW349:DW350"/>
    <mergeCell ref="C351:C352"/>
    <mergeCell ref="D351:D352"/>
    <mergeCell ref="S351:S352"/>
    <mergeCell ref="T351:T352"/>
    <mergeCell ref="U351:U352"/>
    <mergeCell ref="V351:V352"/>
    <mergeCell ref="W351:W352"/>
    <mergeCell ref="X351:X352"/>
    <mergeCell ref="Y351:Y352"/>
    <mergeCell ref="Z351:Z352"/>
    <mergeCell ref="AC351:AC352"/>
    <mergeCell ref="BP351:BP352"/>
    <mergeCell ref="BQ351:BQ352"/>
    <mergeCell ref="BR351:BR352"/>
    <mergeCell ref="BS351:BS352"/>
    <mergeCell ref="BT351:BT352"/>
    <mergeCell ref="BU351:BU352"/>
    <mergeCell ref="BV351:BV352"/>
    <mergeCell ref="BW351:BW352"/>
    <mergeCell ref="BX351:BX352"/>
    <mergeCell ref="BY351:BY352"/>
    <mergeCell ref="BZ351:BZ352"/>
    <mergeCell ref="CA351:CA352"/>
    <mergeCell ref="CB351:CB352"/>
    <mergeCell ref="CC351:CC352"/>
    <mergeCell ref="CD351:CD352"/>
    <mergeCell ref="CE351:CE352"/>
    <mergeCell ref="CF351:CF352"/>
    <mergeCell ref="CG351:CG352"/>
    <mergeCell ref="CH351:CH352"/>
    <mergeCell ref="CI351:CI352"/>
    <mergeCell ref="CJ351:CJ352"/>
    <mergeCell ref="CK351:CK352"/>
    <mergeCell ref="CL351:CL352"/>
    <mergeCell ref="CM351:CM352"/>
    <mergeCell ref="CN351:CN352"/>
    <mergeCell ref="CO351:CO352"/>
    <mergeCell ref="CP351:CP352"/>
    <mergeCell ref="CQ351:CQ352"/>
    <mergeCell ref="CR351:CR352"/>
    <mergeCell ref="CS351:CS352"/>
    <mergeCell ref="CT351:CT352"/>
    <mergeCell ref="CU351:CU352"/>
    <mergeCell ref="CW351:CW352"/>
    <mergeCell ref="CY355:CY356"/>
    <mergeCell ref="DA355:DA356"/>
    <mergeCell ref="DC355:DC356"/>
    <mergeCell ref="DE355:DE356"/>
    <mergeCell ref="DG355:DG356"/>
    <mergeCell ref="DH355:DH356"/>
    <mergeCell ref="DI355:DI356"/>
    <mergeCell ref="DK355:DK356"/>
    <mergeCell ref="DL355:DL356"/>
    <mergeCell ref="DM355:DM356"/>
    <mergeCell ref="DN351:DN352"/>
    <mergeCell ref="DO351:DO352"/>
    <mergeCell ref="DP351:DP352"/>
    <mergeCell ref="DQ351:DQ352"/>
    <mergeCell ref="DR351:DR352"/>
    <mergeCell ref="DS351:DS352"/>
    <mergeCell ref="DT351:DT352"/>
    <mergeCell ref="DU351:DU352"/>
    <mergeCell ref="DV351:DV352"/>
    <mergeCell ref="DW351:DW352"/>
    <mergeCell ref="C353:C354"/>
    <mergeCell ref="D353:D354"/>
    <mergeCell ref="S353:S354"/>
    <mergeCell ref="T353:T354"/>
    <mergeCell ref="U353:U354"/>
    <mergeCell ref="V353:V354"/>
    <mergeCell ref="W353:W354"/>
    <mergeCell ref="X353:X354"/>
    <mergeCell ref="Y353:Y354"/>
    <mergeCell ref="Z353:Z354"/>
    <mergeCell ref="AC353:AC354"/>
    <mergeCell ref="BP353:BP354"/>
    <mergeCell ref="BQ353:BQ354"/>
    <mergeCell ref="BR353:BR354"/>
    <mergeCell ref="BS353:BS354"/>
    <mergeCell ref="BT353:BT354"/>
    <mergeCell ref="BU353:BU354"/>
    <mergeCell ref="BV353:BV354"/>
    <mergeCell ref="BW353:BW354"/>
    <mergeCell ref="BX353:BX354"/>
    <mergeCell ref="BY353:BY354"/>
    <mergeCell ref="BZ353:BZ354"/>
    <mergeCell ref="CA353:CA354"/>
    <mergeCell ref="CB353:CB354"/>
    <mergeCell ref="CC353:CC354"/>
    <mergeCell ref="CD353:CD354"/>
    <mergeCell ref="CE353:CE354"/>
    <mergeCell ref="CF353:CF354"/>
    <mergeCell ref="CG353:CG354"/>
    <mergeCell ref="CH353:CH354"/>
    <mergeCell ref="CI353:CI354"/>
    <mergeCell ref="CJ353:CJ354"/>
    <mergeCell ref="CK353:CK354"/>
    <mergeCell ref="CL353:CL354"/>
    <mergeCell ref="CM353:CM354"/>
    <mergeCell ref="CN353:CN354"/>
    <mergeCell ref="CO353:CO354"/>
    <mergeCell ref="CP353:CP354"/>
    <mergeCell ref="CQ353:CQ354"/>
    <mergeCell ref="CR353:CR354"/>
    <mergeCell ref="CS353:CS354"/>
    <mergeCell ref="CT353:CT354"/>
    <mergeCell ref="CU353:CU354"/>
    <mergeCell ref="CW353:CW354"/>
    <mergeCell ref="CY357:CY358"/>
    <mergeCell ref="DA357:DA358"/>
    <mergeCell ref="DC357:DC358"/>
    <mergeCell ref="DE357:DE358"/>
    <mergeCell ref="DG357:DG358"/>
    <mergeCell ref="DH357:DH358"/>
    <mergeCell ref="DI357:DI358"/>
    <mergeCell ref="DK357:DK358"/>
    <mergeCell ref="DL357:DL358"/>
    <mergeCell ref="DM357:DM358"/>
    <mergeCell ref="DN353:DN354"/>
    <mergeCell ref="DO353:DO354"/>
    <mergeCell ref="DP353:DP354"/>
    <mergeCell ref="DQ353:DQ354"/>
    <mergeCell ref="DR353:DR354"/>
    <mergeCell ref="DS353:DS354"/>
    <mergeCell ref="DT353:DT354"/>
    <mergeCell ref="DU353:DU354"/>
    <mergeCell ref="DV353:DV354"/>
    <mergeCell ref="DW353:DW354"/>
    <mergeCell ref="C355:C356"/>
    <mergeCell ref="D355:D356"/>
    <mergeCell ref="S355:S356"/>
    <mergeCell ref="T355:T356"/>
    <mergeCell ref="U355:U356"/>
    <mergeCell ref="V355:V356"/>
    <mergeCell ref="W355:W356"/>
    <mergeCell ref="X355:X356"/>
    <mergeCell ref="Y355:Y356"/>
    <mergeCell ref="Z355:Z356"/>
    <mergeCell ref="AC355:AC356"/>
    <mergeCell ref="BP355:BP356"/>
    <mergeCell ref="BQ355:BQ356"/>
    <mergeCell ref="BR355:BR356"/>
    <mergeCell ref="BS355:BS356"/>
    <mergeCell ref="BT355:BT356"/>
    <mergeCell ref="BU355:BU356"/>
    <mergeCell ref="BV355:BV356"/>
    <mergeCell ref="BW355:BW356"/>
    <mergeCell ref="BX355:BX356"/>
    <mergeCell ref="BY355:BY356"/>
    <mergeCell ref="BZ355:BZ356"/>
    <mergeCell ref="CA355:CA356"/>
    <mergeCell ref="CB355:CB356"/>
    <mergeCell ref="CC355:CC356"/>
    <mergeCell ref="CD355:CD356"/>
    <mergeCell ref="CE355:CE356"/>
    <mergeCell ref="CF355:CF356"/>
    <mergeCell ref="CG355:CG356"/>
    <mergeCell ref="CH355:CH356"/>
    <mergeCell ref="CI355:CI356"/>
    <mergeCell ref="CJ355:CJ356"/>
    <mergeCell ref="CK355:CK356"/>
    <mergeCell ref="CL355:CL356"/>
    <mergeCell ref="CM355:CM356"/>
    <mergeCell ref="CN355:CN356"/>
    <mergeCell ref="CO355:CO356"/>
    <mergeCell ref="CP355:CP356"/>
    <mergeCell ref="CQ355:CQ356"/>
    <mergeCell ref="CR355:CR356"/>
    <mergeCell ref="CS355:CS356"/>
    <mergeCell ref="CT355:CT356"/>
    <mergeCell ref="CU355:CU356"/>
    <mergeCell ref="CW355:CW356"/>
    <mergeCell ref="CY359:CY360"/>
    <mergeCell ref="DA359:DA360"/>
    <mergeCell ref="DC359:DC360"/>
    <mergeCell ref="DE359:DE360"/>
    <mergeCell ref="DG359:DG360"/>
    <mergeCell ref="DH359:DH360"/>
    <mergeCell ref="DI359:DI360"/>
    <mergeCell ref="DK359:DK360"/>
    <mergeCell ref="DL359:DL360"/>
    <mergeCell ref="DM359:DM360"/>
    <mergeCell ref="DN355:DN356"/>
    <mergeCell ref="DO355:DO356"/>
    <mergeCell ref="DP355:DP356"/>
    <mergeCell ref="DQ355:DQ356"/>
    <mergeCell ref="DR355:DR356"/>
    <mergeCell ref="DS355:DS356"/>
    <mergeCell ref="DT355:DT356"/>
    <mergeCell ref="DU355:DU356"/>
    <mergeCell ref="DV355:DV356"/>
    <mergeCell ref="DW355:DW356"/>
    <mergeCell ref="C357:C358"/>
    <mergeCell ref="D357:D358"/>
    <mergeCell ref="S357:S358"/>
    <mergeCell ref="T357:T358"/>
    <mergeCell ref="U357:U358"/>
    <mergeCell ref="V357:V358"/>
    <mergeCell ref="W357:W358"/>
    <mergeCell ref="X357:X358"/>
    <mergeCell ref="Y357:Y358"/>
    <mergeCell ref="Z357:Z358"/>
    <mergeCell ref="AC357:AC358"/>
    <mergeCell ref="BP357:BP358"/>
    <mergeCell ref="BQ357:BQ358"/>
    <mergeCell ref="BR357:BR358"/>
    <mergeCell ref="BS357:BS358"/>
    <mergeCell ref="BT357:BT358"/>
    <mergeCell ref="BU357:BU358"/>
    <mergeCell ref="BV357:BV358"/>
    <mergeCell ref="BW357:BW358"/>
    <mergeCell ref="BX357:BX358"/>
    <mergeCell ref="BY357:BY358"/>
    <mergeCell ref="BZ357:BZ358"/>
    <mergeCell ref="CA357:CA358"/>
    <mergeCell ref="CB357:CB358"/>
    <mergeCell ref="CC357:CC358"/>
    <mergeCell ref="CD357:CD358"/>
    <mergeCell ref="CE357:CE358"/>
    <mergeCell ref="CF357:CF358"/>
    <mergeCell ref="CG357:CG358"/>
    <mergeCell ref="CH357:CH358"/>
    <mergeCell ref="CI357:CI358"/>
    <mergeCell ref="CJ357:CJ358"/>
    <mergeCell ref="CK357:CK358"/>
    <mergeCell ref="CL357:CL358"/>
    <mergeCell ref="CM357:CM358"/>
    <mergeCell ref="CN357:CN358"/>
    <mergeCell ref="CO357:CO358"/>
    <mergeCell ref="CP357:CP358"/>
    <mergeCell ref="CQ357:CQ358"/>
    <mergeCell ref="CR357:CR358"/>
    <mergeCell ref="CS357:CS358"/>
    <mergeCell ref="CT357:CT358"/>
    <mergeCell ref="CU357:CU358"/>
    <mergeCell ref="CW357:CW358"/>
    <mergeCell ref="DN359:DN360"/>
    <mergeCell ref="DO359:DO360"/>
    <mergeCell ref="DP359:DP360"/>
    <mergeCell ref="DQ359:DQ360"/>
    <mergeCell ref="DR359:DR360"/>
    <mergeCell ref="DS359:DS360"/>
    <mergeCell ref="DT359:DT360"/>
    <mergeCell ref="DU359:DU360"/>
    <mergeCell ref="DV359:DV360"/>
    <mergeCell ref="DW359:DW360"/>
    <mergeCell ref="DN357:DN358"/>
    <mergeCell ref="DO357:DO358"/>
    <mergeCell ref="DP357:DP358"/>
    <mergeCell ref="DQ357:DQ358"/>
    <mergeCell ref="DR357:DR358"/>
    <mergeCell ref="DS357:DS358"/>
    <mergeCell ref="DT357:DT358"/>
    <mergeCell ref="DU357:DU358"/>
    <mergeCell ref="DV357:DV358"/>
    <mergeCell ref="DW357:DW358"/>
    <mergeCell ref="C359:C360"/>
    <mergeCell ref="D359:D360"/>
    <mergeCell ref="S359:S360"/>
    <mergeCell ref="T359:T360"/>
    <mergeCell ref="U359:U360"/>
    <mergeCell ref="V359:V360"/>
    <mergeCell ref="W359:W360"/>
    <mergeCell ref="X359:X360"/>
    <mergeCell ref="Y359:Y360"/>
    <mergeCell ref="Z359:Z360"/>
    <mergeCell ref="AC359:AC360"/>
    <mergeCell ref="BP359:BP360"/>
    <mergeCell ref="BQ359:BQ360"/>
    <mergeCell ref="BR359:BR360"/>
    <mergeCell ref="BS359:BS360"/>
    <mergeCell ref="BT359:BT360"/>
    <mergeCell ref="BU359:BU360"/>
    <mergeCell ref="BV359:BV360"/>
    <mergeCell ref="BW359:BW360"/>
    <mergeCell ref="BX359:BX360"/>
    <mergeCell ref="BY359:BY360"/>
    <mergeCell ref="BZ359:BZ360"/>
    <mergeCell ref="CA359:CA360"/>
    <mergeCell ref="CB359:CB360"/>
    <mergeCell ref="CC359:CC360"/>
    <mergeCell ref="CD359:CD360"/>
    <mergeCell ref="CE359:CE360"/>
    <mergeCell ref="CF359:CF360"/>
    <mergeCell ref="CG359:CG360"/>
    <mergeCell ref="CH359:CH360"/>
    <mergeCell ref="CI359:CI360"/>
    <mergeCell ref="CJ359:CJ360"/>
    <mergeCell ref="CK359:CK360"/>
    <mergeCell ref="CL359:CL360"/>
    <mergeCell ref="CM359:CM360"/>
    <mergeCell ref="CN359:CN360"/>
    <mergeCell ref="CO359:CO360"/>
    <mergeCell ref="CP359:CP360"/>
    <mergeCell ref="CQ359:CQ360"/>
    <mergeCell ref="CR359:CR360"/>
    <mergeCell ref="CS359:CS360"/>
    <mergeCell ref="CT359:CT360"/>
    <mergeCell ref="CU359:CU360"/>
    <mergeCell ref="CW359:CW360"/>
  </mergeCells>
  <phoneticPr fontId="2"/>
  <conditionalFormatting sqref="B3:S6 U3:XFD6 EC7:XFD7 B8:S32 U8:XFD260 E8:E352 B33:O33 B34:S34 B35:O35 B36:S36 B37:O37 B38:S38 B39:O39 B40:S40 B41:O41 B42:S42 B43:O43 B44:S44 B45:O45 B46:S46 B47:O47 B48:S48 B49:O49 B50:S50 B51:O51 B52:S52 B53:O53 B54:S54 B55:O55 B56:S56 B57:O57 B58:S58 B59:O59 B60:S60 B61:O61 B62:S62 B63:O63 B64:S64 B65:O65 B66:S66 B67:O67 B68:S68 B69:O69 B70:S70 B71:O71 B72:S72 B73:O73 B74:S74 B75:O75 B76:S76 B77:O77 B78:S78 B79:O79 B80:S80 B81:O81 B82:S82 B83:O83 B84:S84 B85:O85 B86:S86 B87:O87 B88:S88 B89:O89 B90:S90 B91:O91 B92:S92 B93:O93 B94:S94 B95:O95 B96:S96 B97:O97 B98:S98 B99:O99 B100:S100 B101:O101 B102:S102 B103:O103 B104:S104 B105:O105 B106:S106 B107:O107 B108:S108 B109:O109 B110:S110 B111:O111 B112:S112 B113:O113 B114:S114 B115:O115 B116:S116 B117:O117 B118:S118 B119:O119 B120:S120 B121:O121 B122:S122 B123:O123 B124:S124 B125:O125 B126:S126 B127:O127 B128:S128 B129:O129 B130:S130 B131:O131 B132:S132 B133:O133 B134:S134 B135:O135 B136:S136 B137:O137 B138:S138 B139:O139 B140:S140 B141:O141 B142:S142 B143:O143 B144:S144 B145:O145 B146:S146 B147:O147 B148:S148 B149:O149 B150:S150 B151:O151 B152:S152 B153:O153 B154:S154 B155:O155 B156:S156 B157:O157 B158:S158 B159:O159 B160:S160 B161:O161 B162:S162 B163:O163 B164:S164 B165:O165 B166:S166 B167:O167 B168:S168 B169:O169 B170:S170 B171:O171 B172:S172 B173:O173 B174:S174 B175:O175 B176:S176 B177:O177 B178:S178 B179:O179 B180:S180 B181:O181 B182:S182 B183:O183 B184:S184 B185:O185 B186:S186 B187:O187 B188:S188 B189:O189 B190:S190 B191:O191 B192:S192 B193:O193 B194:S194 B195:O195 B196:S196 B197:O197 B198:S198 B199:O199 B200:S200 B201:O201 B202:S202 B203:O203 B204:S204 B205:O205 B206:S206 B207:O207 B208:S208 B209:O209 B210:S210 B211:O211 B212:S212 B213:O213 B214:S214 B215:O215 B216:S216 B217:O217 B218:S218 B219:O219 B220:S220 B221:O221 B222:S222 B223:O223 B224:S224 B225:O225 B226:S226 B227:O227 B228:S228 B229:O229 B230:S230 B231:O231 B232:S232 B233:O233 B234:S234 B235:O235 B236:S236 B237:O237 B238:S238 B239:O239 B240:S240 B241:O241 B242:S242 B243:O243 B244:S244 B245:O245 B246:S246 B247:O247 B248:S248 B249:O249 B250:S250 B251:O251 B252:S252 B253:O253 B254:S254 B255:O255 B256:S256 B257:O257 B258:S258 B259:O259 B260:S260">
    <cfRule type="expression" dxfId="11" priority="18">
      <formula>B3&gt;#REF!</formula>
    </cfRule>
  </conditionalFormatting>
  <conditionalFormatting sqref="B8:S260 B3:S6 U3:XFD6 EC7:XFD7 U8:XFD260 E9:E352">
    <cfRule type="expression" dxfId="10" priority="17">
      <formula>B3&lt;#REF!</formula>
    </cfRule>
  </conditionalFormatting>
  <conditionalFormatting sqref="B2:XFD2">
    <cfRule type="expression" dxfId="9" priority="1">
      <formula>B2&lt;#REF!</formula>
    </cfRule>
    <cfRule type="expression" dxfId="8" priority="2">
      <formula>B2&gt;#REF!</formula>
    </cfRule>
  </conditionalFormatting>
  <conditionalFormatting sqref="F3">
    <cfRule type="expression" dxfId="7" priority="19">
      <formula>$F$2&lt;&gt;#REF!</formula>
    </cfRule>
  </conditionalFormatting>
  <conditionalFormatting sqref="P33:S33 P35:S35 P37:S37 P39:S39 P41:S41 P43:S43 P45:S45 P47:S47 P49:S49 P51:S51 P53:S53 P55:S55 P57:S57 P59:S59 P61:S61 P63:S63">
    <cfRule type="expression" dxfId="6" priority="16">
      <formula>P33&gt;#REF!</formula>
    </cfRule>
  </conditionalFormatting>
  <conditionalFormatting sqref="P65:S65 P67:S67 P69:S69 P71:S71 P73:S73 P75:S75 P77:S77 P79:S79 P81:S81 P83:S83 P85:S85 P87:S87 P89:S89 P91:S91 P93:S93 P95:S95">
    <cfRule type="expression" dxfId="5" priority="14">
      <formula>P65&gt;#REF!</formula>
    </cfRule>
  </conditionalFormatting>
  <conditionalFormatting sqref="P97:S97 P99:S99 P101:S101 P103:S103 P105:S105 P107:S107 P109:S109 P111:S111 P113:S113 P115:S115 P117:S117 P119:S119 P121:S121 P123:S123 P125:S125 P127:S127 P129:S129">
    <cfRule type="expression" dxfId="4" priority="12">
      <formula>P97&gt;#REF!</formula>
    </cfRule>
  </conditionalFormatting>
  <conditionalFormatting sqref="P131:S131 P133:S133 P135:S135 P137:S137 P139:S139 P141:S141 P143:S143 P145:S145 P147:S147 P149:S149 P151:S151 P153:S153 P155:S155 P157:S157 P159:S159 P161:S161">
    <cfRule type="expression" dxfId="3" priority="10">
      <formula>P131&gt;#REF!</formula>
    </cfRule>
  </conditionalFormatting>
  <conditionalFormatting sqref="P163:S163 P165:S165 P167:S167 P169:S169 P171:S171 P173:S173 P175:S175 P177:S177 P179:S179 P181:S181 P183:S183 P185:S185 P187:S187 P189:S189 P191:S191 P193:S193">
    <cfRule type="expression" dxfId="2" priority="8">
      <formula>P163&gt;#REF!</formula>
    </cfRule>
  </conditionalFormatting>
  <conditionalFormatting sqref="P195:S195 P197:S197 P199:S199 P201:S201 P203:S203 P205:S205 P207:S207 P209:S209 P211:S211 P213:S213 P215:S215 P217:S217 P219:S219 P221:S221 P223:S223 P225:S225">
    <cfRule type="expression" dxfId="1" priority="6">
      <formula>P195&gt;#REF!</formula>
    </cfRule>
  </conditionalFormatting>
  <conditionalFormatting sqref="P227:S227 P229:S229 P231:S231 P233:S233 P235:S235 P237:S237 P239:S239 P241:S241 P243:S243 P245:S245 P247:S247 P249:S249 P251:S251 P253:S253 P255:S255 P257:S257 P259:S259">
    <cfRule type="expression" dxfId="0" priority="4">
      <formula>P227&gt;#REF!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 tint="0.499984740745262"/>
  </sheetPr>
  <dimension ref="A1:D44"/>
  <sheetViews>
    <sheetView workbookViewId="0"/>
  </sheetViews>
  <sheetFormatPr defaultRowHeight="13.5"/>
  <cols>
    <col min="1" max="1" width="36.25" style="163" bestFit="1" customWidth="1"/>
    <col min="2" max="2" width="16.875" style="163" bestFit="1" customWidth="1"/>
    <col min="3" max="3" width="10.625" style="163" bestFit="1" customWidth="1"/>
    <col min="4" max="16384" width="9" style="163"/>
  </cols>
  <sheetData>
    <row r="1" spans="1:4" s="159" customFormat="1" ht="17.649999999999999" customHeight="1">
      <c r="A1" s="157" t="s">
        <v>713</v>
      </c>
      <c r="B1" s="158"/>
      <c r="D1" s="160"/>
    </row>
    <row r="2" spans="1:4">
      <c r="A2" s="161" t="s">
        <v>159</v>
      </c>
      <c r="B2" s="161" t="s">
        <v>66</v>
      </c>
      <c r="C2" s="162">
        <v>124660</v>
      </c>
    </row>
    <row r="3" spans="1:4">
      <c r="A3" s="161"/>
      <c r="B3" s="161" t="s">
        <v>97</v>
      </c>
      <c r="C3" s="164">
        <v>1240</v>
      </c>
    </row>
    <row r="4" spans="1:4">
      <c r="B4" s="161" t="s">
        <v>189</v>
      </c>
      <c r="C4" s="165">
        <v>7.5</v>
      </c>
    </row>
    <row r="5" spans="1:4">
      <c r="A5" s="161" t="s">
        <v>140</v>
      </c>
      <c r="B5" s="161" t="s">
        <v>66</v>
      </c>
      <c r="C5" s="162">
        <v>4050</v>
      </c>
    </row>
    <row r="6" spans="1:4">
      <c r="A6" s="161"/>
      <c r="B6" s="161" t="s">
        <v>97</v>
      </c>
      <c r="C6" s="164">
        <v>40</v>
      </c>
    </row>
    <row r="7" spans="1:4">
      <c r="A7" s="161" t="s">
        <v>92</v>
      </c>
      <c r="B7" s="161" t="s">
        <v>66</v>
      </c>
      <c r="C7" s="162">
        <v>39530</v>
      </c>
    </row>
    <row r="8" spans="1:4">
      <c r="A8" s="161"/>
      <c r="B8" s="161" t="s">
        <v>97</v>
      </c>
      <c r="C8" s="162">
        <v>390</v>
      </c>
    </row>
    <row r="9" spans="1:4">
      <c r="A9" s="161"/>
      <c r="B9" s="161" t="s">
        <v>189</v>
      </c>
      <c r="C9" s="166">
        <v>9</v>
      </c>
    </row>
    <row r="10" spans="1:4">
      <c r="A10" s="161" t="s">
        <v>93</v>
      </c>
      <c r="B10" s="161" t="s">
        <v>66</v>
      </c>
      <c r="C10" s="162">
        <v>26350</v>
      </c>
    </row>
    <row r="11" spans="1:4">
      <c r="A11" s="161"/>
      <c r="B11" s="161" t="s">
        <v>97</v>
      </c>
      <c r="C11" s="162">
        <v>260</v>
      </c>
    </row>
    <row r="12" spans="1:4">
      <c r="A12" s="161"/>
      <c r="B12" s="161" t="s">
        <v>189</v>
      </c>
      <c r="C12" s="166">
        <v>9</v>
      </c>
    </row>
    <row r="13" spans="1:4">
      <c r="A13" s="161" t="s">
        <v>714</v>
      </c>
      <c r="B13" s="161" t="s">
        <v>66</v>
      </c>
      <c r="C13" s="162">
        <v>225680</v>
      </c>
    </row>
    <row r="14" spans="1:4">
      <c r="A14" s="161" t="s">
        <v>715</v>
      </c>
      <c r="B14" s="161" t="s">
        <v>66</v>
      </c>
      <c r="C14" s="162">
        <v>150453</v>
      </c>
    </row>
    <row r="15" spans="1:4">
      <c r="A15" s="161" t="s">
        <v>141</v>
      </c>
      <c r="B15" s="161" t="s">
        <v>66</v>
      </c>
      <c r="C15" s="162">
        <v>84330</v>
      </c>
    </row>
    <row r="16" spans="1:4">
      <c r="A16" s="161"/>
      <c r="B16" s="161" t="s">
        <v>97</v>
      </c>
      <c r="C16" s="162">
        <v>840</v>
      </c>
    </row>
    <row r="17" spans="1:3">
      <c r="A17" s="161"/>
      <c r="B17" s="161" t="s">
        <v>189</v>
      </c>
      <c r="C17" s="166">
        <v>9.6999999999999993</v>
      </c>
    </row>
    <row r="18" spans="1:3">
      <c r="A18" s="161" t="s">
        <v>716</v>
      </c>
      <c r="B18" s="161" t="s">
        <v>66</v>
      </c>
      <c r="C18" s="162">
        <v>95200</v>
      </c>
    </row>
    <row r="19" spans="1:3">
      <c r="A19" s="161"/>
      <c r="B19" s="161" t="s">
        <v>97</v>
      </c>
      <c r="C19" s="162">
        <v>950</v>
      </c>
    </row>
    <row r="20" spans="1:3">
      <c r="A20" s="161"/>
      <c r="B20" s="161" t="s">
        <v>189</v>
      </c>
      <c r="C20" s="166">
        <v>7.4</v>
      </c>
    </row>
    <row r="21" spans="1:3">
      <c r="A21" s="161" t="s">
        <v>142</v>
      </c>
      <c r="B21" s="161" t="s">
        <v>66</v>
      </c>
      <c r="C21" s="162">
        <v>75080</v>
      </c>
    </row>
    <row r="22" spans="1:3">
      <c r="A22" s="161"/>
      <c r="B22" s="161" t="s">
        <v>97</v>
      </c>
      <c r="C22" s="162">
        <v>750</v>
      </c>
    </row>
    <row r="23" spans="1:3">
      <c r="A23" s="161"/>
      <c r="B23" s="161" t="s">
        <v>189</v>
      </c>
      <c r="C23" s="166">
        <v>9.3000000000000007</v>
      </c>
    </row>
    <row r="24" spans="1:3">
      <c r="A24" s="161" t="s">
        <v>693</v>
      </c>
      <c r="B24" s="161" t="s">
        <v>94</v>
      </c>
      <c r="C24" s="164">
        <v>51790</v>
      </c>
    </row>
    <row r="25" spans="1:3">
      <c r="A25" s="161"/>
      <c r="B25" s="161" t="s">
        <v>95</v>
      </c>
      <c r="C25" s="164">
        <v>6470</v>
      </c>
    </row>
    <row r="26" spans="1:3">
      <c r="A26" s="161" t="s">
        <v>68</v>
      </c>
      <c r="B26" s="161" t="s">
        <v>167</v>
      </c>
      <c r="C26" s="164">
        <v>2020</v>
      </c>
    </row>
    <row r="27" spans="1:3">
      <c r="A27" s="161"/>
      <c r="B27" s="161" t="s">
        <v>168</v>
      </c>
      <c r="C27" s="164">
        <v>1790</v>
      </c>
    </row>
    <row r="28" spans="1:3">
      <c r="A28" s="161"/>
      <c r="B28" s="161" t="s">
        <v>169</v>
      </c>
      <c r="C28" s="164">
        <v>1770</v>
      </c>
    </row>
    <row r="29" spans="1:3">
      <c r="A29" s="161"/>
      <c r="B29" s="161" t="s">
        <v>170</v>
      </c>
      <c r="C29" s="164">
        <v>1400</v>
      </c>
    </row>
    <row r="30" spans="1:3">
      <c r="A30" s="161"/>
      <c r="B30" s="161" t="s">
        <v>179</v>
      </c>
      <c r="C30" s="164">
        <v>1050</v>
      </c>
    </row>
    <row r="31" spans="1:3">
      <c r="A31" s="161"/>
      <c r="B31" s="161" t="s">
        <v>69</v>
      </c>
      <c r="C31" s="164">
        <v>120</v>
      </c>
    </row>
    <row r="32" spans="1:3">
      <c r="A32" s="161" t="s">
        <v>145</v>
      </c>
      <c r="B32" s="161" t="s">
        <v>66</v>
      </c>
      <c r="C32" s="164">
        <v>74800</v>
      </c>
    </row>
    <row r="33" spans="1:3">
      <c r="A33" s="161"/>
      <c r="B33" s="161" t="s">
        <v>97</v>
      </c>
      <c r="C33" s="164">
        <v>740</v>
      </c>
    </row>
    <row r="34" spans="1:3">
      <c r="A34" s="161"/>
      <c r="B34" s="161" t="s">
        <v>189</v>
      </c>
      <c r="C34" s="165">
        <v>7.9</v>
      </c>
    </row>
    <row r="35" spans="1:3">
      <c r="A35" s="161" t="s">
        <v>146</v>
      </c>
      <c r="B35" s="161" t="s">
        <v>66</v>
      </c>
      <c r="C35" s="164">
        <v>50000</v>
      </c>
    </row>
    <row r="36" spans="1:3">
      <c r="A36" s="161"/>
      <c r="B36" s="161" t="s">
        <v>97</v>
      </c>
      <c r="C36" s="164">
        <v>500</v>
      </c>
    </row>
    <row r="37" spans="1:3">
      <c r="A37" s="161" t="s">
        <v>147</v>
      </c>
      <c r="B37" s="161" t="s">
        <v>66</v>
      </c>
      <c r="C37" s="164">
        <v>10000</v>
      </c>
    </row>
    <row r="38" spans="1:3">
      <c r="A38" s="161"/>
      <c r="B38" s="161" t="s">
        <v>97</v>
      </c>
      <c r="C38" s="165">
        <v>0</v>
      </c>
    </row>
    <row r="39" spans="1:3">
      <c r="A39" s="957" t="s">
        <v>752</v>
      </c>
      <c r="B39" s="161" t="s">
        <v>76</v>
      </c>
      <c r="C39" s="162">
        <v>323610</v>
      </c>
    </row>
    <row r="40" spans="1:3">
      <c r="A40" s="958"/>
      <c r="B40" s="161" t="s">
        <v>77</v>
      </c>
      <c r="C40" s="162">
        <v>60520</v>
      </c>
    </row>
    <row r="41" spans="1:3">
      <c r="A41" s="288" t="s">
        <v>753</v>
      </c>
      <c r="B41" s="161"/>
      <c r="C41" s="162">
        <v>200000</v>
      </c>
    </row>
    <row r="42" spans="1:3">
      <c r="A42" s="959" t="s">
        <v>754</v>
      </c>
      <c r="B42" s="287" t="s">
        <v>755</v>
      </c>
      <c r="C42" s="162">
        <v>21820</v>
      </c>
    </row>
    <row r="43" spans="1:3">
      <c r="A43" s="960"/>
      <c r="B43" s="161" t="s">
        <v>782</v>
      </c>
      <c r="C43" s="162">
        <v>327820</v>
      </c>
    </row>
    <row r="44" spans="1:3">
      <c r="A44" s="287" t="s">
        <v>757</v>
      </c>
      <c r="B44" s="287"/>
      <c r="C44" s="162">
        <v>150000</v>
      </c>
    </row>
  </sheetData>
  <sheetProtection algorithmName="SHA-512" hashValue="I5SU3vy7ovd/6mWONfa5ZagtYHcLMmERErzQgb52rogsVBZHGBsSeeiz66/3rJNd+t/wmvvOBwwD2lSk+7vEdQ==" saltValue="vBmPK9yYBMjyaNHl48t0mw==" spinCount="100000" sheet="1" objects="1" scenarios="1"/>
  <mergeCells count="2">
    <mergeCell ref="A39:A40"/>
    <mergeCell ref="A42:A4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施設情報</vt:lpstr>
      <vt:lpstr>児童情報 </vt:lpstr>
      <vt:lpstr>明細書</vt:lpstr>
      <vt:lpstr>集計【幼稚園】</vt:lpstr>
      <vt:lpstr>保育単価１【幼稚園】</vt:lpstr>
      <vt:lpstr>保育単価2</vt:lpstr>
      <vt:lpstr>施設情報!Print_Area</vt:lpstr>
      <vt:lpstr>'児童情報 '!Print_Area</vt:lpstr>
      <vt:lpstr>明細書!Print_Area</vt:lpstr>
      <vt:lpstr>'児童情報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2026-06-10T03:24:53Z</cp:lastPrinted>
  <dcterms:created xsi:type="dcterms:W3CDTF">2021-07-12T10:25:40Z</dcterms:created>
  <dcterms:modified xsi:type="dcterms:W3CDTF">2026-09-01T07:16:32Z</dcterms:modified>
</cp:coreProperties>
</file>