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fs\こども青少年局\03保育・教育給付課\100_給付事務\500_処遇改善\2025(R7)度\120_事務改善に向けた取組\040_R7計画誓約書様式・テキスト検討\010_様式\誓約\完成版\PWあり（公開用）\"/>
    </mc:Choice>
  </mc:AlternateContent>
  <xr:revisionPtr revIDLastSave="0" documentId="13_ncr:1_{5205D95B-E5F9-40CA-B6AF-A892E24808C5}" xr6:coauthVersionLast="47" xr6:coauthVersionMax="47" xr10:uidLastSave="{00000000-0000-0000-0000-000000000000}"/>
  <workbookProtection workbookAlgorithmName="SHA-512" workbookHashValue="MLynxZarHL1MxJFOUIv4ci8ya7AHcw1Pq86VVTJFc9aTjcXusPBqAPbm/Px3Xr9dD2wwtxfwZKsuRDB/+R7Tzg==" workbookSaltValue="jfxrYKXFV9SeY6EFGjKNTg==" workbookSpinCount="100000" lockStructure="1"/>
  <bookViews>
    <workbookView xWindow="-120" yWindow="-120" windowWidth="20730" windowHeight="11040" tabRatio="787" xr2:uid="{00000000-000D-0000-FFFF-FFFF00000000}"/>
  </bookViews>
  <sheets>
    <sheet name="①入力シート" sheetId="14" r:id="rId1"/>
    <sheet name="②積算表" sheetId="2" r:id="rId2"/>
    <sheet name="③第３号様式誓約書" sheetId="15" r:id="rId3"/>
    <sheet name="マスタ" sheetId="16" state="hidden" r:id="rId4"/>
    <sheet name="設定値" sheetId="12" state="hidden" r:id="rId5"/>
    <sheet name="加算区分" sheetId="3" state="hidden" r:id="rId6"/>
    <sheet name="保育単価表（Ｂ型）" sheetId="10" state="hidden" r:id="rId7"/>
    <sheet name="保育単価表（Ｂ型）②" sheetId="11" state="hidden" r:id="rId8"/>
    <sheet name="審査用" sheetId="13" state="hidden" r:id="rId9"/>
  </sheets>
  <definedNames>
    <definedName name="_Fill" localSheetId="0" hidden="1">#REF!</definedName>
    <definedName name="_Fill" localSheetId="5" hidden="1">#REF!</definedName>
    <definedName name="_Fill" hidden="1">#REF!</definedName>
    <definedName name="_xlnm._FilterDatabase" localSheetId="6" hidden="1">'保育単価表（Ｂ型）'!$B$5:$WZY$23</definedName>
    <definedName name="_Key1" localSheetId="0" hidden="1">#REF!</definedName>
    <definedName name="_Key1" localSheetId="5" hidden="1">#REF!</definedName>
    <definedName name="_Key1" hidden="1">#REF!</definedName>
    <definedName name="_Order1" hidden="1">255</definedName>
    <definedName name="_Sort" localSheetId="0" hidden="1">#REF!</definedName>
    <definedName name="_Sort" localSheetId="5" hidden="1">#REF!</definedName>
    <definedName name="_Sort" hidden="1">#REF!</definedName>
    <definedName name="_xlnm.Print_Area" localSheetId="0">①入力シート!$A$1:$J$35</definedName>
    <definedName name="_xlnm.Print_Area" localSheetId="1">②積算表!$A$1:$AJ$56</definedName>
    <definedName name="_xlnm.Print_Area" localSheetId="2">③第３号様式誓約書!$A$1:$AF$26</definedName>
    <definedName name="_xlnm.Print_Area" localSheetId="6">'保育単価表（Ｂ型）'!$B$1:$DS$23</definedName>
    <definedName name="_xlnm.Print_Area" localSheetId="7">'保育単価表（Ｂ型）②'!$A$1:$AH$30</definedName>
    <definedName name="_xlnm.Print_Titles" localSheetId="6">'保育単価表（Ｂ型）'!$B:$E,'保育単価表（Ｂ型）'!$1:$7</definedName>
    <definedName name="栄養管理加算">設定値!$D$57:$D$59</definedName>
    <definedName name="加算率C">設定値!$L$8:$S$11</definedName>
    <definedName name="休日保育">設定値!$H$16:$J$29</definedName>
    <definedName name="実施月数">設定値!$G$14:$G$25</definedName>
    <definedName name="単価表">'保育単価表（Ｂ型）'!$A$7:$DS$23</definedName>
    <definedName name="定員">設定値!$C$14:$D$31</definedName>
    <definedName name="土日閉所">設定値!$D$50:$D$54</definedName>
    <definedName name="平均勤続年数">加算区分!$B$3:$F$14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7" i="2" l="1"/>
  <c r="V5" i="2"/>
  <c r="V4" i="2"/>
  <c r="V3" i="2"/>
  <c r="Z2" i="2"/>
  <c r="K22" i="16"/>
  <c r="I22" i="16"/>
  <c r="G22" i="16"/>
  <c r="R25" i="15"/>
  <c r="R24" i="15"/>
  <c r="P23" i="15"/>
  <c r="N23" i="15"/>
  <c r="J23" i="15"/>
  <c r="O8" i="15"/>
  <c r="O7" i="15"/>
  <c r="O6" i="15"/>
  <c r="O5" i="15"/>
  <c r="H23" i="16" s="1"/>
  <c r="S4" i="15"/>
  <c r="G21" i="14"/>
  <c r="J24" i="16" s="1"/>
  <c r="G18" i="14"/>
  <c r="D24" i="16" s="1"/>
  <c r="B12" i="13"/>
  <c r="B9" i="13"/>
  <c r="B6" i="13"/>
  <c r="BA13" i="12"/>
  <c r="AY13" i="12"/>
  <c r="BA14" i="12"/>
  <c r="AY14" i="12"/>
  <c r="AA37" i="2"/>
  <c r="Y37" i="2"/>
  <c r="AM37" i="12"/>
  <c r="J23" i="16" l="1"/>
  <c r="J21" i="16" s="1"/>
  <c r="W11" i="15" s="1"/>
  <c r="F23" i="16"/>
  <c r="F24" i="16"/>
  <c r="AM32" i="12"/>
  <c r="F21" i="16" l="1"/>
  <c r="Q11" i="15" s="1"/>
  <c r="F58" i="12"/>
  <c r="E58" i="12"/>
  <c r="M46" i="2" s="1"/>
  <c r="M47" i="2" s="1"/>
  <c r="E59" i="12"/>
  <c r="N8" i="12"/>
  <c r="O8" i="12"/>
  <c r="P8" i="12"/>
  <c r="Q8" i="12"/>
  <c r="R8" i="12"/>
  <c r="R9" i="12" s="1"/>
  <c r="S8" i="12"/>
  <c r="S9" i="12" s="1"/>
  <c r="N9" i="12"/>
  <c r="O9" i="12"/>
  <c r="P9" i="12"/>
  <c r="Q9" i="12"/>
  <c r="N10" i="12"/>
  <c r="O10" i="12"/>
  <c r="P10" i="12"/>
  <c r="Q10" i="12"/>
  <c r="R10" i="12"/>
  <c r="R11" i="12" s="1"/>
  <c r="S10" i="12"/>
  <c r="S11" i="12" s="1"/>
  <c r="N11" i="12"/>
  <c r="O11" i="12"/>
  <c r="P11" i="12"/>
  <c r="Q11" i="12"/>
  <c r="M9" i="12"/>
  <c r="M10" i="12"/>
  <c r="M11" i="12"/>
  <c r="M8" i="12"/>
  <c r="AM21" i="12" l="1"/>
  <c r="AM22" i="12" l="1"/>
  <c r="S21" i="2" l="1"/>
  <c r="M21" i="2"/>
  <c r="B10" i="13" s="1"/>
  <c r="B11" i="13" l="1"/>
  <c r="F25" i="14"/>
  <c r="D22" i="16"/>
  <c r="AE16" i="2"/>
  <c r="F37" i="12" l="1"/>
  <c r="F39" i="12"/>
  <c r="F40" i="12"/>
  <c r="F38" i="12"/>
  <c r="F36" i="12"/>
  <c r="F14" i="3"/>
  <c r="F13" i="3"/>
  <c r="F12" i="3"/>
  <c r="F11" i="3"/>
  <c r="F10" i="3"/>
  <c r="F9" i="3"/>
  <c r="F8" i="3"/>
  <c r="F7" i="3"/>
  <c r="F6" i="3"/>
  <c r="F5" i="3"/>
  <c r="F4" i="3"/>
  <c r="F3" i="3"/>
  <c r="AI38" i="2" l="1"/>
  <c r="AA38" i="2"/>
  <c r="S38" i="2"/>
  <c r="AG38" i="2"/>
  <c r="Y38" i="2"/>
  <c r="Q38" i="2"/>
  <c r="AE38" i="2"/>
  <c r="W38" i="2"/>
  <c r="O38" i="2"/>
  <c r="AC38" i="2"/>
  <c r="U38" i="2"/>
  <c r="M38" i="2"/>
  <c r="M40" i="2"/>
  <c r="M41" i="2" s="1"/>
  <c r="AE40" i="2"/>
  <c r="AE41" i="2" s="1"/>
  <c r="W40" i="2"/>
  <c r="W41" i="2" s="1"/>
  <c r="U40" i="2"/>
  <c r="U41" i="2" s="1"/>
  <c r="S40" i="2"/>
  <c r="S41" i="2" s="1"/>
  <c r="AI40" i="2"/>
  <c r="AI41" i="2" s="1"/>
  <c r="AG40" i="2"/>
  <c r="AG41" i="2" s="1"/>
  <c r="AI36" i="2"/>
  <c r="BI13" i="12" s="1"/>
  <c r="AG36" i="2"/>
  <c r="BG13" i="12" s="1"/>
  <c r="AC40" i="2"/>
  <c r="AC41" i="2" s="1"/>
  <c r="Q40" i="2"/>
  <c r="Q41" i="2" s="1"/>
  <c r="AA40" i="2"/>
  <c r="AA41" i="2" s="1"/>
  <c r="Y40" i="2"/>
  <c r="Y41" i="2" s="1"/>
  <c r="O40" i="2"/>
  <c r="O41" i="2" s="1"/>
  <c r="W37" i="2"/>
  <c r="U37" i="2"/>
  <c r="AA36" i="2"/>
  <c r="AE34" i="2"/>
  <c r="AI34" i="2"/>
  <c r="AI35" i="2"/>
  <c r="AG35" i="2"/>
  <c r="AE35" i="2"/>
  <c r="AC35" i="2"/>
  <c r="AC34" i="2"/>
  <c r="AG34" i="2"/>
  <c r="Q35" i="2"/>
  <c r="O35" i="2"/>
  <c r="Q34" i="2"/>
  <c r="S36" i="2"/>
  <c r="AS13" i="12" s="1"/>
  <c r="Q36" i="2"/>
  <c r="AQ13" i="12" s="1"/>
  <c r="M35" i="2"/>
  <c r="M34" i="2"/>
  <c r="S34" i="2"/>
  <c r="O34" i="2"/>
  <c r="S35" i="2"/>
  <c r="Y36" i="2"/>
  <c r="U34" i="2"/>
  <c r="AA34" i="2"/>
  <c r="W34" i="2"/>
  <c r="AA35" i="2"/>
  <c r="Y35" i="2"/>
  <c r="W35" i="2"/>
  <c r="U35" i="2"/>
  <c r="Y34" i="2"/>
  <c r="AY35" i="12" l="1"/>
  <c r="AY34" i="12"/>
  <c r="BW34" i="12" s="1"/>
  <c r="Y44" i="2" s="1"/>
  <c r="AY29" i="12"/>
  <c r="BW29" i="12" s="1"/>
  <c r="Y42" i="2" s="1"/>
  <c r="AY30" i="12"/>
  <c r="BW30" i="12" s="1"/>
  <c r="Y43" i="2" s="1"/>
  <c r="AQ35" i="12"/>
  <c r="AQ34" i="12"/>
  <c r="BO34" i="12" s="1"/>
  <c r="Q44" i="2" s="1"/>
  <c r="AQ29" i="12"/>
  <c r="BO29" i="12" s="1"/>
  <c r="Q42" i="2" s="1"/>
  <c r="AQ30" i="12"/>
  <c r="BO30" i="12" s="1"/>
  <c r="Q43" i="2" s="1"/>
  <c r="BC30" i="12"/>
  <c r="CA30" i="12" s="1"/>
  <c r="AC43" i="2" s="1"/>
  <c r="BC35" i="12"/>
  <c r="CA35" i="12" s="1"/>
  <c r="AC45" i="2" s="1"/>
  <c r="BC34" i="12"/>
  <c r="CA34" i="12" s="1"/>
  <c r="AC44" i="2" s="1"/>
  <c r="BC29" i="12"/>
  <c r="CA29" i="12" s="1"/>
  <c r="AC42" i="2" s="1"/>
  <c r="AW34" i="12"/>
  <c r="AW29" i="12"/>
  <c r="BU29" i="12" s="1"/>
  <c r="W42" i="2" s="1"/>
  <c r="AW30" i="12"/>
  <c r="BU30" i="12" s="1"/>
  <c r="W43" i="2" s="1"/>
  <c r="AW35" i="12"/>
  <c r="BU35" i="12" s="1"/>
  <c r="W45" i="2" s="1"/>
  <c r="BI35" i="12"/>
  <c r="BI29" i="12"/>
  <c r="CG29" i="12" s="1"/>
  <c r="AI42" i="2" s="1"/>
  <c r="BI34" i="12"/>
  <c r="CG34" i="12" s="1"/>
  <c r="AI44" i="2" s="1"/>
  <c r="BI30" i="12"/>
  <c r="CG30" i="12" s="1"/>
  <c r="AI43" i="2" s="1"/>
  <c r="BE34" i="12"/>
  <c r="BE29" i="12"/>
  <c r="CC29" i="12" s="1"/>
  <c r="AE42" i="2" s="1"/>
  <c r="BE30" i="12"/>
  <c r="CC30" i="12" s="1"/>
  <c r="AE43" i="2" s="1"/>
  <c r="BE35" i="12"/>
  <c r="CC35" i="12" s="1"/>
  <c r="AE45" i="2" s="1"/>
  <c r="AM29" i="12"/>
  <c r="BK29" i="12" s="1"/>
  <c r="M42" i="2" s="1"/>
  <c r="AM35" i="12"/>
  <c r="BK35" i="12" s="1"/>
  <c r="M45" i="2" s="1"/>
  <c r="AM34" i="12"/>
  <c r="BK34" i="12" s="1"/>
  <c r="M44" i="2" s="1"/>
  <c r="AM30" i="12"/>
  <c r="BK30" i="12" s="1"/>
  <c r="M43" i="2" s="1"/>
  <c r="BA30" i="12"/>
  <c r="BY30" i="12" s="1"/>
  <c r="AA43" i="2" s="1"/>
  <c r="BA35" i="12"/>
  <c r="BA34" i="12"/>
  <c r="BY34" i="12" s="1"/>
  <c r="AA44" i="2" s="1"/>
  <c r="BA29" i="12"/>
  <c r="BY29" i="12" s="1"/>
  <c r="AA42" i="2" s="1"/>
  <c r="AO34" i="12"/>
  <c r="BM34" i="12" s="1"/>
  <c r="O44" i="2" s="1"/>
  <c r="AO29" i="12"/>
  <c r="BM29" i="12" s="1"/>
  <c r="O42" i="2" s="1"/>
  <c r="AO30" i="12"/>
  <c r="BM30" i="12" s="1"/>
  <c r="O43" i="2" s="1"/>
  <c r="AO35" i="12"/>
  <c r="BM35" i="12" s="1"/>
  <c r="O45" i="2" s="1"/>
  <c r="AU30" i="12"/>
  <c r="BS30" i="12" s="1"/>
  <c r="U43" i="2" s="1"/>
  <c r="AU35" i="12"/>
  <c r="BS35" i="12" s="1"/>
  <c r="U45" i="2" s="1"/>
  <c r="AU34" i="12"/>
  <c r="BS34" i="12" s="1"/>
  <c r="U44" i="2" s="1"/>
  <c r="AU29" i="12"/>
  <c r="BS29" i="12" s="1"/>
  <c r="U42" i="2" s="1"/>
  <c r="AS30" i="12"/>
  <c r="BQ30" i="12" s="1"/>
  <c r="S43" i="2" s="1"/>
  <c r="AS35" i="12"/>
  <c r="BQ35" i="12" s="1"/>
  <c r="S45" i="2" s="1"/>
  <c r="AS34" i="12"/>
  <c r="BQ34" i="12" s="1"/>
  <c r="S44" i="2" s="1"/>
  <c r="AS29" i="12"/>
  <c r="BQ29" i="12" s="1"/>
  <c r="S42" i="2" s="1"/>
  <c r="BG35" i="12"/>
  <c r="CE35" i="12" s="1"/>
  <c r="AG45" i="2" s="1"/>
  <c r="BG30" i="12"/>
  <c r="CE30" i="12" s="1"/>
  <c r="AG43" i="2" s="1"/>
  <c r="BG34" i="12"/>
  <c r="CE34" i="12" s="1"/>
  <c r="AG44" i="2" s="1"/>
  <c r="BG29" i="12"/>
  <c r="CE29" i="12" s="1"/>
  <c r="AG42" i="2" s="1"/>
  <c r="CG35" i="12"/>
  <c r="AI45" i="2" s="1"/>
  <c r="CC34" i="12"/>
  <c r="AE44" i="2" s="1"/>
  <c r="BO35" i="12"/>
  <c r="Q45" i="2" s="1"/>
  <c r="BW35" i="12"/>
  <c r="Y45" i="2" s="1"/>
  <c r="AU14" i="12"/>
  <c r="BY35" i="12"/>
  <c r="AA45" i="2" s="1"/>
  <c r="AW14" i="12"/>
  <c r="BU34" i="12"/>
  <c r="W44" i="2" s="1"/>
  <c r="BC11" i="12"/>
  <c r="AW11" i="12"/>
  <c r="AY11" i="12"/>
  <c r="AU11" i="12"/>
  <c r="BA11" i="12"/>
  <c r="BI11" i="12"/>
  <c r="BG11" i="12"/>
  <c r="BE11" i="12"/>
  <c r="AM11" i="12"/>
  <c r="AQ11" i="12"/>
  <c r="AS11" i="12"/>
  <c r="AO11" i="12"/>
  <c r="BI18" i="12"/>
  <c r="BA18" i="12"/>
  <c r="AS18" i="12"/>
  <c r="BI15" i="12"/>
  <c r="BA15" i="12"/>
  <c r="BC18" i="12"/>
  <c r="AU18" i="12"/>
  <c r="AU15" i="12"/>
  <c r="BG18" i="12"/>
  <c r="AY18" i="12"/>
  <c r="AQ18" i="12"/>
  <c r="BG15" i="12"/>
  <c r="AY15" i="12"/>
  <c r="AM18" i="12"/>
  <c r="BE18" i="12"/>
  <c r="AW18" i="12"/>
  <c r="AO18" i="12"/>
  <c r="BE15" i="12"/>
  <c r="AW15" i="12"/>
  <c r="BC15" i="12"/>
  <c r="BE36" i="12" l="1"/>
  <c r="BE19" i="12" s="1"/>
  <c r="BE31" i="12"/>
  <c r="BG31" i="12"/>
  <c r="BI36" i="12"/>
  <c r="BI19" i="12" s="1"/>
  <c r="BI31" i="12"/>
  <c r="BA31" i="12"/>
  <c r="AU31" i="12"/>
  <c r="AY36" i="12"/>
  <c r="AY19" i="12" s="1"/>
  <c r="AY31" i="12"/>
  <c r="AW31" i="12"/>
  <c r="BC31" i="12"/>
  <c r="BG36" i="12"/>
  <c r="BG19" i="12" s="1"/>
  <c r="AU36" i="12"/>
  <c r="AU19" i="12" s="1"/>
  <c r="BA36" i="12"/>
  <c r="BA19" i="12" s="1"/>
  <c r="AW36" i="12"/>
  <c r="AW19" i="12" s="1"/>
  <c r="BC36" i="12"/>
  <c r="BC19" i="12" s="1"/>
  <c r="BG16" i="12"/>
  <c r="AY16" i="12"/>
  <c r="AW16" i="12"/>
  <c r="BE16" i="12"/>
  <c r="BA16" i="12"/>
  <c r="BI16" i="12"/>
  <c r="AU16" i="12"/>
  <c r="BC16" i="12"/>
  <c r="AS15" i="12"/>
  <c r="AS16" i="12" s="1"/>
  <c r="AM15" i="12"/>
  <c r="AM31" i="12" s="1"/>
  <c r="AQ15" i="12"/>
  <c r="AQ16" i="12" s="1"/>
  <c r="AO15" i="12"/>
  <c r="AO16" i="12" s="1"/>
  <c r="O39" i="2"/>
  <c r="M39" i="2"/>
  <c r="M48" i="2" s="1"/>
  <c r="M49" i="2" s="1"/>
  <c r="S39" i="2"/>
  <c r="AG39" i="2"/>
  <c r="AI39" i="2"/>
  <c r="Q39" i="2"/>
  <c r="Y39" i="2"/>
  <c r="AE39" i="2"/>
  <c r="AA39" i="2"/>
  <c r="U39" i="2"/>
  <c r="W39" i="2"/>
  <c r="AC39" i="2"/>
  <c r="AM36" i="12" l="1"/>
  <c r="AM19" i="12" s="1"/>
  <c r="AO31" i="12"/>
  <c r="AQ31" i="12"/>
  <c r="AS31" i="12"/>
  <c r="AO36" i="12"/>
  <c r="AO19" i="12" s="1"/>
  <c r="AQ36" i="12"/>
  <c r="AQ19" i="12" s="1"/>
  <c r="AS36" i="12"/>
  <c r="AS19" i="12" s="1"/>
  <c r="BE17" i="12"/>
  <c r="BE20" i="12" s="1"/>
  <c r="BE23" i="12" s="1"/>
  <c r="BE24" i="12" s="1"/>
  <c r="BA17" i="12"/>
  <c r="BA20" i="12" s="1"/>
  <c r="BA23" i="12" s="1"/>
  <c r="BA24" i="12" s="1"/>
  <c r="AY17" i="12"/>
  <c r="AY20" i="12" s="1"/>
  <c r="AY23" i="12" s="1"/>
  <c r="AY24" i="12" s="1"/>
  <c r="BI17" i="12"/>
  <c r="BI20" i="12" s="1"/>
  <c r="BI23" i="12" s="1"/>
  <c r="BI24" i="12" s="1"/>
  <c r="AW17" i="12"/>
  <c r="AW20" i="12" s="1"/>
  <c r="AW23" i="12" s="1"/>
  <c r="AW24" i="12" s="1"/>
  <c r="AU17" i="12"/>
  <c r="AU20" i="12" s="1"/>
  <c r="AU23" i="12" s="1"/>
  <c r="AU24" i="12" s="1"/>
  <c r="AM17" i="12"/>
  <c r="BG17" i="12"/>
  <c r="BG20" i="12" s="1"/>
  <c r="BG23" i="12" s="1"/>
  <c r="BG24" i="12" s="1"/>
  <c r="BC17" i="12"/>
  <c r="BC20" i="12" s="1"/>
  <c r="BC23" i="12" s="1"/>
  <c r="BC24" i="12" s="1"/>
  <c r="AM16" i="12"/>
  <c r="O48" i="2"/>
  <c r="O49" i="2" s="1"/>
  <c r="W48" i="2"/>
  <c r="W49" i="2" s="1"/>
  <c r="S48" i="2"/>
  <c r="S49" i="2" s="1"/>
  <c r="AA48" i="2"/>
  <c r="AA49" i="2" s="1"/>
  <c r="Y48" i="2"/>
  <c r="Y49" i="2" s="1"/>
  <c r="U48" i="2"/>
  <c r="U49" i="2" s="1"/>
  <c r="AI48" i="2"/>
  <c r="AI49" i="2" s="1"/>
  <c r="AC48" i="2"/>
  <c r="AC49" i="2" s="1"/>
  <c r="AG48" i="2"/>
  <c r="AG49" i="2" s="1"/>
  <c r="AE48" i="2"/>
  <c r="AE49" i="2" s="1"/>
  <c r="Q48" i="2"/>
  <c r="Q49" i="2" s="1"/>
  <c r="AM20" i="12" l="1"/>
  <c r="AM23" i="12" s="1"/>
  <c r="AM24" i="12" s="1"/>
  <c r="AM25" i="12" s="1"/>
  <c r="M55" i="2" s="1"/>
  <c r="B23" i="13" s="1"/>
  <c r="M51" i="2"/>
  <c r="B20" i="13" s="1"/>
  <c r="M54" i="2"/>
  <c r="B22" i="13" s="1"/>
  <c r="AS17" i="12"/>
  <c r="AS20" i="12" s="1"/>
  <c r="AS23" i="12" s="1"/>
  <c r="AS24" i="12" s="1"/>
  <c r="AO17" i="12"/>
  <c r="AO20" i="12" s="1"/>
  <c r="AO23" i="12" s="1"/>
  <c r="AO24" i="12" s="1"/>
  <c r="AQ17" i="12"/>
  <c r="AQ20" i="12" s="1"/>
  <c r="AQ23" i="12" s="1"/>
  <c r="AQ24" i="12" s="1"/>
  <c r="M52" i="2" l="1"/>
  <c r="D21" i="16" s="1"/>
  <c r="K11" i="15" s="1"/>
  <c r="M50" i="2" l="1"/>
  <c r="B21" i="13"/>
  <c r="M26" i="2" l="1"/>
  <c r="B15" i="13" s="1"/>
  <c r="B19" i="13"/>
</calcChain>
</file>

<file path=xl/sharedStrings.xml><?xml version="1.0" encoding="utf-8"?>
<sst xmlns="http://schemas.openxmlformats.org/spreadsheetml/2006/main" count="882" uniqueCount="423">
  <si>
    <t>定員</t>
    <rPh sb="0" eb="2">
      <t>テイイン</t>
    </rPh>
    <phoneticPr fontId="5"/>
  </si>
  <si>
    <t>施設・事業種別</t>
    <rPh sb="0" eb="2">
      <t>シセツ</t>
    </rPh>
    <rPh sb="3" eb="5">
      <t>ジギョウ</t>
    </rPh>
    <rPh sb="5" eb="7">
      <t>シュベツ</t>
    </rPh>
    <phoneticPr fontId="7"/>
  </si>
  <si>
    <t>施設・事業所番号</t>
    <rPh sb="0" eb="2">
      <t>シセツ</t>
    </rPh>
    <rPh sb="3" eb="6">
      <t>ジギョウショ</t>
    </rPh>
    <rPh sb="6" eb="8">
      <t>バンゴウ</t>
    </rPh>
    <phoneticPr fontId="7"/>
  </si>
  <si>
    <t>４歳以上児</t>
    <rPh sb="1" eb="4">
      <t>サイイジョウ</t>
    </rPh>
    <rPh sb="4" eb="5">
      <t>ジ</t>
    </rPh>
    <phoneticPr fontId="7"/>
  </si>
  <si>
    <t>３歳児</t>
    <rPh sb="1" eb="3">
      <t>サイジ</t>
    </rPh>
    <phoneticPr fontId="7"/>
  </si>
  <si>
    <t>２歳児</t>
    <rPh sb="1" eb="2">
      <t>サイ</t>
    </rPh>
    <rPh sb="2" eb="3">
      <t>ジ</t>
    </rPh>
    <phoneticPr fontId="7"/>
  </si>
  <si>
    <t>１歳児</t>
    <rPh sb="1" eb="2">
      <t>サイ</t>
    </rPh>
    <rPh sb="2" eb="3">
      <t>ジ</t>
    </rPh>
    <phoneticPr fontId="7"/>
  </si>
  <si>
    <t>乳児</t>
    <rPh sb="0" eb="2">
      <t>ニュウジ</t>
    </rPh>
    <phoneticPr fontId="7"/>
  </si>
  <si>
    <t>利用定員</t>
    <rPh sb="0" eb="2">
      <t>リヨウ</t>
    </rPh>
    <rPh sb="2" eb="4">
      <t>テイイン</t>
    </rPh>
    <phoneticPr fontId="7"/>
  </si>
  <si>
    <t>定員区分</t>
    <rPh sb="0" eb="2">
      <t>テイイン</t>
    </rPh>
    <rPh sb="2" eb="4">
      <t>クブン</t>
    </rPh>
    <phoneticPr fontId="7"/>
  </si>
  <si>
    <t>実施月数
（通常12月）</t>
    <phoneticPr fontId="4"/>
  </si>
  <si>
    <t>基礎分</t>
    <rPh sb="0" eb="2">
      <t>キソ</t>
    </rPh>
    <rPh sb="2" eb="3">
      <t>ブン</t>
    </rPh>
    <phoneticPr fontId="4"/>
  </si>
  <si>
    <t>うちｷｬﾘｱﾊﾟｽ要件</t>
    <rPh sb="9" eb="11">
      <t>ヨウケン</t>
    </rPh>
    <phoneticPr fontId="7"/>
  </si>
  <si>
    <t>区分</t>
    <rPh sb="0" eb="2">
      <t>クブン</t>
    </rPh>
    <phoneticPr fontId="7"/>
  </si>
  <si>
    <t>適用
する
場合</t>
    <rPh sb="0" eb="2">
      <t>テキヨウ</t>
    </rPh>
    <rPh sb="6" eb="8">
      <t>バアイ</t>
    </rPh>
    <phoneticPr fontId="7"/>
  </si>
  <si>
    <t>年齢別単価</t>
    <rPh sb="0" eb="2">
      <t>ネンレイ</t>
    </rPh>
    <rPh sb="2" eb="3">
      <t>ベツ</t>
    </rPh>
    <rPh sb="3" eb="5">
      <t>タンカ</t>
    </rPh>
    <phoneticPr fontId="7"/>
  </si>
  <si>
    <t>標準時間</t>
    <rPh sb="0" eb="2">
      <t>ヒョウジュン</t>
    </rPh>
    <rPh sb="2" eb="4">
      <t>ジカン</t>
    </rPh>
    <phoneticPr fontId="7"/>
  </si>
  <si>
    <t>短時間</t>
    <rPh sb="0" eb="3">
      <t>タンジカン</t>
    </rPh>
    <phoneticPr fontId="7"/>
  </si>
  <si>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</si>
  <si>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</si>
  <si>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7"/>
  </si>
  <si>
    <t>基本加算②</t>
    <rPh sb="0" eb="2">
      <t>キホン</t>
    </rPh>
    <rPh sb="2" eb="4">
      <t>カサン</t>
    </rPh>
    <phoneticPr fontId="7"/>
  </si>
  <si>
    <t>夜間保育加算</t>
    <rPh sb="0" eb="2">
      <t>ヤカン</t>
    </rPh>
    <rPh sb="2" eb="4">
      <t>ホイク</t>
    </rPh>
    <rPh sb="4" eb="6">
      <t>カサン</t>
    </rPh>
    <phoneticPr fontId="7"/>
  </si>
  <si>
    <t>②合計</t>
    <rPh sb="1" eb="3">
      <t>ゴウケイ</t>
    </rPh>
    <phoneticPr fontId="4"/>
  </si>
  <si>
    <t>加減調整部分③</t>
    <rPh sb="0" eb="2">
      <t>カゲン</t>
    </rPh>
    <rPh sb="2" eb="4">
      <t>チョウセイ</t>
    </rPh>
    <rPh sb="4" eb="6">
      <t>ブブン</t>
    </rPh>
    <phoneticPr fontId="4"/>
  </si>
  <si>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</si>
  <si>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</si>
  <si>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7"/>
  </si>
  <si>
    <t>合計</t>
    <rPh sb="0" eb="2">
      <t>ゴウケイ</t>
    </rPh>
    <phoneticPr fontId="4"/>
  </si>
  <si>
    <t>１年未満</t>
    <phoneticPr fontId="7"/>
  </si>
  <si>
    <t>１年以上２年未満</t>
    <phoneticPr fontId="7"/>
  </si>
  <si>
    <t>２年以上３年未満</t>
    <phoneticPr fontId="7"/>
  </si>
  <si>
    <t>３年以上４年未満</t>
    <phoneticPr fontId="7"/>
  </si>
  <si>
    <t>４年以上５年未満</t>
    <phoneticPr fontId="7"/>
  </si>
  <si>
    <t>５年以上６年未満</t>
    <phoneticPr fontId="7"/>
  </si>
  <si>
    <t>６年以上７年未満</t>
    <phoneticPr fontId="7"/>
  </si>
  <si>
    <t>７年以上８年未満</t>
    <phoneticPr fontId="7"/>
  </si>
  <si>
    <t>８年以上９年未満</t>
    <phoneticPr fontId="7"/>
  </si>
  <si>
    <t>９年以上１０年未満</t>
    <phoneticPr fontId="7"/>
  </si>
  <si>
    <t>１０年以上１１年未満</t>
    <phoneticPr fontId="7"/>
  </si>
  <si>
    <t>地域
区分</t>
    <rPh sb="0" eb="2">
      <t>チイキ</t>
    </rPh>
    <rPh sb="3" eb="5">
      <t>クブン</t>
    </rPh>
    <phoneticPr fontId="7"/>
  </si>
  <si>
    <t>定員
区分</t>
    <rPh sb="0" eb="2">
      <t>テイイン</t>
    </rPh>
    <rPh sb="3" eb="5">
      <t>クブン</t>
    </rPh>
    <phoneticPr fontId="7"/>
  </si>
  <si>
    <t>認定
区分</t>
    <rPh sb="0" eb="2">
      <t>ニンテイ</t>
    </rPh>
    <rPh sb="3" eb="5">
      <t>クブン</t>
    </rPh>
    <phoneticPr fontId="5"/>
  </si>
  <si>
    <t>年齢区分</t>
    <rPh sb="0" eb="2">
      <t>ネンレイ</t>
    </rPh>
    <rPh sb="2" eb="4">
      <t>クブン</t>
    </rPh>
    <phoneticPr fontId="7"/>
  </si>
  <si>
    <t>保育必要量区分⑤</t>
    <rPh sb="0" eb="2">
      <t>ホイク</t>
    </rPh>
    <rPh sb="2" eb="5">
      <t>ヒツヨウリョウ</t>
    </rPh>
    <rPh sb="5" eb="7">
      <t>クブン</t>
    </rPh>
    <phoneticPr fontId="5"/>
  </si>
  <si>
    <t>休日保育加算</t>
    <rPh sb="0" eb="2">
      <t>キュウジツ</t>
    </rPh>
    <rPh sb="2" eb="4">
      <t>ホイク</t>
    </rPh>
    <rPh sb="4" eb="6">
      <t>カサン</t>
    </rPh>
    <phoneticPr fontId="5"/>
  </si>
  <si>
    <t>夜間保育加算</t>
    <rPh sb="0" eb="2">
      <t>ヤカン</t>
    </rPh>
    <rPh sb="2" eb="4">
      <t>ホイク</t>
    </rPh>
    <rPh sb="4" eb="6">
      <t>カサン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</si>
  <si>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</si>
  <si>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</si>
  <si>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食事の搬入について自園調理又は連携施設等からの搬入以外の方法による場合</t>
    <phoneticPr fontId="5"/>
  </si>
  <si>
    <t>定員を恒常的に
超過する場合</t>
    <rPh sb="0" eb="2">
      <t>テイイン</t>
    </rPh>
    <rPh sb="3" eb="6">
      <t>コウジョウテキ</t>
    </rPh>
    <rPh sb="8" eb="10">
      <t>チョウカ</t>
    </rPh>
    <rPh sb="12" eb="14">
      <t>バアイ</t>
    </rPh>
    <phoneticPr fontId="5"/>
  </si>
  <si>
    <t>基本分
単価</t>
    <rPh sb="0" eb="3">
      <t>キホンブン</t>
    </rPh>
    <rPh sb="4" eb="6">
      <t>タンカ</t>
    </rPh>
    <phoneticPr fontId="5"/>
  </si>
  <si>
    <t>所長</t>
    <rPh sb="0" eb="2">
      <t>ショチョウ</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</si>
  <si>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</si>
  <si>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</si>
  <si>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基本分単価</t>
    <rPh sb="0" eb="2">
      <t>キホン</t>
    </rPh>
    <rPh sb="2" eb="3">
      <t>ブン</t>
    </rPh>
    <rPh sb="3" eb="4">
      <t>タン</t>
    </rPh>
    <rPh sb="4" eb="5">
      <t>アタイ</t>
    </rPh>
    <phoneticPr fontId="7"/>
  </si>
  <si>
    <t>加算額</t>
    <rPh sb="0" eb="3">
      <t>カサンガク</t>
    </rPh>
    <phoneticPr fontId="5"/>
  </si>
  <si>
    <t>標　準</t>
    <rPh sb="0" eb="1">
      <t>シルベ</t>
    </rPh>
    <rPh sb="2" eb="3">
      <t>ジュン</t>
    </rPh>
    <phoneticPr fontId="5"/>
  </si>
  <si>
    <t>都市部</t>
    <rPh sb="0" eb="3">
      <t>トシブ</t>
    </rPh>
    <phoneticPr fontId="5"/>
  </si>
  <si>
    <t>③</t>
    <phoneticPr fontId="5"/>
  </si>
  <si>
    <t>④</t>
    <phoneticPr fontId="5"/>
  </si>
  <si>
    <t>⑥</t>
    <phoneticPr fontId="5"/>
  </si>
  <si>
    <t>⑦</t>
    <phoneticPr fontId="5"/>
  </si>
  <si>
    <t>⑧</t>
    <phoneticPr fontId="5"/>
  </si>
  <si>
    <t>⑪</t>
    <phoneticPr fontId="5"/>
  </si>
  <si>
    <t>⑫</t>
    <phoneticPr fontId="5"/>
  </si>
  <si>
    <t>⑬</t>
    <phoneticPr fontId="5"/>
  </si>
  <si>
    <t>⑭</t>
    <phoneticPr fontId="5"/>
  </si>
  <si>
    <t>⑯</t>
    <phoneticPr fontId="5"/>
  </si>
  <si>
    <t xml:space="preserve"> 6人
　から
12人
　まで</t>
    <rPh sb="2" eb="3">
      <t>ニン</t>
    </rPh>
    <rPh sb="10" eb="11">
      <t>ニン</t>
    </rPh>
    <phoneticPr fontId="7"/>
  </si>
  <si>
    <t>3号</t>
    <rPh sb="1" eb="2">
      <t>ゴウ</t>
    </rPh>
    <phoneticPr fontId="5"/>
  </si>
  <si>
    <t>１､２歳児</t>
    <rPh sb="3" eb="5">
      <t>サイジ</t>
    </rPh>
    <phoneticPr fontId="7"/>
  </si>
  <si>
    <t>＋</t>
    <phoneticPr fontId="5"/>
  </si>
  <si>
    <t>＋</t>
  </si>
  <si>
    <t>休日保育の年間延べ利用子ども数</t>
    <rPh sb="0" eb="2">
      <t>キュウジツ</t>
    </rPh>
    <rPh sb="2" eb="4">
      <t>ホイク</t>
    </rPh>
    <rPh sb="5" eb="7">
      <t>ネンカン</t>
    </rPh>
    <rPh sb="7" eb="8">
      <t>ノ</t>
    </rPh>
    <rPh sb="9" eb="11">
      <t>リヨウ</t>
    </rPh>
    <rPh sb="11" eb="12">
      <t>コ</t>
    </rPh>
    <rPh sb="14" eb="15">
      <t>スウ</t>
    </rPh>
    <phoneticPr fontId="5"/>
  </si>
  <si>
    <t>÷</t>
    <phoneticPr fontId="5"/>
  </si>
  <si>
    <t>ａ地域</t>
    <phoneticPr fontId="5"/>
  </si>
  <si>
    <t>－</t>
    <phoneticPr fontId="5"/>
  </si>
  <si>
    <t>ｂ地域</t>
    <phoneticPr fontId="5"/>
  </si>
  <si>
    <t>ｃ地域</t>
    <phoneticPr fontId="5"/>
  </si>
  <si>
    <t>ｄ地域</t>
    <phoneticPr fontId="5"/>
  </si>
  <si>
    <t>各月初日の</t>
    <rPh sb="0" eb="2">
      <t>カクツキ</t>
    </rPh>
    <rPh sb="2" eb="4">
      <t>ショニチ</t>
    </rPh>
    <phoneticPr fontId="5"/>
  </si>
  <si>
    <t>13人
　から
19人
　まで</t>
    <rPh sb="2" eb="3">
      <t>ニン</t>
    </rPh>
    <rPh sb="10" eb="11">
      <t>ニン</t>
    </rPh>
    <phoneticPr fontId="7"/>
  </si>
  <si>
    <t>利用子ども数</t>
    <rPh sb="0" eb="2">
      <t>リヨウ</t>
    </rPh>
    <rPh sb="2" eb="3">
      <t>コ</t>
    </rPh>
    <rPh sb="5" eb="6">
      <t>スウ</t>
    </rPh>
    <phoneticPr fontId="5"/>
  </si>
  <si>
    <t>　 840人～　909人</t>
  </si>
  <si>
    <t>16/100
地域</t>
    <phoneticPr fontId="7"/>
  </si>
  <si>
    <t>加算部分２</t>
    <rPh sb="0" eb="2">
      <t>カサン</t>
    </rPh>
    <rPh sb="2" eb="4">
      <t>ブブン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</si>
  <si>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</si>
  <si>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冷暖房費加算</t>
    <rPh sb="0" eb="3">
      <t>レイダンボウ</t>
    </rPh>
    <rPh sb="3" eb="4">
      <t>ヒ</t>
    </rPh>
    <rPh sb="4" eb="6">
      <t>カサン</t>
    </rPh>
    <phoneticPr fontId="7"/>
  </si>
  <si>
    <t>１級地</t>
    <rPh sb="1" eb="3">
      <t>キュウチ</t>
    </rPh>
    <phoneticPr fontId="7"/>
  </si>
  <si>
    <t>４級地</t>
    <rPh sb="1" eb="3">
      <t>キュウチ</t>
    </rPh>
    <phoneticPr fontId="7"/>
  </si>
  <si>
    <t>２級地</t>
    <rPh sb="1" eb="3">
      <t>キュウチ</t>
    </rPh>
    <phoneticPr fontId="7"/>
  </si>
  <si>
    <t>その他地域</t>
    <rPh sb="2" eb="3">
      <t>タ</t>
    </rPh>
    <rPh sb="3" eb="5">
      <t>チイキ</t>
    </rPh>
    <phoneticPr fontId="7"/>
  </si>
  <si>
    <t>３級地</t>
    <rPh sb="1" eb="3">
      <t>キュウチ</t>
    </rPh>
    <phoneticPr fontId="7"/>
  </si>
  <si>
    <t>除雪費加算</t>
    <rPh sb="0" eb="2">
      <t>ジョセツ</t>
    </rPh>
    <rPh sb="2" eb="3">
      <t>ヒ</t>
    </rPh>
    <rPh sb="3" eb="5">
      <t>カサン</t>
    </rPh>
    <phoneticPr fontId="7"/>
  </si>
  <si>
    <t>※３月初日の利用子どもの単価に加算</t>
    <rPh sb="3" eb="5">
      <t>ショニチ</t>
    </rPh>
    <rPh sb="6" eb="8">
      <t>リヨウ</t>
    </rPh>
    <rPh sb="8" eb="9">
      <t>コ</t>
    </rPh>
    <phoneticPr fontId="7"/>
  </si>
  <si>
    <t>降灰除去費加算</t>
    <rPh sb="0" eb="2">
      <t>コウカイ</t>
    </rPh>
    <rPh sb="2" eb="4">
      <t>ジョキョ</t>
    </rPh>
    <rPh sb="4" eb="5">
      <t>ヒ</t>
    </rPh>
    <rPh sb="5" eb="7">
      <t>カサン</t>
    </rPh>
    <phoneticPr fontId="7"/>
  </si>
  <si>
    <t>施設機能強化推進費加算</t>
    <rPh sb="0" eb="2">
      <t>シセツ</t>
    </rPh>
    <rPh sb="2" eb="4">
      <t>キノウ</t>
    </rPh>
    <rPh sb="4" eb="6">
      <t>キョウカ</t>
    </rPh>
    <rPh sb="6" eb="8">
      <t>スイシン</t>
    </rPh>
    <rPh sb="8" eb="9">
      <t>ヒ</t>
    </rPh>
    <rPh sb="9" eb="11">
      <t>カサン</t>
    </rPh>
    <phoneticPr fontId="7"/>
  </si>
  <si>
    <t>　</t>
    <phoneticPr fontId="7"/>
  </si>
  <si>
    <t>第三者評価受審加算</t>
    <rPh sb="0" eb="3">
      <t>ダイサンシャ</t>
    </rPh>
    <rPh sb="3" eb="5">
      <t>ヒョウカ</t>
    </rPh>
    <rPh sb="5" eb="7">
      <t>ジュシン</t>
    </rPh>
    <rPh sb="7" eb="9">
      <t>カサン</t>
    </rPh>
    <phoneticPr fontId="7"/>
  </si>
  <si>
    <t>乳児（障害児）</t>
    <rPh sb="0" eb="2">
      <t>ニュウジ</t>
    </rPh>
    <rPh sb="3" eb="5">
      <t>ショウガイ</t>
    </rPh>
    <rPh sb="5" eb="6">
      <t>ジ</t>
    </rPh>
    <phoneticPr fontId="7"/>
  </si>
  <si>
    <t>1歳児（障害児）</t>
    <rPh sb="1" eb="2">
      <t>サイ</t>
    </rPh>
    <rPh sb="2" eb="3">
      <t>ジ</t>
    </rPh>
    <rPh sb="4" eb="6">
      <t>ショウガイ</t>
    </rPh>
    <rPh sb="6" eb="7">
      <t>ジ</t>
    </rPh>
    <phoneticPr fontId="7"/>
  </si>
  <si>
    <t>2歳児（障害児）</t>
    <rPh sb="1" eb="2">
      <t>サイ</t>
    </rPh>
    <rPh sb="2" eb="3">
      <t>ジ</t>
    </rPh>
    <rPh sb="4" eb="6">
      <t>ショウガイ</t>
    </rPh>
    <rPh sb="6" eb="7">
      <t>ジ</t>
    </rPh>
    <phoneticPr fontId="7"/>
  </si>
  <si>
    <t>2歳児</t>
    <rPh sb="1" eb="2">
      <t>サイ</t>
    </rPh>
    <rPh sb="2" eb="3">
      <t>ジ</t>
    </rPh>
    <phoneticPr fontId="7"/>
  </si>
  <si>
    <t>障害児保育加算</t>
    <rPh sb="0" eb="2">
      <t>ショウガイ</t>
    </rPh>
    <rPh sb="2" eb="3">
      <t>ジ</t>
    </rPh>
    <rPh sb="3" eb="5">
      <t>ホイク</t>
    </rPh>
    <rPh sb="5" eb="7">
      <t>カサン</t>
    </rPh>
    <phoneticPr fontId="7"/>
  </si>
  <si>
    <t>保育士比率向上加算</t>
    <rPh sb="0" eb="3">
      <t>ホイクシ</t>
    </rPh>
    <rPh sb="3" eb="5">
      <t>ヒリツ</t>
    </rPh>
    <rPh sb="5" eb="7">
      <t>コウジョウ</t>
    </rPh>
    <rPh sb="7" eb="9">
      <t>カサン</t>
    </rPh>
    <phoneticPr fontId="5"/>
  </si>
  <si>
    <t>連携施設を設定しない場合</t>
    <phoneticPr fontId="5"/>
  </si>
  <si>
    <t>①</t>
    <phoneticPr fontId="5"/>
  </si>
  <si>
    <t>②</t>
    <phoneticPr fontId="5"/>
  </si>
  <si>
    <t>⑨</t>
    <phoneticPr fontId="5"/>
  </si>
  <si>
    <t>⑩</t>
    <phoneticPr fontId="5"/>
  </si>
  <si>
    <t>⑮</t>
    <phoneticPr fontId="5"/>
  </si>
  <si>
    <t>⑰</t>
    <phoneticPr fontId="5"/>
  </si>
  <si>
    <t>⑱</t>
    <phoneticPr fontId="5"/>
  </si>
  <si>
    <t>保育士比率向上加算</t>
    <rPh sb="0" eb="2">
      <t>ホイク</t>
    </rPh>
    <rPh sb="2" eb="3">
      <t>シ</t>
    </rPh>
    <rPh sb="3" eb="5">
      <t>ヒリツ</t>
    </rPh>
    <rPh sb="5" eb="7">
      <t>コウジョウ</t>
    </rPh>
    <rPh sb="7" eb="9">
      <t>カサン</t>
    </rPh>
    <phoneticPr fontId="1"/>
  </si>
  <si>
    <t>平均経験年数</t>
    <rPh sb="0" eb="2">
      <t>ヘイキン</t>
    </rPh>
    <rPh sb="2" eb="4">
      <t>ケイケン</t>
    </rPh>
    <rPh sb="4" eb="6">
      <t>ネンスウ</t>
    </rPh>
    <phoneticPr fontId="7"/>
  </si>
  <si>
    <t>※青色欄を記入してください。</t>
    <rPh sb="1" eb="3">
      <t>アオイロ</t>
    </rPh>
    <rPh sb="3" eb="4">
      <t>ラン</t>
    </rPh>
    <rPh sb="5" eb="7">
      <t>キニュウ</t>
    </rPh>
    <phoneticPr fontId="4"/>
  </si>
  <si>
    <t xml:space="preserve">× 人数Ａ </t>
    <phoneticPr fontId="5"/>
  </si>
  <si>
    <t>× 人数Ｂ</t>
    <phoneticPr fontId="5"/>
  </si>
  <si>
    <t>⑲</t>
    <phoneticPr fontId="5"/>
  </si>
  <si>
    <t>　 　　 ～　210人</t>
    <rPh sb="10" eb="11">
      <t>ニン</t>
    </rPh>
    <phoneticPr fontId="5"/>
  </si>
  <si>
    <t>　 211人～　279人</t>
    <phoneticPr fontId="5"/>
  </si>
  <si>
    <t>　 280人～　349人</t>
    <rPh sb="5" eb="6">
      <t>ニン</t>
    </rPh>
    <rPh sb="11" eb="12">
      <t>ニン</t>
    </rPh>
    <phoneticPr fontId="5"/>
  </si>
  <si>
    <t xml:space="preserve"> 　350人～　419人</t>
    <rPh sb="5" eb="6">
      <t>ニン</t>
    </rPh>
    <rPh sb="11" eb="12">
      <t>ニン</t>
    </rPh>
    <phoneticPr fontId="5"/>
  </si>
  <si>
    <t>　 420人～　489人</t>
    <rPh sb="5" eb="6">
      <t>ニン</t>
    </rPh>
    <rPh sb="11" eb="12">
      <t>ニン</t>
    </rPh>
    <phoneticPr fontId="5"/>
  </si>
  <si>
    <t xml:space="preserve"> 　490人～　559人</t>
    <rPh sb="5" eb="6">
      <t>ニン</t>
    </rPh>
    <rPh sb="11" eb="12">
      <t>ニン</t>
    </rPh>
    <phoneticPr fontId="5"/>
  </si>
  <si>
    <t>　 560人～　629人</t>
    <rPh sb="5" eb="6">
      <t>ニン</t>
    </rPh>
    <rPh sb="11" eb="12">
      <t>ニン</t>
    </rPh>
    <phoneticPr fontId="5"/>
  </si>
  <si>
    <t>　 630人～　699人</t>
    <rPh sb="5" eb="6">
      <t>ニン</t>
    </rPh>
    <rPh sb="11" eb="12">
      <t>ニン</t>
    </rPh>
    <phoneticPr fontId="5"/>
  </si>
  <si>
    <t xml:space="preserve"> 　700人～　769人</t>
    <rPh sb="5" eb="6">
      <t>ニン</t>
    </rPh>
    <rPh sb="11" eb="12">
      <t>ニン</t>
    </rPh>
    <phoneticPr fontId="5"/>
  </si>
  <si>
    <t xml:space="preserve"> 　770人～　839人</t>
    <rPh sb="5" eb="6">
      <t>ニン</t>
    </rPh>
    <rPh sb="11" eb="12">
      <t>ニン</t>
    </rPh>
    <phoneticPr fontId="5"/>
  </si>
  <si>
    <t xml:space="preserve"> 　910人～　979人</t>
    <rPh sb="5" eb="6">
      <t>ニン</t>
    </rPh>
    <rPh sb="11" eb="12">
      <t>ニン</t>
    </rPh>
    <phoneticPr fontId="5"/>
  </si>
  <si>
    <t>　 980人～1,049人</t>
    <rPh sb="5" eb="6">
      <t>ニン</t>
    </rPh>
    <rPh sb="12" eb="13">
      <t>ニン</t>
    </rPh>
    <phoneticPr fontId="5"/>
  </si>
  <si>
    <t xml:space="preserve"> 1,050人～</t>
    <rPh sb="6" eb="7">
      <t>ニン</t>
    </rPh>
    <phoneticPr fontId="5"/>
  </si>
  <si>
    <t>管理者を配置していない場合</t>
    <rPh sb="0" eb="3">
      <t>カンリシャ</t>
    </rPh>
    <rPh sb="4" eb="6">
      <t>ハイチ</t>
    </rPh>
    <rPh sb="11" eb="13">
      <t>バアイ</t>
    </rPh>
    <phoneticPr fontId="5"/>
  </si>
  <si>
    <t>土曜日に閉所する場合</t>
    <rPh sb="0" eb="3">
      <t>ドヨウビ</t>
    </rPh>
    <rPh sb="4" eb="6">
      <t>ヘイショ</t>
    </rPh>
    <rPh sb="8" eb="10">
      <t>バアイ</t>
    </rPh>
    <phoneticPr fontId="5"/>
  </si>
  <si>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</si>
  <si>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</si>
  <si>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月に３日以上
土曜日を閉所する場合</t>
    <rPh sb="0" eb="1">
      <t>ツキ</t>
    </rPh>
    <rPh sb="3" eb="4">
      <t>ニチ</t>
    </rPh>
    <rPh sb="4" eb="6">
      <t>イジョウ</t>
    </rPh>
    <rPh sb="7" eb="10">
      <t>ドヨウビ</t>
    </rPh>
    <rPh sb="11" eb="13">
      <t>ヘイショ</t>
    </rPh>
    <rPh sb="15" eb="17">
      <t>バアイ</t>
    </rPh>
    <phoneticPr fontId="5"/>
  </si>
  <si>
    <t>全ての土曜日を閉所する場合</t>
    <rPh sb="0" eb="1">
      <t>スベ</t>
    </rPh>
    <rPh sb="3" eb="6">
      <t>ドヨウビ</t>
    </rPh>
    <rPh sb="7" eb="9">
      <t>ヘイショ</t>
    </rPh>
    <rPh sb="11" eb="13">
      <t>バアイ</t>
    </rPh>
    <phoneticPr fontId="5"/>
  </si>
  <si>
    <t>栄養管理加算</t>
    <rPh sb="0" eb="2">
      <t>エイヨウ</t>
    </rPh>
    <rPh sb="2" eb="4">
      <t>カンリ</t>
    </rPh>
    <rPh sb="4" eb="6">
      <t>カサン</t>
    </rPh>
    <phoneticPr fontId="5"/>
  </si>
  <si>
    <t>㉔</t>
    <phoneticPr fontId="5"/>
  </si>
  <si>
    <t>Ａ</t>
    <phoneticPr fontId="7"/>
  </si>
  <si>
    <t>基本額</t>
    <phoneticPr fontId="7"/>
  </si>
  <si>
    <t>（</t>
    <phoneticPr fontId="7"/>
  </si>
  <si>
    <t>＋</t>
    <phoneticPr fontId="7"/>
  </si>
  <si>
    <t>）</t>
    <phoneticPr fontId="7"/>
  </si>
  <si>
    <t>÷各月初日の利用子ども数</t>
    <phoneticPr fontId="7"/>
  </si>
  <si>
    <t>Ｂ</t>
    <phoneticPr fontId="5"/>
  </si>
  <si>
    <t>Ｃ</t>
    <phoneticPr fontId="7"/>
  </si>
  <si>
    <t>÷各月初日の利用子ども数</t>
  </si>
  <si>
    <t>市町村</t>
    <rPh sb="0" eb="3">
      <t>シチョウソン</t>
    </rPh>
    <phoneticPr fontId="7"/>
  </si>
  <si>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</si>
  <si>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</si>
  <si>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管理者を設置していない場合</t>
    <rPh sb="0" eb="3">
      <t>カンリシャ</t>
    </rPh>
    <rPh sb="4" eb="6">
      <t>セッチ</t>
    </rPh>
    <rPh sb="11" eb="13">
      <t>バアイ</t>
    </rPh>
    <phoneticPr fontId="1"/>
  </si>
  <si>
    <t>土曜日に閉所する場合</t>
    <rPh sb="0" eb="3">
      <t>ドヨウビ</t>
    </rPh>
    <rPh sb="4" eb="6">
      <t>ヘイショ</t>
    </rPh>
    <rPh sb="8" eb="10">
      <t>バアイ</t>
    </rPh>
    <phoneticPr fontId="1"/>
  </si>
  <si>
    <t>3日以上</t>
    <rPh sb="1" eb="2">
      <t>ニチ</t>
    </rPh>
    <rPh sb="2" eb="4">
      <t>イジョウ</t>
    </rPh>
    <phoneticPr fontId="1"/>
  </si>
  <si>
    <t>全て</t>
    <rPh sb="0" eb="1">
      <t>スベ</t>
    </rPh>
    <phoneticPr fontId="1"/>
  </si>
  <si>
    <t>③合計</t>
    <rPh sb="1" eb="3">
      <t>ゴウケイ</t>
    </rPh>
    <phoneticPr fontId="4"/>
  </si>
  <si>
    <t>栄養管理加算</t>
    <rPh sb="0" eb="2">
      <t>エイヨウ</t>
    </rPh>
    <rPh sb="2" eb="4">
      <t>カンリ</t>
    </rPh>
    <rPh sb="4" eb="6">
      <t>カサン</t>
    </rPh>
    <phoneticPr fontId="7"/>
  </si>
  <si>
    <t>栄養管理加算</t>
    <rPh sb="0" eb="2">
      <t>エイヨウ</t>
    </rPh>
    <rPh sb="2" eb="4">
      <t>カンリ</t>
    </rPh>
    <rPh sb="4" eb="6">
      <t>カサン</t>
    </rPh>
    <phoneticPr fontId="1"/>
  </si>
  <si>
    <t>配置</t>
    <rPh sb="0" eb="2">
      <t>ハイチ</t>
    </rPh>
    <phoneticPr fontId="1"/>
  </si>
  <si>
    <t>兼務</t>
    <rPh sb="0" eb="2">
      <t>ケンム</t>
    </rPh>
    <phoneticPr fontId="2"/>
  </si>
  <si>
    <t>平均利用子ども数①×⑤</t>
    <rPh sb="0" eb="2">
      <t>ヘイキン</t>
    </rPh>
    <rPh sb="2" eb="4">
      <t>リヨウ</t>
    </rPh>
    <rPh sb="4" eb="5">
      <t>コ</t>
    </rPh>
    <rPh sb="7" eb="8">
      <t>スウ</t>
    </rPh>
    <phoneticPr fontId="4"/>
  </si>
  <si>
    <t>横浜市</t>
    <rPh sb="0" eb="3">
      <t>ヨコハマシ</t>
    </rPh>
    <phoneticPr fontId="1"/>
  </si>
  <si>
    <t>区</t>
    <rPh sb="0" eb="1">
      <t>ク</t>
    </rPh>
    <phoneticPr fontId="1"/>
  </si>
  <si>
    <t>年度</t>
    <rPh sb="0" eb="2">
      <t>ネンド</t>
    </rPh>
    <phoneticPr fontId="1"/>
  </si>
  <si>
    <t>基準年度加算率</t>
    <rPh sb="0" eb="2">
      <t>キジュン</t>
    </rPh>
    <rPh sb="2" eb="4">
      <t>ネンド</t>
    </rPh>
    <rPh sb="4" eb="6">
      <t>カサン</t>
    </rPh>
    <rPh sb="6" eb="7">
      <t>リツ</t>
    </rPh>
    <phoneticPr fontId="1"/>
  </si>
  <si>
    <t>1日</t>
    <rPh sb="1" eb="2">
      <t>ニチ</t>
    </rPh>
    <phoneticPr fontId="1"/>
  </si>
  <si>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</si>
  <si>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t>
    <phoneticPr fontId="1"/>
  </si>
  <si>
    <t>１１年以上</t>
    <phoneticPr fontId="7"/>
  </si>
  <si>
    <t>(離島その他の地域)
各月初日の利用子ども数</t>
    <rPh sb="1" eb="3">
      <t>リトウ</t>
    </rPh>
    <rPh sb="5" eb="6">
      <t>タ</t>
    </rPh>
    <rPh sb="7" eb="9">
      <t>チイキ</t>
    </rPh>
    <rPh sb="11" eb="13">
      <t>カクツキ</t>
    </rPh>
    <rPh sb="13" eb="15">
      <t>ショニチ</t>
    </rPh>
    <rPh sb="16" eb="18">
      <t>リヨウ</t>
    </rPh>
    <rPh sb="18" eb="19">
      <t>コ</t>
    </rPh>
    <rPh sb="21" eb="22">
      <t>スウ</t>
    </rPh>
    <phoneticPr fontId="5"/>
  </si>
  <si>
    <t>20人～30人</t>
    <rPh sb="2" eb="3">
      <t>ニン</t>
    </rPh>
    <rPh sb="6" eb="7">
      <t>ニン</t>
    </rPh>
    <phoneticPr fontId="5"/>
  </si>
  <si>
    <t>31人～40人</t>
    <rPh sb="2" eb="3">
      <t>ニン</t>
    </rPh>
    <rPh sb="6" eb="7">
      <t>ニン</t>
    </rPh>
    <phoneticPr fontId="5"/>
  </si>
  <si>
    <t>41人～</t>
    <rPh sb="2" eb="3">
      <t>ニン</t>
    </rPh>
    <phoneticPr fontId="5"/>
  </si>
  <si>
    <t>2日</t>
    <rPh sb="1" eb="2">
      <t>ニチ</t>
    </rPh>
    <phoneticPr fontId="1"/>
  </si>
  <si>
    <t>⑳</t>
    <phoneticPr fontId="5"/>
  </si>
  <si>
    <t>×</t>
    <phoneticPr fontId="5"/>
  </si>
  <si>
    <t>㉑</t>
    <phoneticPr fontId="5"/>
  </si>
  <si>
    <t>㉒</t>
    <phoneticPr fontId="5"/>
  </si>
  <si>
    <t>㉓</t>
    <phoneticPr fontId="5"/>
  </si>
  <si>
    <t>㉕</t>
    <phoneticPr fontId="5"/>
  </si>
  <si>
    <t>㉖</t>
    <phoneticPr fontId="5"/>
  </si>
  <si>
    <t>※以下の区分に応じて、各月初日の利用子どもの単価に加算
　Ａ：Ｂを除き栄養士を雇用契約等により配置している施設
　Ｂ：基本分単価及び他の加算の認定に当たって求められる
　　　職員が栄養士を兼務している施設
　Ｃ：Ａ又はＢを除き、栄養士を嘱託等している施設</t>
    <phoneticPr fontId="5"/>
  </si>
  <si>
    <t>特定加算④</t>
    <phoneticPr fontId="1"/>
  </si>
  <si>
    <t>小規模B型</t>
    <rPh sb="0" eb="3">
      <t>ショウキボ</t>
    </rPh>
    <rPh sb="4" eb="5">
      <t>ガタ</t>
    </rPh>
    <phoneticPr fontId="4"/>
  </si>
  <si>
    <t>区分１基礎分
(加算率（a）)</t>
    <rPh sb="0" eb="2">
      <t>クブン</t>
    </rPh>
    <rPh sb="3" eb="5">
      <t>キソ</t>
    </rPh>
    <rPh sb="5" eb="6">
      <t>ブン</t>
    </rPh>
    <rPh sb="8" eb="10">
      <t>カサン</t>
    </rPh>
    <rPh sb="10" eb="11">
      <t>リツ</t>
    </rPh>
    <phoneticPr fontId="4"/>
  </si>
  <si>
    <t>区分２賃金改善分
(加算率（ｂ）)</t>
    <rPh sb="0" eb="2">
      <t>クブン</t>
    </rPh>
    <rPh sb="3" eb="5">
      <t>チンギン</t>
    </rPh>
    <rPh sb="5" eb="7">
      <t>カイゼン</t>
    </rPh>
    <rPh sb="7" eb="8">
      <t>ブン</t>
    </rPh>
    <rPh sb="10" eb="12">
      <t>カサン</t>
    </rPh>
    <rPh sb="12" eb="13">
      <t>リツ</t>
    </rPh>
    <phoneticPr fontId="7"/>
  </si>
  <si>
    <t>処遇改善等加算区分１２</t>
    <rPh sb="0" eb="2">
      <t>ショグウ</t>
    </rPh>
    <rPh sb="2" eb="4">
      <t>カイゼン</t>
    </rPh>
    <rPh sb="4" eb="5">
      <t>トウ</t>
    </rPh>
    <rPh sb="5" eb="7">
      <t>カサン</t>
    </rPh>
    <rPh sb="7" eb="9">
      <t>クブン</t>
    </rPh>
    <phoneticPr fontId="1"/>
  </si>
  <si>
    <t>区分１基礎分（加算率（a））</t>
    <rPh sb="0" eb="2">
      <t>クブン</t>
    </rPh>
    <rPh sb="3" eb="5">
      <t>キソ</t>
    </rPh>
    <rPh sb="5" eb="6">
      <t>ブン</t>
    </rPh>
    <rPh sb="7" eb="9">
      <t>カサン</t>
    </rPh>
    <rPh sb="9" eb="10">
      <t>リツ</t>
    </rPh>
    <phoneticPr fontId="4"/>
  </si>
  <si>
    <t>区分２賃金改善分（加算率（b）（c））</t>
    <rPh sb="0" eb="2">
      <t>クブン</t>
    </rPh>
    <rPh sb="3" eb="5">
      <t>チンギン</t>
    </rPh>
    <rPh sb="5" eb="7">
      <t>カイゼン</t>
    </rPh>
    <rPh sb="7" eb="8">
      <t>ブン</t>
    </rPh>
    <rPh sb="9" eb="12">
      <t>カサンリツ</t>
    </rPh>
    <phoneticPr fontId="4"/>
  </si>
  <si>
    <t>令和４年度</t>
    <rPh sb="0" eb="2">
      <t>レイワ</t>
    </rPh>
    <rPh sb="3" eb="5">
      <t>ネンド</t>
    </rPh>
    <phoneticPr fontId="1"/>
  </si>
  <si>
    <t>令和６年度</t>
    <rPh sb="0" eb="2">
      <t>レイワ</t>
    </rPh>
    <rPh sb="3" eb="5">
      <t>ネンド</t>
    </rPh>
    <phoneticPr fontId="1"/>
  </si>
  <si>
    <t>処遇改善等加算（区分１及び区分２）</t>
    <phoneticPr fontId="5"/>
  </si>
  <si>
    <r>
      <t>　障害児保育加算（１歳児配置改善加算無し）</t>
    </r>
    <r>
      <rPr>
        <sz val="7"/>
        <rFont val="HGｺﾞｼｯｸM"/>
        <family val="3"/>
        <charset val="128"/>
      </rPr>
      <t>※特別な支援が必要な利用子どもの単価に加算</t>
    </r>
    <rPh sb="1" eb="4">
      <t>ショウガイジ</t>
    </rPh>
    <rPh sb="4" eb="6">
      <t>ホイク</t>
    </rPh>
    <rPh sb="6" eb="8">
      <t>カサン</t>
    </rPh>
    <rPh sb="22" eb="24">
      <t>トクベツ</t>
    </rPh>
    <rPh sb="25" eb="27">
      <t>シエン</t>
    </rPh>
    <rPh sb="28" eb="30">
      <t>ヒツヨウ</t>
    </rPh>
    <rPh sb="31" eb="33">
      <t>リヨウ</t>
    </rPh>
    <rPh sb="33" eb="34">
      <t>コ</t>
    </rPh>
    <rPh sb="37" eb="39">
      <t>タンカ</t>
    </rPh>
    <rPh sb="40" eb="42">
      <t>カサン</t>
    </rPh>
    <phoneticPr fontId="5"/>
  </si>
  <si>
    <t>障害児保育加算（１歳児配置改善加算有り）
※1,2歳児のうち年度の初日の前日における満年齢が1歳児の特別な支援が必要な利用子どもの単価に加算</t>
    <rPh sb="25" eb="27">
      <t>サイジ</t>
    </rPh>
    <phoneticPr fontId="5"/>
  </si>
  <si>
    <t>１歳児配置改善加算
（1,2歳児のうち年度の初日の前日における満年齢が1歳児の場合のみに加算）</t>
    <rPh sb="1" eb="3">
      <t>サイジ</t>
    </rPh>
    <rPh sb="3" eb="5">
      <t>ハイチ</t>
    </rPh>
    <rPh sb="5" eb="7">
      <t>カイゼン</t>
    </rPh>
    <rPh sb="7" eb="9">
      <t>カサン</t>
    </rPh>
    <phoneticPr fontId="5"/>
  </si>
  <si>
    <t>加算率（注２）</t>
    <rPh sb="0" eb="3">
      <t>カサンリツ</t>
    </rPh>
    <rPh sb="4" eb="5">
      <t>チュウ</t>
    </rPh>
    <phoneticPr fontId="5"/>
  </si>
  <si>
    <t>処遇改善等加算（区分１及び区分２）</t>
    <rPh sb="0" eb="2">
      <t>ショグウ</t>
    </rPh>
    <rPh sb="2" eb="4">
      <t>カイゼン</t>
    </rPh>
    <rPh sb="4" eb="5">
      <t>トウ</t>
    </rPh>
    <rPh sb="5" eb="7">
      <t>カサン</t>
    </rPh>
    <rPh sb="8" eb="10">
      <t>クブン</t>
    </rPh>
    <rPh sb="11" eb="12">
      <t>オヨ</t>
    </rPh>
    <rPh sb="13" eb="15">
      <t>クブン</t>
    </rPh>
    <phoneticPr fontId="7"/>
  </si>
  <si>
    <t>(a)</t>
    <phoneticPr fontId="5"/>
  </si>
  <si>
    <t>（b）</t>
    <phoneticPr fontId="5"/>
  </si>
  <si>
    <t>（c）</t>
    <phoneticPr fontId="5"/>
  </si>
  <si>
    <t>加算率（注２）</t>
    <phoneticPr fontId="5"/>
  </si>
  <si>
    <t>（注１）</t>
    <phoneticPr fontId="5"/>
  </si>
  <si>
    <t>（注１）</t>
    <rPh sb="1" eb="2">
      <t>チュウ</t>
    </rPh>
    <phoneticPr fontId="7"/>
  </si>
  <si>
    <t>(注１)</t>
    <rPh sb="1" eb="2">
      <t>チュウ</t>
    </rPh>
    <phoneticPr fontId="7"/>
  </si>
  <si>
    <t>（a）</t>
  </si>
  <si>
    <t>⑨'</t>
    <phoneticPr fontId="5"/>
  </si>
  <si>
    <t>（加算率（a）</t>
    <rPh sb="1" eb="3">
      <t>カサン</t>
    </rPh>
    <rPh sb="3" eb="4">
      <t>リツ</t>
    </rPh>
    <phoneticPr fontId="5"/>
  </si>
  <si>
    <t>加算率（b）</t>
    <rPh sb="0" eb="3">
      <t>カサンリツ</t>
    </rPh>
    <phoneticPr fontId="5"/>
  </si>
  <si>
    <t>加算率（b））</t>
    <rPh sb="0" eb="3">
      <t>カサンリツ</t>
    </rPh>
    <phoneticPr fontId="5"/>
  </si>
  <si>
    <t>(⑥～⑱)</t>
    <phoneticPr fontId="5"/>
  </si>
  <si>
    <t>(⑥＋⑦＋⑫)</t>
  </si>
  <si>
    <t>処遇改善等加算（区分３）</t>
    <rPh sb="0" eb="2">
      <t>ショグウ</t>
    </rPh>
    <rPh sb="2" eb="4">
      <t>カイゼン</t>
    </rPh>
    <rPh sb="4" eb="5">
      <t>トウ</t>
    </rPh>
    <rPh sb="5" eb="7">
      <t>カサン</t>
    </rPh>
    <phoneticPr fontId="5"/>
  </si>
  <si>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</si>
  <si>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・処遇改善等加算（区分３）－①</t>
    <phoneticPr fontId="5"/>
  </si>
  <si>
    <t>・処遇改善等加算（区分３）－②</t>
    <phoneticPr fontId="5"/>
  </si>
  <si>
    <t>※以下の区分に応じて、各月の単価に加算
　１級地～４級地：寒冷地手当法別表に規定する１級地～４級地に該当する
　　　　　　　　　地域
　　激変緩和地域：改正法による改正前の寒冷地手当法別表に規定する４級地
　　　　　　　　　に該当する地域であって、改正法による改正後の寒冷地手
　　　　　　　　　当法に掲げる地域以外の地域
　　  その他地域：１級地～４級地及び激変緩和地域以外の地域</t>
    <phoneticPr fontId="7"/>
  </si>
  <si>
    <t>激変緩和地域</t>
    <phoneticPr fontId="5"/>
  </si>
  <si>
    <t>処遇改善等加算（区分１及び区分２）</t>
    <phoneticPr fontId="7"/>
  </si>
  <si>
    <t>（  加算率（a）</t>
    <phoneticPr fontId="5"/>
  </si>
  <si>
    <t>加算率（b）</t>
    <phoneticPr fontId="5"/>
  </si>
  <si>
    <t>（ 注１ ）年度の初日の前日における満年齢に応じて月額を調整</t>
    <phoneticPr fontId="5"/>
  </si>
  <si>
    <t>（ 注２ ）処遇改善等加算（区分１及び区分２）の加算率において、（a）は第１条第17号の基礎分における職員１人当たりの平均経験年数の区分に応じた割合、（b）は同条第18
　　　　号の賃金改善分における職員１人当たりの平均経験年数の区分及び特定教育・保育、特別利用保育、特別利用教育、特定地域型保育、特別利用地域型保育、特定利用地域
　　　　型保育及び特例保育に要する費用の額の算定に関する基準等の一部を改正する件（令和７年こども家庭庁告示第４号）附則第３条において読み替えて適用する第１条第19
　　　　号のキャリアパス要件分に応じた割合、（c）は同条第18号の賃金改善分における別表第２又は別表第３に規定する割合をいう。</t>
    <phoneticPr fontId="5"/>
  </si>
  <si>
    <t>加算率（c）</t>
    <rPh sb="0" eb="3">
      <t>カサンリツ</t>
    </rPh>
    <phoneticPr fontId="1"/>
  </si>
  <si>
    <t>障害児保育加算（１歳児配置改善加算有り）</t>
    <phoneticPr fontId="1"/>
  </si>
  <si>
    <t>１歳児配置改善加算</t>
    <phoneticPr fontId="1"/>
  </si>
  <si>
    <t>夜間保育加算</t>
    <phoneticPr fontId="5"/>
  </si>
  <si>
    <t>管理者を配置していない場合</t>
    <phoneticPr fontId="5"/>
  </si>
  <si>
    <t>→単価表参照列(要メンテ)</t>
    <rPh sb="1" eb="4">
      <t>タンカヒョウ</t>
    </rPh>
    <rPh sb="4" eb="7">
      <t>サンショウレツ</t>
    </rPh>
    <rPh sb="8" eb="9">
      <t>ヨウ</t>
    </rPh>
    <phoneticPr fontId="1"/>
  </si>
  <si>
    <t>１歳児配置改善加算</t>
    <rPh sb="1" eb="3">
      <t>サイジ</t>
    </rPh>
    <rPh sb="3" eb="5">
      <t>ハイチ</t>
    </rPh>
    <rPh sb="5" eb="7">
      <t>カイゼン</t>
    </rPh>
    <rPh sb="7" eb="9">
      <t>カサン</t>
    </rPh>
    <phoneticPr fontId="7"/>
  </si>
  <si>
    <t>12１，２歳児</t>
    <rPh sb="5" eb="6">
      <t>サイ</t>
    </rPh>
    <rPh sb="6" eb="7">
      <t>ジ</t>
    </rPh>
    <phoneticPr fontId="5"/>
  </si>
  <si>
    <t>12乳児</t>
    <rPh sb="2" eb="4">
      <t>ニュウジ</t>
    </rPh>
    <phoneticPr fontId="5"/>
  </si>
  <si>
    <t>19１，２歳児</t>
    <rPh sb="5" eb="6">
      <t>サイ</t>
    </rPh>
    <rPh sb="6" eb="7">
      <t>ジ</t>
    </rPh>
    <phoneticPr fontId="5"/>
  </si>
  <si>
    <t>19乳児</t>
    <rPh sb="2" eb="4">
      <t>ニュウジ</t>
    </rPh>
    <phoneticPr fontId="5"/>
  </si>
  <si>
    <t>障害児保育加算（１歳児配置改善加算無し）</t>
    <phoneticPr fontId="1"/>
  </si>
  <si>
    <t>保育単価表（B型）</t>
    <phoneticPr fontId="1"/>
  </si>
  <si>
    <t>処遇改善等加算分単価(円)</t>
  </si>
  <si>
    <t>基本加算②</t>
  </si>
  <si>
    <t>土日閉所</t>
    <rPh sb="0" eb="2">
      <t>ドニチ</t>
    </rPh>
    <rPh sb="2" eb="4">
      <t>ヘイショ</t>
    </rPh>
    <phoneticPr fontId="1"/>
  </si>
  <si>
    <t>加算率C</t>
    <rPh sb="0" eb="3">
      <t>カサンリツ</t>
    </rPh>
    <phoneticPr fontId="1"/>
  </si>
  <si>
    <t>実施月数</t>
    <phoneticPr fontId="1"/>
  </si>
  <si>
    <t>加算率Cの合計</t>
    <rPh sb="0" eb="3">
      <t>カサンリツ</t>
    </rPh>
    <rPh sb="5" eb="7">
      <t>ゴウケイ</t>
    </rPh>
    <phoneticPr fontId="1"/>
  </si>
  <si>
    <t>計算用作業セル</t>
    <rPh sb="0" eb="5">
      <t>ケイサンヨウサギョウ</t>
    </rPh>
    <phoneticPr fontId="1"/>
  </si>
  <si>
    <t>計算ベースの分母÷分子の値を取得</t>
    <rPh sb="0" eb="2">
      <t>ケイサン</t>
    </rPh>
    <rPh sb="6" eb="8">
      <t>ブンボ</t>
    </rPh>
    <rPh sb="9" eb="11">
      <t>ブンシ</t>
    </rPh>
    <rPh sb="12" eb="13">
      <t>アタイ</t>
    </rPh>
    <rPh sb="14" eb="16">
      <t>シュトク</t>
    </rPh>
    <phoneticPr fontId="1"/>
  </si>
  <si>
    <t>土日に閉所する場合</t>
    <rPh sb="0" eb="2">
      <t>ドニチ</t>
    </rPh>
    <rPh sb="3" eb="5">
      <t>ヘイショ</t>
    </rPh>
    <rPh sb="7" eb="9">
      <t>バアイ</t>
    </rPh>
    <phoneticPr fontId="1"/>
  </si>
  <si>
    <t>単価表の列番号を動的に取得</t>
    <rPh sb="0" eb="3">
      <t>タンカヒョウ</t>
    </rPh>
    <rPh sb="4" eb="7">
      <t>レツバンゴウ</t>
    </rPh>
    <rPh sb="8" eb="10">
      <t>ドウテキ</t>
    </rPh>
    <rPh sb="11" eb="13">
      <t>シュトク</t>
    </rPh>
    <phoneticPr fontId="1"/>
  </si>
  <si>
    <t>区分２賃金改善分（加算率（b））</t>
    <rPh sb="0" eb="2">
      <t>クブン</t>
    </rPh>
    <rPh sb="3" eb="5">
      <t>チンギン</t>
    </rPh>
    <rPh sb="5" eb="7">
      <t>カイゼン</t>
    </rPh>
    <rPh sb="7" eb="8">
      <t>ブン</t>
    </rPh>
    <rPh sb="9" eb="12">
      <t>カサンリツ</t>
    </rPh>
    <phoneticPr fontId="4"/>
  </si>
  <si>
    <t>区分２賃金改善分（加算率（c））</t>
    <rPh sb="0" eb="2">
      <t>クブン</t>
    </rPh>
    <rPh sb="3" eb="5">
      <t>チンギン</t>
    </rPh>
    <rPh sb="5" eb="7">
      <t>カイゼン</t>
    </rPh>
    <rPh sb="7" eb="8">
      <t>ブン</t>
    </rPh>
    <rPh sb="9" eb="12">
      <t>カサンリツ</t>
    </rPh>
    <phoneticPr fontId="4"/>
  </si>
  <si>
    <t>②合計</t>
    <phoneticPr fontId="1"/>
  </si>
  <si>
    <t>処遇改善等加算の単価の合計額(②＋③＋④)⑤</t>
    <rPh sb="0" eb="2">
      <t>ショグウ</t>
    </rPh>
    <rPh sb="2" eb="4">
      <t>カイゼン</t>
    </rPh>
    <rPh sb="4" eb="5">
      <t>トウ</t>
    </rPh>
    <rPh sb="5" eb="7">
      <t>カサン</t>
    </rPh>
    <rPh sb="8" eb="10">
      <t>タンカ</t>
    </rPh>
    <rPh sb="11" eb="13">
      <t>ゴウケイ</t>
    </rPh>
    <rPh sb="13" eb="14">
      <t>ガク</t>
    </rPh>
    <phoneticPr fontId="4"/>
  </si>
  <si>
    <t>栄養管理加算</t>
    <phoneticPr fontId="1"/>
  </si>
  <si>
    <t>積算表用</t>
    <rPh sb="0" eb="4">
      <t>セキサン</t>
    </rPh>
    <phoneticPr fontId="1"/>
  </si>
  <si>
    <t>処遇改善等加算（区分１及び区分２）
保育標準時間認定</t>
    <phoneticPr fontId="5"/>
  </si>
  <si>
    <t>保育短時間認定</t>
    <phoneticPr fontId="1"/>
  </si>
  <si>
    <t>保育士比率向上加算</t>
    <phoneticPr fontId="1"/>
  </si>
  <si>
    <t>土曜日に閉所する場合
月に１日土曜日を閉所する場合</t>
    <phoneticPr fontId="1"/>
  </si>
  <si>
    <t>月に２日土曜日を閉所する場合</t>
    <phoneticPr fontId="1"/>
  </si>
  <si>
    <t>月に３日以上土曜日を閉所する場合</t>
    <phoneticPr fontId="1"/>
  </si>
  <si>
    <t>全ての土曜日を閉所する場合</t>
    <phoneticPr fontId="1"/>
  </si>
  <si>
    <t>単価の切り替えと乗算の結果(加算率C)</t>
    <rPh sb="14" eb="17">
      <t>カサンリツ</t>
    </rPh>
    <phoneticPr fontId="1"/>
  </si>
  <si>
    <t>中間計算結果の格納(加算率C)</t>
    <rPh sb="0" eb="2">
      <t>チュウカン</t>
    </rPh>
    <rPh sb="2" eb="6">
      <t>ケイサンケッカ</t>
    </rPh>
    <rPh sb="7" eb="9">
      <t>カクノウ</t>
    </rPh>
    <rPh sb="10" eb="13">
      <t>カサンリツ</t>
    </rPh>
    <phoneticPr fontId="1"/>
  </si>
  <si>
    <t>加減調整部分④</t>
    <rPh sb="0" eb="2">
      <t>カゲン</t>
    </rPh>
    <rPh sb="2" eb="4">
      <t>チョウセイ</t>
    </rPh>
    <rPh sb="4" eb="6">
      <t>ブブン</t>
    </rPh>
    <phoneticPr fontId="4"/>
  </si>
  <si>
    <t>特定加算⑤</t>
    <phoneticPr fontId="1"/>
  </si>
  <si>
    <t>食事の搬入について自園調理又は連携施設等からの搬入以外の方法による場合
（加算率（a））
（加算率（b））</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</si>
  <si>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土曜日に閉所する場合
（加算率（a））
（加算率（b））</t>
    <rPh sb="0" eb="3">
      <t>ドヨウビ</t>
    </rPh>
    <rPh sb="4" eb="6">
      <t>ヘイショ</t>
    </rPh>
    <rPh sb="8" eb="10">
      <t>バアイ</t>
    </rPh>
    <phoneticPr fontId="1"/>
  </si>
  <si>
    <t>単価の切り替えと乗算の結果(加算率A)</t>
    <rPh sb="14" eb="17">
      <t>カサンリツ</t>
    </rPh>
    <phoneticPr fontId="1"/>
  </si>
  <si>
    <t>単価の切り替えと乗算の結果(加算率B)</t>
    <rPh sb="14" eb="17">
      <t>カサンリツ</t>
    </rPh>
    <phoneticPr fontId="1"/>
  </si>
  <si>
    <t>食事の搬入について自園調理又は連携施設等からの搬入以外の方法による場合</t>
    <phoneticPr fontId="1"/>
  </si>
  <si>
    <t>加算率計算</t>
    <rPh sb="0" eb="3">
      <t>カサンリツ</t>
    </rPh>
    <rPh sb="3" eb="5">
      <t>ケイサン</t>
    </rPh>
    <phoneticPr fontId="1"/>
  </si>
  <si>
    <t>積算表表示用</t>
    <rPh sb="0" eb="5">
      <t>セキサンヒョウヒョウジ</t>
    </rPh>
    <rPh sb="5" eb="6">
      <t>ヨウ</t>
    </rPh>
    <phoneticPr fontId="1"/>
  </si>
  <si>
    <t>中間計算結果の格納(加算率A)</t>
    <rPh sb="0" eb="2">
      <t>チュウカン</t>
    </rPh>
    <rPh sb="2" eb="6">
      <t>ケイサンケッカ</t>
    </rPh>
    <rPh sb="7" eb="9">
      <t>カクノウ</t>
    </rPh>
    <rPh sb="10" eb="13">
      <t>カサンリツ</t>
    </rPh>
    <phoneticPr fontId="1"/>
  </si>
  <si>
    <t>中間計算結果の格納(加算率B)</t>
    <rPh sb="0" eb="2">
      <t>チュウカン</t>
    </rPh>
    <rPh sb="2" eb="6">
      <t>ケイサンケッカ</t>
    </rPh>
    <rPh sb="7" eb="9">
      <t>カクノウ</t>
    </rPh>
    <rPh sb="10" eb="13">
      <t>カサンリツ</t>
    </rPh>
    <phoneticPr fontId="1"/>
  </si>
  <si>
    <t>⑤合計</t>
    <rPh sb="1" eb="3">
      <t>ゴウケイ</t>
    </rPh>
    <phoneticPr fontId="4"/>
  </si>
  <si>
    <t>処遇改善等加算の単価の合計額(②＋③＋⑤)</t>
    <rPh sb="0" eb="2">
      <t>ショグウ</t>
    </rPh>
    <rPh sb="2" eb="4">
      <t>カイゼン</t>
    </rPh>
    <rPh sb="4" eb="5">
      <t>トウ</t>
    </rPh>
    <rPh sb="5" eb="7">
      <t>カサン</t>
    </rPh>
    <rPh sb="8" eb="10">
      <t>タンカ</t>
    </rPh>
    <rPh sb="11" eb="13">
      <t>ゴウケイ</t>
    </rPh>
    <rPh sb="13" eb="14">
      <t>ガク</t>
    </rPh>
    <phoneticPr fontId="4"/>
  </si>
  <si>
    <t>⑥</t>
    <phoneticPr fontId="4"/>
  </si>
  <si>
    <t>①×⑥</t>
    <phoneticPr fontId="4"/>
  </si>
  <si>
    <t>⑦</t>
    <phoneticPr fontId="1"/>
  </si>
  <si>
    <t>(⑥＋⑦
　＋⑨＋⑩＋⑫)</t>
  </si>
  <si>
    <t>(⑥＋⑦
　＋⑨＋⑩＋⑫)</t>
    <phoneticPr fontId="1"/>
  </si>
  <si>
    <t>○</t>
  </si>
  <si>
    <t>１　処遇改善等加算区分１・２</t>
    <rPh sb="2" eb="4">
      <t>ショグウ</t>
    </rPh>
    <rPh sb="4" eb="6">
      <t>カイゼン</t>
    </rPh>
    <rPh sb="6" eb="7">
      <t>トウ</t>
    </rPh>
    <rPh sb="7" eb="9">
      <t>カサン</t>
    </rPh>
    <rPh sb="9" eb="11">
      <t>クブン</t>
    </rPh>
    <phoneticPr fontId="1"/>
  </si>
  <si>
    <t>処遇改善等加算区分１・２</t>
    <rPh sb="0" eb="2">
      <t>ショグウ</t>
    </rPh>
    <rPh sb="2" eb="4">
      <t>カイゼン</t>
    </rPh>
    <rPh sb="4" eb="5">
      <t>トウ</t>
    </rPh>
    <rPh sb="5" eb="7">
      <t>カサン</t>
    </rPh>
    <rPh sb="7" eb="9">
      <t>クブン</t>
    </rPh>
    <phoneticPr fontId="1"/>
  </si>
  <si>
    <t>※黄欄には加算見込額が表示されます。賃金改善計画書（誓約書）の加算見込額は積算表から自動的に転記されます。</t>
    <rPh sb="37" eb="40">
      <t>セキサンヒョウ</t>
    </rPh>
    <rPh sb="42" eb="45">
      <t>ジドウテキ</t>
    </rPh>
    <rPh sb="46" eb="48">
      <t>テンキ</t>
    </rPh>
    <phoneticPr fontId="4"/>
  </si>
  <si>
    <t>※積算表以外の加算見込額を使用する場合は、保育・教育給付課にお問合せください。（別途、挙証資料のご提出が必要です。）</t>
    <rPh sb="1" eb="4">
      <t>セキサンヒョウ</t>
    </rPh>
    <rPh sb="4" eb="6">
      <t>イガイ</t>
    </rPh>
    <rPh sb="7" eb="11">
      <t>キョショウシリョウ</t>
    </rPh>
    <rPh sb="12" eb="14">
      <t>シヨウ</t>
    </rPh>
    <rPh sb="16" eb="18">
      <t>バアイ</t>
    </rPh>
    <rPh sb="20" eb="22">
      <t>ホイク</t>
    </rPh>
    <rPh sb="23" eb="25">
      <t>キョウイク</t>
    </rPh>
    <rPh sb="25" eb="28">
      <t>キュウフカ</t>
    </rPh>
    <rPh sb="30" eb="32">
      <t>トイアワ</t>
    </rPh>
    <rPh sb="40" eb="42">
      <t>ベット</t>
    </rPh>
    <rPh sb="43" eb="45">
      <t>キョショウ</t>
    </rPh>
    <rPh sb="44" eb="46">
      <t>シリョウ</t>
    </rPh>
    <rPh sb="48" eb="50">
      <t>テイシュツ</t>
    </rPh>
    <rPh sb="51" eb="53">
      <t>ヒツヨウ</t>
    </rPh>
    <phoneticPr fontId="4"/>
  </si>
  <si>
    <t>令和７年度 処遇改善等加算区分１・２ 加算見込額積算表</t>
    <rPh sb="0" eb="2">
      <t>レイワ</t>
    </rPh>
    <rPh sb="3" eb="5">
      <t>ネンド</t>
    </rPh>
    <rPh sb="6" eb="8">
      <t>ショグウ</t>
    </rPh>
    <rPh sb="8" eb="10">
      <t>カイゼン</t>
    </rPh>
    <rPh sb="10" eb="11">
      <t>トウ</t>
    </rPh>
    <rPh sb="11" eb="13">
      <t>カサン</t>
    </rPh>
    <rPh sb="13" eb="15">
      <t>クブン</t>
    </rPh>
    <rPh sb="19" eb="21">
      <t>カサン</t>
    </rPh>
    <rPh sb="21" eb="23">
      <t>ミコ</t>
    </rPh>
    <rPh sb="23" eb="24">
      <t>ガク</t>
    </rPh>
    <rPh sb="24" eb="26">
      <t>セキサン</t>
    </rPh>
    <rPh sb="26" eb="27">
      <t>ヒョウ</t>
    </rPh>
    <phoneticPr fontId="7"/>
  </si>
  <si>
    <t>令和７年度の区分１・２の加算額総額
（基礎分+賃金改善分）
（処遇改善等加算【国】（1,000円未満切り捨て））</t>
    <phoneticPr fontId="4"/>
  </si>
  <si>
    <t>積算表の仕様上、処遇改善等加算部分のみを取り出しており、</t>
    <phoneticPr fontId="1"/>
  </si>
  <si>
    <t>加算率（a）（b）と（ｃ）を切り離して計算しているため、</t>
    <phoneticPr fontId="1"/>
  </si>
  <si>
    <t>表示される金額はあくまでも概算額です。</t>
    <phoneticPr fontId="1"/>
  </si>
  <si>
    <t>積算表</t>
    <rPh sb="0" eb="3">
      <t>セキサンヒョウ</t>
    </rPh>
    <phoneticPr fontId="7"/>
  </si>
  <si>
    <t>保育所分園</t>
    <rPh sb="0" eb="3">
      <t>ホイクショ</t>
    </rPh>
    <rPh sb="3" eb="5">
      <t>ブンエン</t>
    </rPh>
    <phoneticPr fontId="7"/>
  </si>
  <si>
    <r>
      <rPr>
        <strike/>
        <u/>
        <sz val="11"/>
        <rFont val="ＭＳ Ｐゴシック"/>
        <family val="3"/>
        <charset val="128"/>
      </rPr>
      <t>もし定員見るなら。</t>
    </r>
    <r>
      <rPr>
        <u/>
        <sz val="11"/>
        <rFont val="ＭＳ Ｐゴシック"/>
        <family val="3"/>
        <charset val="128"/>
      </rPr>
      <t>定員は</t>
    </r>
    <r>
      <rPr>
        <sz val="11"/>
        <color theme="1"/>
        <rFont val="ＭＳ Ｐゴシック"/>
        <family val="2"/>
        <charset val="128"/>
        <scheme val="minor"/>
      </rPr>
      <t>不要とする</t>
    </r>
    <rPh sb="2" eb="5">
      <t>テイインミ</t>
    </rPh>
    <rPh sb="9" eb="11">
      <t>テイイン</t>
    </rPh>
    <rPh sb="12" eb="14">
      <t>フヨウ</t>
    </rPh>
    <phoneticPr fontId="7"/>
  </si>
  <si>
    <t>認こ　教育</t>
    <rPh sb="0" eb="1">
      <t>ニン</t>
    </rPh>
    <rPh sb="3" eb="5">
      <t>キョウイク</t>
    </rPh>
    <phoneticPr fontId="7"/>
  </si>
  <si>
    <t>認こ　保育</t>
    <rPh sb="0" eb="1">
      <t>ニン</t>
    </rPh>
    <rPh sb="3" eb="5">
      <t>ホイク</t>
    </rPh>
    <phoneticPr fontId="7"/>
  </si>
  <si>
    <t>施設によって場所が違うので全部出しておく</t>
    <rPh sb="0" eb="2">
      <t>シセツ</t>
    </rPh>
    <rPh sb="6" eb="8">
      <t>バショ</t>
    </rPh>
    <rPh sb="9" eb="10">
      <t>チガ</t>
    </rPh>
    <rPh sb="13" eb="16">
      <t>ゼンブダ</t>
    </rPh>
    <phoneticPr fontId="7"/>
  </si>
  <si>
    <t>【本園】利用定員
（中心保育所）</t>
    <rPh sb="1" eb="2">
      <t>ホン</t>
    </rPh>
    <rPh sb="2" eb="3">
      <t>エン</t>
    </rPh>
    <rPh sb="4" eb="6">
      <t>リヨウ</t>
    </rPh>
    <rPh sb="6" eb="8">
      <t>テイイン</t>
    </rPh>
    <rPh sb="10" eb="12">
      <t>チュウシン</t>
    </rPh>
    <rPh sb="12" eb="14">
      <t>ホイク</t>
    </rPh>
    <rPh sb="14" eb="15">
      <t>ショ</t>
    </rPh>
    <phoneticPr fontId="7"/>
  </si>
  <si>
    <t>【本園】定員区分
（中心保育所）</t>
    <rPh sb="1" eb="2">
      <t>ホン</t>
    </rPh>
    <rPh sb="2" eb="3">
      <t>エン</t>
    </rPh>
    <rPh sb="4" eb="6">
      <t>テイイン</t>
    </rPh>
    <rPh sb="6" eb="8">
      <t>クブン</t>
    </rPh>
    <rPh sb="10" eb="12">
      <t>チュウシン</t>
    </rPh>
    <rPh sb="12" eb="14">
      <t>ホイク</t>
    </rPh>
    <rPh sb="14" eb="15">
      <t>ショ</t>
    </rPh>
    <phoneticPr fontId="7"/>
  </si>
  <si>
    <t>１号利用定員</t>
    <phoneticPr fontId="7"/>
  </si>
  <si>
    <t>2・3号利用定員</t>
    <phoneticPr fontId="7"/>
  </si>
  <si>
    <t>【分園】利用定員</t>
    <rPh sb="1" eb="3">
      <t>ブンエン</t>
    </rPh>
    <rPh sb="4" eb="6">
      <t>リヨウ</t>
    </rPh>
    <rPh sb="6" eb="8">
      <t>テイイン</t>
    </rPh>
    <phoneticPr fontId="7"/>
  </si>
  <si>
    <t>【分園】定員区分</t>
    <rPh sb="1" eb="3">
      <t>ブンエン</t>
    </rPh>
    <rPh sb="4" eb="6">
      <t>テイイン</t>
    </rPh>
    <rPh sb="6" eb="8">
      <t>クブン</t>
    </rPh>
    <phoneticPr fontId="7"/>
  </si>
  <si>
    <t>定員区分</t>
    <phoneticPr fontId="7"/>
  </si>
  <si>
    <t>全体利用定員</t>
    <rPh sb="0" eb="2">
      <t>ゼンタイ</t>
    </rPh>
    <rPh sb="2" eb="4">
      <t>リヨウ</t>
    </rPh>
    <rPh sb="4" eb="6">
      <t>テイイン</t>
    </rPh>
    <phoneticPr fontId="7"/>
  </si>
  <si>
    <t>全体定員区分</t>
    <rPh sb="0" eb="2">
      <t>ゼンタイ</t>
    </rPh>
    <rPh sb="2" eb="4">
      <t>テイイン</t>
    </rPh>
    <rPh sb="4" eb="6">
      <t>クブン</t>
    </rPh>
    <phoneticPr fontId="7"/>
  </si>
  <si>
    <t>２号利用定員</t>
    <phoneticPr fontId="7"/>
  </si>
  <si>
    <t>３号利用定員</t>
    <phoneticPr fontId="7"/>
  </si>
  <si>
    <t>平均経験年数</t>
    <phoneticPr fontId="7"/>
  </si>
  <si>
    <t>利用定員</t>
    <phoneticPr fontId="7"/>
  </si>
  <si>
    <t>実施月数
（通常12月）</t>
    <phoneticPr fontId="7"/>
  </si>
  <si>
    <t>区分１基礎分
(加算率（a）)</t>
    <phoneticPr fontId="7"/>
  </si>
  <si>
    <t>区分２賃金改善分
(加算率（ｂ）)</t>
    <phoneticPr fontId="7"/>
  </si>
  <si>
    <t>うちｷｬﾘｱﾊﾟｽ要件</t>
    <phoneticPr fontId="7"/>
  </si>
  <si>
    <t>処遇改善等加算区分１・２</t>
    <rPh sb="7" eb="9">
      <t>クブン</t>
    </rPh>
    <phoneticPr fontId="7"/>
  </si>
  <si>
    <t>令和７年度の区分１・２の加算額総額
（基礎分+賃金改善分）</t>
    <rPh sb="0" eb="2">
      <t>レイワ</t>
    </rPh>
    <rPh sb="3" eb="5">
      <t>ネンド</t>
    </rPh>
    <rPh sb="6" eb="8">
      <t>クブン</t>
    </rPh>
    <rPh sb="12" eb="15">
      <t>カサンガク</t>
    </rPh>
    <rPh sb="15" eb="17">
      <t>ソウガク</t>
    </rPh>
    <phoneticPr fontId="7"/>
  </si>
  <si>
    <t>処遇改善等加算【国】（1,000円未満切り捨て）</t>
    <phoneticPr fontId="7"/>
  </si>
  <si>
    <t>職員配置加算【市】（1,000円未満切り捨て）</t>
    <phoneticPr fontId="7"/>
  </si>
  <si>
    <t>合計額（年額）</t>
    <rPh sb="0" eb="2">
      <t>ゴウケイ</t>
    </rPh>
    <rPh sb="2" eb="3">
      <t>ガク</t>
    </rPh>
    <rPh sb="4" eb="6">
      <t>ネンガク</t>
    </rPh>
    <phoneticPr fontId="7"/>
  </si>
  <si>
    <t>区分１基礎分（加算率（a））</t>
    <phoneticPr fontId="7"/>
  </si>
  <si>
    <t>区分２賃金改善分（加算率（b）（c））</t>
    <phoneticPr fontId="7"/>
  </si>
  <si>
    <t>区分２賃金改善分（加算率（b））</t>
    <phoneticPr fontId="7"/>
  </si>
  <si>
    <t>区分２賃金改善分（加算率（c））</t>
    <phoneticPr fontId="7"/>
  </si>
  <si>
    <t>職員配置加算</t>
    <rPh sb="0" eb="6">
      <t>ショクインハイチカサン</t>
    </rPh>
    <phoneticPr fontId="7"/>
  </si>
  <si>
    <t>令和７年度　処遇改善等加算区分２・３及び職員処遇改善費
誓約書　入力シート</t>
    <rPh sb="0" eb="2">
      <t>レイワ</t>
    </rPh>
    <rPh sb="3" eb="5">
      <t>ネンド</t>
    </rPh>
    <rPh sb="6" eb="11">
      <t>ショグウカイゼントウ</t>
    </rPh>
    <rPh sb="11" eb="13">
      <t>カサン</t>
    </rPh>
    <rPh sb="13" eb="15">
      <t>クブン</t>
    </rPh>
    <rPh sb="18" eb="19">
      <t>オヨ</t>
    </rPh>
    <rPh sb="20" eb="27">
      <t>ショクインショグウカイゼンヒ</t>
    </rPh>
    <rPh sb="28" eb="31">
      <t>セイヤクショ</t>
    </rPh>
    <rPh sb="32" eb="34">
      <t>ニュウリョク</t>
    </rPh>
    <phoneticPr fontId="7"/>
  </si>
  <si>
    <r>
      <rPr>
        <u val="double"/>
        <sz val="18"/>
        <color theme="8" tint="-0.499984740745262"/>
        <rFont val="BIZ UDPゴシック"/>
        <family val="3"/>
        <charset val="128"/>
      </rPr>
      <t xml:space="preserve">　必ず、説明テキストを確認しながら、作成してください。
</t>
    </r>
    <r>
      <rPr>
        <sz val="18"/>
        <color theme="8" tint="-0.499984740745262"/>
        <rFont val="BIZ UDPゴシック"/>
        <family val="3"/>
        <charset val="128"/>
      </rPr>
      <t>　 　●処遇改善等加算区分１・２・３及び職員処遇改善費
　　　  ～制度編～　（令和7年8月版）
　　 ●処遇改善等加算　誓約事務手続き編 （令和７年度）</t>
    </r>
    <r>
      <rPr>
        <u val="double"/>
        <sz val="18"/>
        <color theme="8" tint="-0.499984740745262"/>
        <rFont val="BIZ UDPゴシック"/>
        <family val="3"/>
        <charset val="128"/>
      </rPr>
      <t xml:space="preserve">
</t>
    </r>
    <r>
      <rPr>
        <sz val="18"/>
        <color theme="8" tint="-0.499984740745262"/>
        <rFont val="BIZ UDPゴシック"/>
        <family val="3"/>
        <charset val="128"/>
      </rPr>
      <t>　</t>
    </r>
    <r>
      <rPr>
        <sz val="16"/>
        <color theme="8" tint="-0.499984740745262"/>
        <rFont val="BIZ UDPゴシック"/>
        <family val="3"/>
        <charset val="128"/>
      </rPr>
      <t>★</t>
    </r>
    <r>
      <rPr>
        <u/>
        <sz val="16"/>
        <color theme="8" tint="-0.499984740745262"/>
        <rFont val="BIZ UDPゴシック"/>
        <family val="3"/>
        <charset val="128"/>
      </rPr>
      <t>近年、テキスト通りに作成しなかったことによる書類の訂正</t>
    </r>
    <r>
      <rPr>
        <u/>
        <sz val="18"/>
        <color theme="8" tint="-0.499984740745262"/>
        <rFont val="BIZ UDPゴシック"/>
        <family val="3"/>
        <charset val="128"/>
      </rPr>
      <t xml:space="preserve">、
</t>
    </r>
    <r>
      <rPr>
        <sz val="18"/>
        <color theme="8" tint="-0.499984740745262"/>
        <rFont val="BIZ UDPゴシック"/>
        <family val="3"/>
        <charset val="128"/>
      </rPr>
      <t>　 　</t>
    </r>
    <r>
      <rPr>
        <u/>
        <sz val="16"/>
        <color theme="8" tint="-0.499984740745262"/>
        <rFont val="BIZ UDPゴシック"/>
        <family val="3"/>
        <charset val="128"/>
      </rPr>
      <t xml:space="preserve">テキスト内に回答が書いてあるお問い合わせが非常に増え
</t>
    </r>
    <r>
      <rPr>
        <sz val="16"/>
        <color theme="8" tint="-0.499984740745262"/>
        <rFont val="BIZ UDPゴシック"/>
        <family val="3"/>
        <charset val="128"/>
      </rPr>
      <t xml:space="preserve">　　 </t>
    </r>
    <r>
      <rPr>
        <u/>
        <sz val="16"/>
        <color theme="8" tint="-0.499984740745262"/>
        <rFont val="BIZ UDPゴシック"/>
        <family val="3"/>
        <charset val="128"/>
      </rPr>
      <t>ています。ご協力をお願いいたします。</t>
    </r>
    <rPh sb="1" eb="2">
      <t>カナラ</t>
    </rPh>
    <rPh sb="4" eb="6">
      <t>セツメイ</t>
    </rPh>
    <rPh sb="11" eb="13">
      <t>カクニン</t>
    </rPh>
    <rPh sb="18" eb="20">
      <t>サクセイ</t>
    </rPh>
    <rPh sb="81" eb="86">
      <t>ショグウカイゼントウ</t>
    </rPh>
    <rPh sb="86" eb="88">
      <t>カサン</t>
    </rPh>
    <rPh sb="93" eb="95">
      <t>テツヅ</t>
    </rPh>
    <rPh sb="96" eb="97">
      <t>ヘン</t>
    </rPh>
    <rPh sb="99" eb="101">
      <t>レイワ</t>
    </rPh>
    <rPh sb="102" eb="104">
      <t>ネンド</t>
    </rPh>
    <rPh sb="109" eb="111">
      <t>キンネン</t>
    </rPh>
    <rPh sb="116" eb="117">
      <t>ドオ</t>
    </rPh>
    <rPh sb="119" eb="121">
      <t>サクセイ</t>
    </rPh>
    <rPh sb="131" eb="133">
      <t>ショルイ</t>
    </rPh>
    <rPh sb="134" eb="136">
      <t>テイセイ</t>
    </rPh>
    <rPh sb="145" eb="146">
      <t>ナイ</t>
    </rPh>
    <rPh sb="147" eb="149">
      <t>カイトウ</t>
    </rPh>
    <rPh sb="150" eb="151">
      <t>カ</t>
    </rPh>
    <rPh sb="156" eb="157">
      <t>ト</t>
    </rPh>
    <rPh sb="158" eb="159">
      <t>ア</t>
    </rPh>
    <rPh sb="162" eb="164">
      <t>ヒジョウ</t>
    </rPh>
    <rPh sb="165" eb="166">
      <t>フ</t>
    </rPh>
    <rPh sb="177" eb="179">
      <t>キョウリョク</t>
    </rPh>
    <rPh sb="181" eb="182">
      <t>ネガ</t>
    </rPh>
    <phoneticPr fontId="7"/>
  </si>
  <si>
    <t>【提出年月日】</t>
    <rPh sb="1" eb="3">
      <t>テイシュツ</t>
    </rPh>
    <rPh sb="3" eb="6">
      <t>ネンガッピ</t>
    </rPh>
    <phoneticPr fontId="7"/>
  </si>
  <si>
    <t>令和８年</t>
    <rPh sb="0" eb="2">
      <t>レイワ</t>
    </rPh>
    <rPh sb="3" eb="4">
      <t>ネン</t>
    </rPh>
    <phoneticPr fontId="7"/>
  </si>
  <si>
    <t>月</t>
    <rPh sb="0" eb="1">
      <t>ガツ</t>
    </rPh>
    <phoneticPr fontId="7"/>
  </si>
  <si>
    <t>日</t>
    <rPh sb="0" eb="1">
      <t>ニチ</t>
    </rPh>
    <phoneticPr fontId="7"/>
  </si>
  <si>
    <t>【施設情報】</t>
    <rPh sb="1" eb="5">
      <t>シセツジョウホウ</t>
    </rPh>
    <phoneticPr fontId="7"/>
  </si>
  <si>
    <t>横浜市</t>
    <rPh sb="0" eb="3">
      <t>ヨコハマシ</t>
    </rPh>
    <phoneticPr fontId="7"/>
  </si>
  <si>
    <t>区</t>
    <rPh sb="0" eb="1">
      <t>ク</t>
    </rPh>
    <phoneticPr fontId="7"/>
  </si>
  <si>
    <t>施設・事業所種別</t>
    <rPh sb="0" eb="2">
      <t>シセツ</t>
    </rPh>
    <rPh sb="3" eb="5">
      <t>ジギョウ</t>
    </rPh>
    <rPh sb="5" eb="6">
      <t>ショ</t>
    </rPh>
    <rPh sb="6" eb="8">
      <t>シュベツ</t>
    </rPh>
    <phoneticPr fontId="7"/>
  </si>
  <si>
    <t>施設・事業所番号</t>
    <rPh sb="0" eb="2">
      <t>シセツ</t>
    </rPh>
    <rPh sb="3" eb="8">
      <t>ジギョウショバンゴウ</t>
    </rPh>
    <phoneticPr fontId="7"/>
  </si>
  <si>
    <t>施設・事業所名称</t>
    <rPh sb="0" eb="2">
      <t>シセツ</t>
    </rPh>
    <rPh sb="3" eb="8">
      <t>ジギョウショメイショウ</t>
    </rPh>
    <phoneticPr fontId="7"/>
  </si>
  <si>
    <t>代表者職・氏名</t>
    <rPh sb="0" eb="3">
      <t>ダイヒョウシャ</t>
    </rPh>
    <rPh sb="3" eb="4">
      <t>ショク</t>
    </rPh>
    <rPh sb="5" eb="7">
      <t>シメイ</t>
    </rPh>
    <phoneticPr fontId="7"/>
  </si>
  <si>
    <r>
      <t>※</t>
    </r>
    <r>
      <rPr>
        <u/>
        <sz val="10"/>
        <rFont val="ＭＳ Ｐゴシック"/>
        <family val="3"/>
        <charset val="128"/>
      </rPr>
      <t>代表者職・氏名のいずれもご入力ください。</t>
    </r>
    <r>
      <rPr>
        <sz val="10"/>
        <rFont val="ＭＳ Ｐゴシック"/>
        <family val="3"/>
        <charset val="128"/>
      </rPr>
      <t xml:space="preserve">
　（家庭的保育事業を除く）</t>
    </r>
    <rPh sb="1" eb="4">
      <t>ダイヒョウシャ</t>
    </rPh>
    <rPh sb="4" eb="5">
      <t>ショク</t>
    </rPh>
    <rPh sb="6" eb="8">
      <t>シメイ</t>
    </rPh>
    <rPh sb="14" eb="16">
      <t>ニュウリョク</t>
    </rPh>
    <rPh sb="24" eb="31">
      <t>カテイテキホイクジギョウ</t>
    </rPh>
    <rPh sb="32" eb="33">
      <t>ノゾ</t>
    </rPh>
    <phoneticPr fontId="7"/>
  </si>
  <si>
    <t>担当者名</t>
    <rPh sb="0" eb="3">
      <t>タントウシャ</t>
    </rPh>
    <rPh sb="3" eb="4">
      <t>メイ</t>
    </rPh>
    <phoneticPr fontId="7"/>
  </si>
  <si>
    <r>
      <rPr>
        <sz val="10"/>
        <rFont val="ＭＳ Ｐゴシック"/>
        <family val="3"/>
        <charset val="128"/>
      </rPr>
      <t>※</t>
    </r>
    <r>
      <rPr>
        <u/>
        <sz val="10"/>
        <rFont val="ＭＳ Ｐゴシック"/>
        <family val="3"/>
        <charset val="128"/>
      </rPr>
      <t>令和７年度処遇改善等加算誓約書について、修正や確認事項がある際に使用します。連絡がつながるご担当者様のお名前、電話番号をご入力ください。</t>
    </r>
    <rPh sb="13" eb="16">
      <t>セイヤクショ</t>
    </rPh>
    <rPh sb="62" eb="64">
      <t>ニュウリョク</t>
    </rPh>
    <phoneticPr fontId="7"/>
  </si>
  <si>
    <t>担当者電話番号</t>
    <rPh sb="0" eb="7">
      <t>タントウシャデンワバンゴウ</t>
    </rPh>
    <phoneticPr fontId="7"/>
  </si>
  <si>
    <t>処遇改善等加算区分２
賃金改善実施期間</t>
    <rPh sb="0" eb="7">
      <t>ショグウカイゼントウカサン</t>
    </rPh>
    <rPh sb="7" eb="9">
      <t>クブン</t>
    </rPh>
    <rPh sb="11" eb="19">
      <t>チンギンカイゼンジッシキカン</t>
    </rPh>
    <phoneticPr fontId="7"/>
  </si>
  <si>
    <t>合計</t>
    <rPh sb="0" eb="2">
      <t>ゴウケイ</t>
    </rPh>
    <phoneticPr fontId="7"/>
  </si>
  <si>
    <t>令和７年４月</t>
    <rPh sb="0" eb="2">
      <t>レイワ</t>
    </rPh>
    <rPh sb="3" eb="4">
      <t>ネン</t>
    </rPh>
    <rPh sb="5" eb="6">
      <t>ガツ</t>
    </rPh>
    <phoneticPr fontId="7"/>
  </si>
  <si>
    <t>～</t>
    <phoneticPr fontId="7"/>
  </si>
  <si>
    <t>令和８年３月</t>
    <rPh sb="0" eb="2">
      <t>レイワ</t>
    </rPh>
    <rPh sb="3" eb="4">
      <t>ネン</t>
    </rPh>
    <rPh sb="5" eb="6">
      <t>ガツ</t>
    </rPh>
    <phoneticPr fontId="7"/>
  </si>
  <si>
    <t>カ月</t>
    <rPh sb="1" eb="2">
      <t>ゲツ</t>
    </rPh>
    <phoneticPr fontId="7"/>
  </si>
  <si>
    <t>処遇改善等加算区分３及び職員処遇改善費
賃金改善実施期間</t>
    <rPh sb="0" eb="7">
      <t>ショグウカイゼントウカサン</t>
    </rPh>
    <rPh sb="7" eb="9">
      <t>クブン</t>
    </rPh>
    <rPh sb="10" eb="11">
      <t>オヨ</t>
    </rPh>
    <rPh sb="12" eb="19">
      <t>ショクインショグウカイゼンヒ</t>
    </rPh>
    <rPh sb="20" eb="28">
      <t>チンギンカイゼンジッシキカン</t>
    </rPh>
    <phoneticPr fontId="7"/>
  </si>
  <si>
    <t>【区分２】　※③積算表から自働反映</t>
    <rPh sb="8" eb="11">
      <t>セキサンヒョウ</t>
    </rPh>
    <rPh sb="13" eb="15">
      <t>ジドウ</t>
    </rPh>
    <rPh sb="15" eb="17">
      <t>ハンエイ</t>
    </rPh>
    <phoneticPr fontId="7"/>
  </si>
  <si>
    <t>Ｒ７賃金改善分に係る加算率</t>
    <phoneticPr fontId="7"/>
  </si>
  <si>
    <t>％</t>
    <phoneticPr fontId="7"/>
  </si>
  <si>
    <t>【区分３及び職員処遇改善費】　</t>
    <rPh sb="1" eb="3">
      <t>クブン</t>
    </rPh>
    <rPh sb="4" eb="5">
      <t>オヨ</t>
    </rPh>
    <rPh sb="6" eb="13">
      <t>ショクインショグウカイゼンヒ</t>
    </rPh>
    <phoneticPr fontId="7"/>
  </si>
  <si>
    <r>
      <t>※令和</t>
    </r>
    <r>
      <rPr>
        <sz val="11"/>
        <color theme="1"/>
        <rFont val="ＭＳ Ｐゴシック"/>
        <family val="2"/>
        <charset val="128"/>
        <scheme val="minor"/>
      </rPr>
      <t>７年度処遇改善等加算区分３及び職員処遇改善費に係る申請の審査結果について（通知）から転記</t>
    </r>
    <rPh sb="13" eb="15">
      <t>クブン</t>
    </rPh>
    <phoneticPr fontId="7"/>
  </si>
  <si>
    <t>「修了人数Ａ」の人数</t>
    <rPh sb="1" eb="3">
      <t>シュウリョウ</t>
    </rPh>
    <phoneticPr fontId="7"/>
  </si>
  <si>
    <t>人</t>
    <rPh sb="0" eb="1">
      <t>ヒト</t>
    </rPh>
    <phoneticPr fontId="7"/>
  </si>
  <si>
    <t>「修了人数Ｂ」の人数</t>
    <phoneticPr fontId="7"/>
  </si>
  <si>
    <t>「人数Ｃ」の人数</t>
    <phoneticPr fontId="7"/>
  </si>
  <si>
    <t>【基準年度】　</t>
    <rPh sb="1" eb="5">
      <t>キジュンネンド</t>
    </rPh>
    <phoneticPr fontId="7"/>
  </si>
  <si>
    <t>処遇改善等加算区分２・３、
職員処遇改善費及び向上支援費区分２　
基準年度</t>
    <rPh sb="33" eb="37">
      <t>キジュンネンド</t>
    </rPh>
    <phoneticPr fontId="7"/>
  </si>
  <si>
    <t>令和６年度</t>
    <rPh sb="0" eb="2">
      <t>レイワ</t>
    </rPh>
    <rPh sb="3" eb="5">
      <t>ネンド</t>
    </rPh>
    <phoneticPr fontId="7"/>
  </si>
  <si>
    <t>第３号様式</t>
    <rPh sb="0" eb="1">
      <t>ダイ</t>
    </rPh>
    <rPh sb="2" eb="3">
      <t>ゴウ</t>
    </rPh>
    <rPh sb="3" eb="5">
      <t>ヨウシキ</t>
    </rPh>
    <phoneticPr fontId="7"/>
  </si>
  <si>
    <t>令和７年度　賃金改善の誓約書</t>
    <rPh sb="11" eb="13">
      <t>セイヤク</t>
    </rPh>
    <phoneticPr fontId="7"/>
  </si>
  <si>
    <t>施設・事業所番号</t>
    <phoneticPr fontId="7"/>
  </si>
  <si>
    <t>施設・事業所名</t>
    <rPh sb="0" eb="2">
      <t>シセツ</t>
    </rPh>
    <rPh sb="3" eb="6">
      <t>ジギョウショ</t>
    </rPh>
    <rPh sb="6" eb="7">
      <t>メイ</t>
    </rPh>
    <phoneticPr fontId="7"/>
  </si>
  <si>
    <t>代表者職・氏名</t>
    <phoneticPr fontId="7"/>
  </si>
  <si>
    <t>１．当年度の加算見込額</t>
    <rPh sb="2" eb="5">
      <t>トウネンド</t>
    </rPh>
    <rPh sb="6" eb="8">
      <t>カサン</t>
    </rPh>
    <rPh sb="8" eb="10">
      <t>ミコ</t>
    </rPh>
    <rPh sb="10" eb="11">
      <t>ガク</t>
    </rPh>
    <phoneticPr fontId="7"/>
  </si>
  <si>
    <t>区分２
「賃金改善分」</t>
    <rPh sb="0" eb="2">
      <t>クブン</t>
    </rPh>
    <rPh sb="5" eb="7">
      <t>チンギン</t>
    </rPh>
    <rPh sb="7" eb="9">
      <t>カイゼン</t>
    </rPh>
    <rPh sb="9" eb="10">
      <t>ブン</t>
    </rPh>
    <phoneticPr fontId="7"/>
  </si>
  <si>
    <t>区分３
「質の向上分」</t>
    <phoneticPr fontId="7"/>
  </si>
  <si>
    <t>職員処遇改善費</t>
    <rPh sb="0" eb="4">
      <t>ショクインショグウ</t>
    </rPh>
    <rPh sb="4" eb="7">
      <t>カイゼンヒ</t>
    </rPh>
    <phoneticPr fontId="7"/>
  </si>
  <si>
    <t>加算見込額</t>
    <rPh sb="0" eb="2">
      <t>カサン</t>
    </rPh>
    <rPh sb="2" eb="4">
      <t>ミコ</t>
    </rPh>
    <rPh sb="4" eb="5">
      <t>ガク</t>
    </rPh>
    <phoneticPr fontId="7"/>
  </si>
  <si>
    <t>円</t>
    <rPh sb="0" eb="1">
      <t>エン</t>
    </rPh>
    <phoneticPr fontId="7"/>
  </si>
  <si>
    <t>※区分２「賃金改善分」には向上支援費区分２を含む。</t>
    <phoneticPr fontId="7"/>
  </si>
  <si>
    <t>２．賃金改善に係る誓約について</t>
    <rPh sb="2" eb="6">
      <t>チンギンカイゼン</t>
    </rPh>
    <rPh sb="7" eb="8">
      <t>カカ</t>
    </rPh>
    <rPh sb="9" eb="11">
      <t>セイヤク</t>
    </rPh>
    <phoneticPr fontId="7"/>
  </si>
  <si>
    <r>
      <rPr>
        <sz val="10"/>
        <color theme="1"/>
        <rFont val="HGｺﾞｼｯｸM"/>
        <family val="3"/>
        <charset val="128"/>
      </rPr>
      <t>・処遇改善等加</t>
    </r>
    <r>
      <rPr>
        <sz val="10"/>
        <rFont val="HGｺﾞｼｯｸM"/>
        <family val="3"/>
        <charset val="128"/>
      </rPr>
      <t>算の要件について、下欄の項目に〇を入れることで誓約する。</t>
    </r>
    <rPh sb="1" eb="5">
      <t>ショグウカイゼン</t>
    </rPh>
    <rPh sb="5" eb="6">
      <t>トウ</t>
    </rPh>
    <rPh sb="6" eb="8">
      <t>カサン</t>
    </rPh>
    <rPh sb="9" eb="11">
      <t>ヨウケン</t>
    </rPh>
    <rPh sb="16" eb="17">
      <t>シタ</t>
    </rPh>
    <rPh sb="17" eb="18">
      <t>ラン</t>
    </rPh>
    <rPh sb="19" eb="21">
      <t>コウモク</t>
    </rPh>
    <rPh sb="24" eb="25">
      <t>イ</t>
    </rPh>
    <rPh sb="30" eb="32">
      <t>セイヤク</t>
    </rPh>
    <phoneticPr fontId="7"/>
  </si>
  <si>
    <t>加算額を賃金の改善に充てます。</t>
    <rPh sb="0" eb="3">
      <t>カサンガク</t>
    </rPh>
    <rPh sb="4" eb="6">
      <t>チンギン</t>
    </rPh>
    <rPh sb="7" eb="9">
      <t>カイゼン</t>
    </rPh>
    <rPh sb="10" eb="11">
      <t>ア</t>
    </rPh>
    <phoneticPr fontId="7"/>
  </si>
  <si>
    <t>加算以外の部分で賃金水準を下げません。</t>
    <rPh sb="0" eb="2">
      <t>カサン</t>
    </rPh>
    <rPh sb="2" eb="4">
      <t>イガイ</t>
    </rPh>
    <rPh sb="5" eb="7">
      <t>ブブン</t>
    </rPh>
    <rPh sb="8" eb="10">
      <t>チンギン</t>
    </rPh>
    <rPh sb="10" eb="12">
      <t>スイジュン</t>
    </rPh>
    <rPh sb="13" eb="14">
      <t>サ</t>
    </rPh>
    <phoneticPr fontId="7"/>
  </si>
  <si>
    <t>※1.「加算額を賃金の改善に充てます」とは、区分２「賃金改善分」、区分３「質の向上分」及び職員処遇
　　改善費のそれぞれにおいて、「加算による改善等見込総額」が「加算見込額」を下回らないことを意味
　　します。
※2.「加算以外の部分で賃金水準を下げない」とは、「①加算当年度の加算による改善額等の影響を除い
　　た賃金見込総額」が「②基準年度における加算額等の影響を除いた支払賃金総額」を下回っていない
　　ことを意味します。
※3.誓約書の提出後に状況等が変わり、加算額が変わった場合でも改めて提出することは不要です。
※4.利用者数の大幅な減少等の影響により、結果として加算以外の部分で賃金が下がった場合には、その事
　　情を第７号様式「特別な事情に係る届出書」により届け出ることで算定要件を満たすこととします。</t>
    <rPh sb="43" eb="44">
      <t>オヨ</t>
    </rPh>
    <rPh sb="316" eb="317">
      <t>ダイ</t>
    </rPh>
    <rPh sb="318" eb="319">
      <t>ゴウ</t>
    </rPh>
    <rPh sb="319" eb="321">
      <t>ヨウシキ</t>
    </rPh>
    <phoneticPr fontId="7"/>
  </si>
  <si>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7"/>
  </si>
  <si>
    <t>事業者名</t>
    <rPh sb="0" eb="4">
      <t>ジギョウシャメイ</t>
    </rPh>
    <phoneticPr fontId="7"/>
  </si>
  <si>
    <t>代表者名</t>
    <rPh sb="0" eb="3">
      <t>ダイヒョウシャ</t>
    </rPh>
    <rPh sb="3" eb="4">
      <t>メイ</t>
    </rPh>
    <phoneticPr fontId="7"/>
  </si>
  <si>
    <t>令和７年</t>
    <rPh sb="0" eb="2">
      <t>レイワ</t>
    </rPh>
    <rPh sb="3" eb="4">
      <t>ネン</t>
    </rPh>
    <phoneticPr fontId="7"/>
  </si>
  <si>
    <t>認可保育所</t>
  </si>
  <si>
    <t>令和７年５月</t>
    <rPh sb="0" eb="2">
      <t>レイワ</t>
    </rPh>
    <rPh sb="3" eb="4">
      <t>ネン</t>
    </rPh>
    <rPh sb="5" eb="6">
      <t>ガツ</t>
    </rPh>
    <phoneticPr fontId="7"/>
  </si>
  <si>
    <t>認定こども園（幼保連携型）</t>
  </si>
  <si>
    <t>令和７年６月</t>
    <rPh sb="0" eb="2">
      <t>レイワ</t>
    </rPh>
    <rPh sb="3" eb="4">
      <t>ネン</t>
    </rPh>
    <rPh sb="5" eb="6">
      <t>ガツ</t>
    </rPh>
    <phoneticPr fontId="7"/>
  </si>
  <si>
    <t>認定こども園（幼稚園型）</t>
  </si>
  <si>
    <t>令和７年７月</t>
    <rPh sb="0" eb="2">
      <t>レイワ</t>
    </rPh>
    <rPh sb="3" eb="4">
      <t>ネン</t>
    </rPh>
    <rPh sb="5" eb="6">
      <t>ガツ</t>
    </rPh>
    <phoneticPr fontId="7"/>
  </si>
  <si>
    <t>認定こども園（保育所型）</t>
  </si>
  <si>
    <t>令和７年８月</t>
    <rPh sb="0" eb="2">
      <t>レイワ</t>
    </rPh>
    <rPh sb="3" eb="4">
      <t>ネン</t>
    </rPh>
    <rPh sb="5" eb="6">
      <t>ガツ</t>
    </rPh>
    <phoneticPr fontId="7"/>
  </si>
  <si>
    <t>令和５年度</t>
    <rPh sb="0" eb="2">
      <t>レイワ</t>
    </rPh>
    <rPh sb="3" eb="5">
      <t>ネンド</t>
    </rPh>
    <phoneticPr fontId="7"/>
  </si>
  <si>
    <t>幼稚園</t>
  </si>
  <si>
    <t>令和７年９月</t>
    <rPh sb="0" eb="2">
      <t>レイワ</t>
    </rPh>
    <rPh sb="3" eb="4">
      <t>ネン</t>
    </rPh>
    <rPh sb="5" eb="6">
      <t>ガツ</t>
    </rPh>
    <phoneticPr fontId="7"/>
  </si>
  <si>
    <t>平成26年度</t>
    <rPh sb="0" eb="2">
      <t>ヘイセイ</t>
    </rPh>
    <rPh sb="4" eb="6">
      <t>ネンド</t>
    </rPh>
    <phoneticPr fontId="7"/>
  </si>
  <si>
    <t>小規模保育事業A型</t>
  </si>
  <si>
    <t>令和７年10月</t>
    <rPh sb="0" eb="2">
      <t>レイワ</t>
    </rPh>
    <rPh sb="3" eb="4">
      <t>ネン</t>
    </rPh>
    <rPh sb="6" eb="7">
      <t>ガツ</t>
    </rPh>
    <phoneticPr fontId="7"/>
  </si>
  <si>
    <t>小規模保育事業B型</t>
  </si>
  <si>
    <t>令和７年11月</t>
    <rPh sb="0" eb="2">
      <t>レイワ</t>
    </rPh>
    <rPh sb="3" eb="4">
      <t>ネン</t>
    </rPh>
    <rPh sb="6" eb="7">
      <t>ガツ</t>
    </rPh>
    <phoneticPr fontId="7"/>
  </si>
  <si>
    <t>小規模保育事業C型</t>
  </si>
  <si>
    <t>令和７年12月</t>
    <rPh sb="0" eb="2">
      <t>レイワ</t>
    </rPh>
    <rPh sb="3" eb="4">
      <t>ネン</t>
    </rPh>
    <rPh sb="6" eb="7">
      <t>ガツ</t>
    </rPh>
    <phoneticPr fontId="7"/>
  </si>
  <si>
    <t>家庭的保育事業</t>
  </si>
  <si>
    <t>令和８年１月</t>
    <rPh sb="0" eb="2">
      <t>レイワ</t>
    </rPh>
    <rPh sb="3" eb="4">
      <t>ネン</t>
    </rPh>
    <rPh sb="5" eb="6">
      <t>ガツ</t>
    </rPh>
    <phoneticPr fontId="7"/>
  </si>
  <si>
    <t>事業所内保育事業</t>
  </si>
  <si>
    <t>令和８年２月</t>
    <rPh sb="0" eb="2">
      <t>レイワ</t>
    </rPh>
    <rPh sb="3" eb="4">
      <t>ネン</t>
    </rPh>
    <rPh sb="5" eb="6">
      <t>ガツ</t>
    </rPh>
    <phoneticPr fontId="7"/>
  </si>
  <si>
    <t>居宅訪問型保育事業</t>
    <rPh sb="0" eb="9">
      <t>キョタクホウモンガタホイクジギョウ</t>
    </rPh>
    <phoneticPr fontId="1"/>
  </si>
  <si>
    <t>R７区分３</t>
    <rPh sb="2" eb="4">
      <t>クブン</t>
    </rPh>
    <phoneticPr fontId="7"/>
  </si>
  <si>
    <t>人数Ａ単価</t>
    <rPh sb="0" eb="2">
      <t>ニンズウ</t>
    </rPh>
    <rPh sb="3" eb="5">
      <t>タンカ</t>
    </rPh>
    <phoneticPr fontId="7"/>
  </si>
  <si>
    <t>人数Ｂ単価</t>
    <rPh sb="0" eb="2">
      <t>ニンズウ</t>
    </rPh>
    <rPh sb="3" eb="5">
      <t>タンカ</t>
    </rPh>
    <phoneticPr fontId="7"/>
  </si>
  <si>
    <t>人数Ｃ単価</t>
    <rPh sb="0" eb="2">
      <t>ニンズウ</t>
    </rPh>
    <rPh sb="3" eb="5">
      <t>タンカ</t>
    </rPh>
    <phoneticPr fontId="7"/>
  </si>
  <si>
    <t>認定こども園</t>
    <rPh sb="0" eb="2">
      <t>ニンテイ</t>
    </rPh>
    <rPh sb="5" eb="6">
      <t>エン</t>
    </rPh>
    <phoneticPr fontId="7"/>
  </si>
  <si>
    <t>幼稚園</t>
    <rPh sb="0" eb="3">
      <t>ヨウチエン</t>
    </rPh>
    <phoneticPr fontId="7"/>
  </si>
  <si>
    <t>その他</t>
    <rPh sb="2" eb="3">
      <t>ホカ</t>
    </rPh>
    <phoneticPr fontId="7"/>
  </si>
  <si>
    <t>処遇改善等加算区分２
及び向上支援費区分２
（賃金改善分）</t>
    <phoneticPr fontId="7"/>
  </si>
  <si>
    <t>処遇改善等加算区分３</t>
    <phoneticPr fontId="7"/>
  </si>
  <si>
    <t>職員処遇改善費</t>
    <rPh sb="0" eb="7">
      <t>ショクインショグウカイゼンヒ</t>
    </rPh>
    <phoneticPr fontId="7"/>
  </si>
  <si>
    <t>内訳</t>
    <rPh sb="0" eb="2">
      <t>ウチワケ</t>
    </rPh>
    <phoneticPr fontId="7"/>
  </si>
  <si>
    <t>加算率・
基礎職員数</t>
    <rPh sb="0" eb="2">
      <t>カサン</t>
    </rPh>
    <rPh sb="2" eb="3">
      <t>リツ</t>
    </rPh>
    <rPh sb="5" eb="7">
      <t>キソ</t>
    </rPh>
    <rPh sb="7" eb="9">
      <t>ショクイン</t>
    </rPh>
    <rPh sb="9" eb="10">
      <t>スウ</t>
    </rPh>
    <phoneticPr fontId="7"/>
  </si>
  <si>
    <t>修了
人数A</t>
    <rPh sb="0" eb="2">
      <t>シュウリョウ</t>
    </rPh>
    <rPh sb="3" eb="5">
      <t>ニンズウ</t>
    </rPh>
    <phoneticPr fontId="7"/>
  </si>
  <si>
    <t>修了
人数B</t>
    <rPh sb="0" eb="2">
      <t>シュウリョウ</t>
    </rPh>
    <rPh sb="3" eb="5">
      <t>ニンズウ</t>
    </rPh>
    <phoneticPr fontId="7"/>
  </si>
  <si>
    <t>人数Ｃ</t>
    <rPh sb="0" eb="2">
      <t>ニンズウ</t>
    </rPh>
    <phoneticPr fontId="7"/>
  </si>
  <si>
    <t>単価</t>
    <rPh sb="0" eb="2">
      <t>タンカ</t>
    </rPh>
    <phoneticPr fontId="7"/>
  </si>
  <si>
    <t>円</t>
    <phoneticPr fontId="7"/>
  </si>
  <si>
    <t>月数</t>
    <rPh sb="0" eb="2">
      <t>ツキスウ</t>
    </rPh>
    <phoneticPr fontId="7"/>
  </si>
  <si>
    <t>月</t>
    <rPh sb="0" eb="1">
      <t>ツキ</t>
    </rPh>
    <phoneticPr fontId="7"/>
  </si>
  <si>
    <t>小規模保育事業Ｂ型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</si>
</sst>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0"/>
    <numFmt numFmtId="184" formatCode="#,##0;[Red]#,##0"/>
    <numFmt numFmtId="185" formatCode="###,###&quot;円&quot;"/>
    <numFmt numFmtId="186" formatCode="\(#,##0\)"/>
    <numFmt numFmtId="187" formatCode="#,##0;&quot;▲ &quot;#,##0"/>
    <numFmt numFmtId="188" formatCode="#,##0\×&quot;加&quot;&quot;算&quot;&quot;率&quot;"/>
    <numFmt numFmtId="189" formatCode="&quot;＋ &quot;#,##0;&quot;▲ &quot;#,##0"/>
    <numFmt numFmtId="190" formatCode="&quot;＋　 &quot;#,##0;&quot;▲ &quot;#,##0"/>
    <numFmt numFmtId="191" formatCode="&quot;×&quot;#\ ?/100"/>
    <numFmt numFmtId="192" formatCode="#,##0&quot;÷３月初日の利用子ども数&quot;"/>
    <numFmt numFmtId="193" formatCode="#,##0&quot;（限度額）÷３月初日の利用子ども数&quot;"/>
    <numFmt numFmtId="194" formatCode="0&quot;％&quot;"/>
    <numFmt numFmtId="195" formatCode="#,##0_ "/>
    <numFmt numFmtId="196" formatCode="#,##0.0&quot;）&quot;"/>
    <numFmt numFmtId="197" formatCode="#,##0.0&quot;（c）&quot;"/>
    <numFmt numFmtId="198" formatCode="\(#,##0.0&quot;（c））)&quot;"/>
    <numFmt numFmtId="199" formatCode="#,##0.0&quot;（c））&quot;"/>
    <numFmt numFmtId="200" formatCode="#,##0\×&quot;加&quot;&quot;算&quot;&quot;数&quot;"/>
    <numFmt numFmtId="201" formatCode="\(#,##0.0&quot;（c）））&quot;"/>
    <numFmt numFmtId="202" formatCode="&quot;(⑥～⑱)×&quot;#\ ?/100"/>
    <numFmt numFmtId="203" formatCode="#,##0&quot;×（加算率（a）+加算率（b））&quot;"/>
    <numFmt numFmtId="204" formatCode="0_ "/>
    <numFmt numFmtId="205" formatCode="yyyy/m/d;@"/>
  </numFmts>
  <fonts count="69">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1"/>
      <name val="HGPｺﾞｼｯｸM"/>
      <family val="3"/>
      <charset val="128"/>
    </font>
    <font>
      <sz val="10"/>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
      <sz val="6"/>
      <name val="HGｺﾞｼｯｸM"/>
      <family val="3"/>
      <charset val="128"/>
    </font>
    <font>
      <sz val="11"/>
      <color theme="1"/>
      <name val="明朝"/>
      <family val="3"/>
      <charset val="128"/>
    </font>
    <font>
      <sz val="6"/>
      <name val="HGPｺﾞｼｯｸM"/>
      <family val="3"/>
      <charset val="128"/>
    </font>
    <font>
      <b/>
      <sz val="18"/>
      <color rgb="FFFF0000"/>
      <name val="HGPｺﾞｼｯｸM"/>
      <family val="3"/>
      <charset val="128"/>
    </font>
    <font>
      <b/>
      <sz val="11"/>
      <name val="HGｺﾞｼｯｸM"/>
      <family val="3"/>
      <charset val="128"/>
    </font>
    <font>
      <sz val="8"/>
      <color theme="1"/>
      <name val="HGｺﾞｼｯｸM"/>
      <family val="3"/>
      <charset val="128"/>
    </font>
    <font>
      <sz val="11"/>
      <name val="ＭＳ 明朝"/>
      <family val="1"/>
    </font>
    <font>
      <sz val="11"/>
      <color theme="1"/>
      <name val="HGｺﾞｼｯｸM"/>
      <family val="3"/>
      <charset val="128"/>
    </font>
    <font>
      <sz val="8"/>
      <name val="Meiryo UI"/>
      <family val="3"/>
      <charset val="128"/>
    </font>
    <font>
      <sz val="8"/>
      <color rgb="FFFF0000"/>
      <name val="Meiryo UI"/>
      <family val="3"/>
      <charset val="128"/>
    </font>
    <font>
      <sz val="8"/>
      <color theme="1"/>
      <name val="Meiryo UI"/>
      <family val="3"/>
      <charset val="128"/>
    </font>
    <font>
      <sz val="11"/>
      <name val="ＭＳ Ｐゴシック"/>
      <family val="2"/>
      <charset val="128"/>
      <scheme val="minor"/>
    </font>
    <font>
      <sz val="10"/>
      <name val="ＭＳ Ｐゴシック"/>
      <family val="3"/>
      <charset val="128"/>
      <scheme val="minor"/>
    </font>
    <font>
      <sz val="9"/>
      <name val="HGｺﾞｼｯｸM"/>
      <family val="3"/>
      <charset val="128"/>
    </font>
    <font>
      <sz val="11"/>
      <name val="ＭＳ Ｐゴシック"/>
      <family val="3"/>
      <charset val="128"/>
      <scheme val="minor"/>
    </font>
    <font>
      <b/>
      <sz val="18"/>
      <name val="HGPｺﾞｼｯｸM"/>
      <family val="3"/>
      <charset val="128"/>
    </font>
    <font>
      <b/>
      <sz val="10"/>
      <color rgb="FFFF0000"/>
      <name val="HGPｺﾞｼｯｸM"/>
      <family val="3"/>
      <charset val="128"/>
    </font>
    <font>
      <b/>
      <sz val="22"/>
      <name val="ＭＳ Ｐゴシック"/>
      <family val="3"/>
      <charset val="128"/>
    </font>
    <font>
      <sz val="16"/>
      <name val="ＭＳ Ｐゴシック"/>
      <family val="3"/>
      <charset val="128"/>
    </font>
    <font>
      <strike/>
      <u/>
      <sz val="11"/>
      <name val="ＭＳ Ｐゴシック"/>
      <family val="3"/>
      <charset val="128"/>
    </font>
    <font>
      <u/>
      <sz val="11"/>
      <name val="ＭＳ Ｐゴシック"/>
      <family val="3"/>
      <charset val="128"/>
    </font>
    <font>
      <b/>
      <sz val="14"/>
      <color rgb="FFFF0000"/>
      <name val="ＭＳ Ｐゴシック"/>
      <family val="3"/>
      <charset val="128"/>
    </font>
    <font>
      <sz val="11"/>
      <color rgb="FFFF0000"/>
      <name val="ＭＳ Ｐゴシック"/>
      <family val="3"/>
      <charset val="128"/>
    </font>
    <font>
      <sz val="12"/>
      <name val="ＭＳ Ｐゴシック"/>
      <family val="3"/>
      <charset val="128"/>
    </font>
    <font>
      <b/>
      <sz val="16"/>
      <name val="ＭＳ Ｐゴシック"/>
      <family val="3"/>
      <charset val="128"/>
    </font>
    <font>
      <sz val="11"/>
      <color theme="1"/>
      <name val="ＭＳ Ｐゴシック"/>
      <family val="3"/>
      <charset val="128"/>
    </font>
    <font>
      <sz val="16"/>
      <color theme="8" tint="-0.499984740745262"/>
      <name val="BIZ UDPゴシック"/>
      <family val="3"/>
      <charset val="128"/>
    </font>
    <font>
      <u val="double"/>
      <sz val="18"/>
      <color theme="8" tint="-0.499984740745262"/>
      <name val="BIZ UDPゴシック"/>
      <family val="3"/>
      <charset val="128"/>
    </font>
    <font>
      <sz val="18"/>
      <color theme="8" tint="-0.499984740745262"/>
      <name val="BIZ UDPゴシック"/>
      <family val="3"/>
      <charset val="128"/>
    </font>
    <font>
      <u/>
      <sz val="16"/>
      <color theme="8" tint="-0.499984740745262"/>
      <name val="BIZ UDPゴシック"/>
      <family val="3"/>
      <charset val="128"/>
    </font>
    <font>
      <u/>
      <sz val="18"/>
      <color theme="8" tint="-0.499984740745262"/>
      <name val="BIZ UDPゴシック"/>
      <family val="3"/>
      <charset val="128"/>
    </font>
    <font>
      <sz val="11"/>
      <color theme="1"/>
      <name val="ＭＳ ゴシック"/>
      <family val="3"/>
      <charset val="128"/>
    </font>
    <font>
      <sz val="12"/>
      <color theme="1"/>
      <name val="HGｺﾞｼｯｸM"/>
      <family val="3"/>
      <charset val="128"/>
    </font>
    <font>
      <sz val="11"/>
      <name val="ＭＳ ゴシック"/>
      <family val="3"/>
      <charset val="128"/>
    </font>
    <font>
      <sz val="12"/>
      <name val="HGｺﾞｼｯｸM"/>
      <family val="3"/>
      <charset val="128"/>
    </font>
    <font>
      <sz val="10"/>
      <name val="ＭＳ Ｐゴシック"/>
      <family val="3"/>
      <charset val="128"/>
    </font>
    <font>
      <u/>
      <sz val="10"/>
      <name val="ＭＳ Ｐゴシック"/>
      <family val="3"/>
      <charset val="128"/>
    </font>
    <font>
      <sz val="12"/>
      <name val="HGｺﾞｼｯｸE"/>
      <family val="3"/>
      <charset val="128"/>
    </font>
    <font>
      <b/>
      <sz val="14"/>
      <name val="HGｺﾞｼｯｸM"/>
      <family val="3"/>
      <charset val="128"/>
    </font>
    <font>
      <u/>
      <sz val="12"/>
      <name val="HGｺﾞｼｯｸM"/>
      <family val="3"/>
      <charset val="128"/>
    </font>
    <font>
      <sz val="10.5"/>
      <name val="HGｺﾞｼｯｸM"/>
      <family val="3"/>
      <charset val="128"/>
    </font>
    <font>
      <sz val="14"/>
      <name val="HGｺﾞｼｯｸM"/>
      <family val="3"/>
      <charset val="128"/>
    </font>
    <font>
      <sz val="10.5"/>
      <name val="ＭＳ Ｐゴシック"/>
      <family val="3"/>
      <charset val="128"/>
    </font>
  </fonts>
  <fills count="12">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bgColor indexed="64"/>
      </patternFill>
    </fill>
    <fill>
      <patternFill patternType="solid">
        <fgColor rgb="FF66FF66"/>
        <bgColor indexed="64"/>
      </patternFill>
    </fill>
    <fill>
      <patternFill patternType="solid">
        <fgColor theme="7" tint="0.79998168889431442"/>
        <bgColor indexed="64"/>
      </patternFill>
    </fill>
    <fill>
      <patternFill patternType="solid">
        <fgColor rgb="FF808080"/>
        <bgColor indexed="64"/>
      </patternFill>
    </fill>
    <fill>
      <patternFill patternType="solid">
        <fgColor theme="1" tint="0.14999847407452621"/>
        <bgColor indexed="64"/>
      </patternFill>
    </fill>
    <fill>
      <patternFill patternType="solid">
        <fgColor theme="7" tint="0.39997558519241921"/>
        <bgColor indexed="64"/>
      </patternFill>
    </fill>
    <fill>
      <patternFill patternType="solid">
        <fgColor theme="9" tint="0.79998168889431442"/>
        <bgColor indexed="64"/>
      </patternFill>
    </fill>
  </fills>
  <borders count="22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auto="1"/>
      </left>
      <right style="hair">
        <color auto="1"/>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thin">
        <color indexed="64"/>
      </right>
      <top/>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right style="hair">
        <color auto="1"/>
      </right>
      <top style="thin">
        <color indexed="64"/>
      </top>
      <bottom style="hair">
        <color indexed="64"/>
      </bottom>
      <diagonal/>
    </border>
    <border>
      <left/>
      <right style="hair">
        <color auto="1"/>
      </right>
      <top style="medium">
        <color auto="1"/>
      </top>
      <bottom style="hair">
        <color indexed="64"/>
      </bottom>
      <diagonal/>
    </border>
    <border>
      <left style="hair">
        <color indexed="64"/>
      </left>
      <right/>
      <top style="medium">
        <color auto="1"/>
      </top>
      <bottom style="hair">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auto="1"/>
      </left>
      <right style="hair">
        <color auto="1"/>
      </right>
      <top style="hair">
        <color indexed="64"/>
      </top>
      <bottom style="hair">
        <color auto="1"/>
      </bottom>
      <diagonal/>
    </border>
    <border>
      <left/>
      <right style="thin">
        <color indexed="64"/>
      </right>
      <top style="thin">
        <color indexed="64"/>
      </top>
      <bottom style="double">
        <color indexed="64"/>
      </bottom>
      <diagonal/>
    </border>
    <border>
      <left style="hair">
        <color indexed="64"/>
      </left>
      <right/>
      <top/>
      <bottom/>
      <diagonal/>
    </border>
    <border>
      <left/>
      <right style="hair">
        <color auto="1"/>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theme="1"/>
      </top>
      <bottom/>
      <diagonal/>
    </border>
    <border>
      <left/>
      <right/>
      <top style="thin">
        <color theme="1"/>
      </top>
      <bottom/>
      <diagonal/>
    </border>
    <border>
      <left/>
      <right style="thin">
        <color indexed="64"/>
      </right>
      <top style="thin">
        <color theme="1"/>
      </top>
      <bottom/>
      <diagonal/>
    </border>
    <border>
      <left/>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thin">
        <color indexed="64"/>
      </left>
      <right style="thin">
        <color theme="1"/>
      </right>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indexed="64"/>
      </left>
      <right style="thin">
        <color indexed="64"/>
      </right>
      <top/>
      <bottom style="hair">
        <color indexed="64"/>
      </bottom>
      <diagonal/>
    </border>
    <border>
      <left style="hair">
        <color indexed="64"/>
      </left>
      <right/>
      <top/>
      <bottom style="hair">
        <color theme="1"/>
      </bottom>
      <diagonal/>
    </border>
    <border>
      <left/>
      <right/>
      <top/>
      <bottom style="hair">
        <color theme="1"/>
      </bottom>
      <diagonal/>
    </border>
    <border>
      <left/>
      <right style="thin">
        <color indexed="64"/>
      </right>
      <top/>
      <bottom style="hair">
        <color theme="1"/>
      </bottom>
      <diagonal/>
    </border>
    <border>
      <left/>
      <right style="hair">
        <color indexed="64"/>
      </right>
      <top style="hair">
        <color indexed="64"/>
      </top>
      <bottom/>
      <diagonal/>
    </border>
    <border>
      <left style="hair">
        <color indexed="64"/>
      </left>
      <right/>
      <top style="hair">
        <color theme="1"/>
      </top>
      <bottom/>
      <diagonal/>
    </border>
    <border>
      <left/>
      <right/>
      <top style="hair">
        <color theme="1"/>
      </top>
      <bottom/>
      <diagonal/>
    </border>
    <border>
      <left/>
      <right style="thin">
        <color indexed="64"/>
      </right>
      <top style="hair">
        <color theme="1"/>
      </top>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style="thin">
        <color theme="1"/>
      </left>
      <right/>
      <top/>
      <bottom style="thin">
        <color theme="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right style="thin">
        <color indexed="64"/>
      </right>
      <top style="medium">
        <color auto="1"/>
      </top>
      <bottom style="hair">
        <color indexed="64"/>
      </bottom>
      <diagonal/>
    </border>
    <border>
      <left style="thin">
        <color indexed="64"/>
      </left>
      <right/>
      <top style="medium">
        <color auto="1"/>
      </top>
      <bottom style="hair">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dotted">
        <color auto="1"/>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medium">
        <color indexed="64"/>
      </bottom>
      <diagonal/>
    </border>
    <border>
      <left style="thin">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thin">
        <color indexed="64"/>
      </right>
      <top style="medium">
        <color auto="1"/>
      </top>
      <bottom/>
      <diagonal/>
    </border>
    <border>
      <left style="hair">
        <color auto="1"/>
      </left>
      <right style="medium">
        <color indexed="64"/>
      </right>
      <top style="medium">
        <color indexed="64"/>
      </top>
      <bottom/>
      <diagonal/>
    </border>
    <border>
      <left/>
      <right style="thin">
        <color indexed="64"/>
      </right>
      <top style="hair">
        <color indexed="64"/>
      </top>
      <bottom style="double">
        <color indexed="64"/>
      </bottom>
      <diagonal/>
    </border>
    <border>
      <left/>
      <right style="medium">
        <color auto="1"/>
      </right>
      <top style="hair">
        <color indexed="64"/>
      </top>
      <bottom style="double">
        <color indexed="64"/>
      </bottom>
      <diagonal/>
    </border>
    <border>
      <left style="hair">
        <color auto="1"/>
      </left>
      <right style="medium">
        <color auto="1"/>
      </right>
      <top style="hair">
        <color indexed="64"/>
      </top>
      <bottom style="hair">
        <color indexed="64"/>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thin">
        <color indexed="64"/>
      </right>
      <top/>
      <bottom style="medium">
        <color auto="1"/>
      </bottom>
      <diagonal/>
    </border>
    <border>
      <left style="hair">
        <color auto="1"/>
      </left>
      <right style="medium">
        <color indexed="64"/>
      </right>
      <top/>
      <bottom style="medium">
        <color indexed="64"/>
      </bottom>
      <diagonal/>
    </border>
    <border>
      <left/>
      <right style="medium">
        <color indexed="64"/>
      </right>
      <top style="thin">
        <color indexed="64"/>
      </top>
      <bottom style="double">
        <color indexed="64"/>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auto="1"/>
      </left>
      <right style="medium">
        <color auto="1"/>
      </right>
      <top style="thin">
        <color indexed="64"/>
      </top>
      <bottom style="hair">
        <color indexed="64"/>
      </bottom>
      <diagonal/>
    </border>
    <border>
      <left style="hair">
        <color auto="1"/>
      </left>
      <right style="medium">
        <color auto="1"/>
      </right>
      <top style="hair">
        <color indexed="64"/>
      </top>
      <bottom style="double">
        <color indexed="64"/>
      </bottom>
      <diagonal/>
    </border>
    <border>
      <left style="medium">
        <color indexed="64"/>
      </left>
      <right/>
      <top style="thin">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hair">
        <color auto="1"/>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auto="1"/>
      </left>
      <right/>
      <top style="medium">
        <color auto="1"/>
      </top>
      <bottom style="double">
        <color indexed="64"/>
      </bottom>
      <diagonal/>
    </border>
    <border>
      <left/>
      <right style="medium">
        <color auto="1"/>
      </right>
      <top style="medium">
        <color auto="1"/>
      </top>
      <bottom style="double">
        <color indexed="64"/>
      </bottom>
      <diagonal/>
    </border>
    <border>
      <left style="thin">
        <color indexed="64"/>
      </left>
      <right/>
      <top/>
      <bottom style="hair">
        <color indexed="64"/>
      </bottom>
      <diagonal/>
    </border>
    <border>
      <left/>
      <right style="medium">
        <color auto="1"/>
      </right>
      <top/>
      <bottom style="hair">
        <color auto="1"/>
      </bottom>
      <diagonal/>
    </border>
    <border>
      <left/>
      <right style="medium">
        <color auto="1"/>
      </right>
      <top style="hair">
        <color auto="1"/>
      </top>
      <bottom/>
      <diagonal/>
    </border>
    <border>
      <left style="medium">
        <color auto="1"/>
      </left>
      <right style="hair">
        <color auto="1"/>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hair">
        <color auto="1"/>
      </top>
      <bottom style="medium">
        <color auto="1"/>
      </bottom>
      <diagonal/>
    </border>
    <border>
      <left style="hair">
        <color indexed="64"/>
      </left>
      <right style="hair">
        <color indexed="64"/>
      </right>
      <top style="hair">
        <color auto="1"/>
      </top>
      <bottom style="medium">
        <color auto="1"/>
      </bottom>
      <diagonal/>
    </border>
    <border>
      <left style="thin">
        <color indexed="64"/>
      </left>
      <right style="hair">
        <color indexed="64"/>
      </right>
      <top style="hair">
        <color auto="1"/>
      </top>
      <bottom style="medium">
        <color auto="1"/>
      </bottom>
      <diagonal/>
    </border>
    <border>
      <left style="hair">
        <color indexed="64"/>
      </left>
      <right style="thin">
        <color indexed="64"/>
      </right>
      <top style="hair">
        <color auto="1"/>
      </top>
      <bottom style="medium">
        <color auto="1"/>
      </bottom>
      <diagonal/>
    </border>
    <border>
      <left style="thin">
        <color indexed="64"/>
      </left>
      <right/>
      <top style="medium">
        <color indexed="64"/>
      </top>
      <bottom/>
      <diagonal/>
    </border>
    <border>
      <left style="medium">
        <color indexed="64"/>
      </left>
      <right/>
      <top style="thin">
        <color indexed="64"/>
      </top>
      <bottom style="hair">
        <color auto="1"/>
      </bottom>
      <diagonal/>
    </border>
    <border>
      <left style="medium">
        <color indexed="64"/>
      </left>
      <right/>
      <top style="hair">
        <color auto="1"/>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auto="1"/>
      </top>
      <bottom style="medium">
        <color indexed="64"/>
      </bottom>
      <diagonal/>
    </border>
    <border>
      <left/>
      <right/>
      <top style="hair">
        <color auto="1"/>
      </top>
      <bottom style="medium">
        <color auto="1"/>
      </bottom>
      <diagonal/>
    </border>
    <border>
      <left style="medium">
        <color indexed="64"/>
      </left>
      <right/>
      <top/>
      <bottom style="hair">
        <color auto="1"/>
      </bottom>
      <diagonal/>
    </border>
    <border>
      <left style="medium">
        <color auto="1"/>
      </left>
      <right/>
      <top style="hair">
        <color auto="1"/>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right style="hair">
        <color indexed="64"/>
      </right>
      <top style="double">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hair">
        <color indexed="64"/>
      </top>
      <bottom style="medium">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diagonalDown="1">
      <left/>
      <right/>
      <top style="thin">
        <color indexed="64"/>
      </top>
      <bottom style="thin">
        <color indexed="64"/>
      </bottom>
      <diagonal style="thin">
        <color auto="1"/>
      </diagonal>
    </border>
  </borders>
  <cellStyleXfs count="10">
    <xf numFmtId="0" fontId="0" fillId="0" borderId="0">
      <alignment vertical="center"/>
    </xf>
    <xf numFmtId="0" fontId="2" fillId="0" borderId="0"/>
    <xf numFmtId="0" fontId="9" fillId="0" borderId="0">
      <alignment vertical="center"/>
    </xf>
    <xf numFmtId="9" fontId="2" fillId="0" borderId="0" applyFont="0" applyFill="0" applyBorder="0" applyAlignment="0" applyProtection="0"/>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2" fillId="0" borderId="0">
      <alignment vertical="center"/>
    </xf>
    <xf numFmtId="0" fontId="24" fillId="0" borderId="0"/>
    <xf numFmtId="0" fontId="24" fillId="0" borderId="0"/>
    <xf numFmtId="38" fontId="2" fillId="0" borderId="0" applyFont="0" applyFill="0" applyBorder="0" applyAlignment="0" applyProtection="0">
      <alignment vertical="center"/>
    </xf>
  </cellStyleXfs>
  <cellXfs count="1250">
    <xf numFmtId="0" fontId="0" fillId="0" borderId="0" xfId="0">
      <alignment vertical="center"/>
    </xf>
    <xf numFmtId="0" fontId="2" fillId="0" borderId="0" xfId="1"/>
    <xf numFmtId="0" fontId="3" fillId="0" borderId="0" xfId="1" applyFont="1"/>
    <xf numFmtId="0" fontId="9" fillId="0" borderId="0" xfId="2">
      <alignment vertical="center"/>
    </xf>
    <xf numFmtId="0" fontId="10" fillId="0" borderId="26" xfId="1" applyFont="1" applyBorder="1" applyAlignment="1">
      <alignment horizontal="left" vertical="center"/>
    </xf>
    <xf numFmtId="0" fontId="9" fillId="0" borderId="0" xfId="2" applyAlignment="1">
      <alignment horizontal="center" vertical="center" wrapText="1"/>
    </xf>
    <xf numFmtId="0" fontId="19" fillId="0" borderId="0" xfId="2" applyFont="1" applyAlignment="1">
      <alignment horizontal="center" vertical="center" wrapText="1"/>
    </xf>
    <xf numFmtId="0" fontId="19" fillId="0" borderId="34" xfId="2" applyFont="1" applyBorder="1" applyAlignment="1">
      <alignment horizontal="center" vertical="center" wrapText="1"/>
    </xf>
    <xf numFmtId="0" fontId="19" fillId="0" borderId="0" xfId="2" applyFont="1" applyAlignment="1">
      <alignment horizontal="center" vertical="center"/>
    </xf>
    <xf numFmtId="0" fontId="19" fillId="0" borderId="34" xfId="2" applyFont="1" applyBorder="1" applyAlignment="1">
      <alignment horizontal="center" vertical="center"/>
    </xf>
    <xf numFmtId="0" fontId="20" fillId="0" borderId="34" xfId="2" applyFont="1" applyBorder="1" applyAlignment="1">
      <alignment horizontal="center" vertical="center"/>
    </xf>
    <xf numFmtId="38" fontId="21" fillId="0" borderId="34" xfId="2" applyNumberFormat="1" applyFont="1" applyBorder="1">
      <alignment vertical="center"/>
    </xf>
    <xf numFmtId="182" fontId="9" fillId="0" borderId="34" xfId="2" applyNumberFormat="1" applyBorder="1">
      <alignment vertical="center"/>
    </xf>
    <xf numFmtId="3" fontId="11" fillId="0" borderId="0" xfId="6" applyNumberFormat="1" applyFont="1" applyAlignment="1">
      <alignment horizontal="left" vertical="center"/>
    </xf>
    <xf numFmtId="186" fontId="22" fillId="0" borderId="0" xfId="6" applyNumberFormat="1" applyFont="1" applyAlignment="1">
      <alignment horizontal="center" vertical="center" wrapText="1"/>
    </xf>
    <xf numFmtId="187" fontId="22" fillId="0" borderId="26" xfId="6" applyNumberFormat="1" applyFont="1" applyBorder="1" applyAlignment="1">
      <alignment horizontal="center" vertical="center" wrapText="1"/>
    </xf>
    <xf numFmtId="3" fontId="22" fillId="0" borderId="27" xfId="6" applyNumberFormat="1" applyFont="1" applyBorder="1" applyAlignment="1">
      <alignment horizontal="center" vertical="center" wrapText="1"/>
    </xf>
    <xf numFmtId="0" fontId="3" fillId="0" borderId="0" xfId="6" applyFont="1">
      <alignment vertical="center"/>
    </xf>
    <xf numFmtId="0" fontId="11" fillId="0" borderId="0" xfId="6" applyFont="1">
      <alignment vertical="center"/>
    </xf>
    <xf numFmtId="3" fontId="22" fillId="0" borderId="13" xfId="6" applyNumberFormat="1" applyFont="1" applyBorder="1" applyAlignment="1">
      <alignment vertical="center" wrapText="1"/>
    </xf>
    <xf numFmtId="187" fontId="3" fillId="0" borderId="0" xfId="6" applyNumberFormat="1" applyFont="1">
      <alignment vertical="center"/>
    </xf>
    <xf numFmtId="3" fontId="22" fillId="0" borderId="0" xfId="6" applyNumberFormat="1" applyFont="1">
      <alignment vertical="center"/>
    </xf>
    <xf numFmtId="187" fontId="22" fillId="0" borderId="0" xfId="6" applyNumberFormat="1" applyFont="1">
      <alignment vertical="center"/>
    </xf>
    <xf numFmtId="186" fontId="22" fillId="0" borderId="0" xfId="6" applyNumberFormat="1" applyFont="1">
      <alignment vertical="center"/>
    </xf>
    <xf numFmtId="186" fontId="22" fillId="0" borderId="0" xfId="6" applyNumberFormat="1" applyFont="1" applyAlignment="1">
      <alignment horizontal="center" vertical="center"/>
    </xf>
    <xf numFmtId="188" fontId="22" fillId="0" borderId="0" xfId="6" applyNumberFormat="1" applyFont="1">
      <alignment vertical="center"/>
    </xf>
    <xf numFmtId="188" fontId="3" fillId="0" borderId="0" xfId="6" applyNumberFormat="1" applyFont="1">
      <alignment vertical="center"/>
    </xf>
    <xf numFmtId="187" fontId="22" fillId="0" borderId="0" xfId="6" applyNumberFormat="1" applyFont="1" applyAlignment="1">
      <alignment horizontal="center" vertical="center"/>
    </xf>
    <xf numFmtId="3" fontId="3" fillId="0" borderId="0" xfId="6" applyNumberFormat="1" applyFont="1">
      <alignment vertical="center"/>
    </xf>
    <xf numFmtId="0" fontId="10" fillId="0" borderId="13" xfId="1" applyFont="1" applyBorder="1" applyAlignment="1">
      <alignment horizontal="right" vertical="center"/>
    </xf>
    <xf numFmtId="187" fontId="3" fillId="0" borderId="0" xfId="8" applyNumberFormat="1" applyFont="1" applyAlignment="1">
      <alignment vertical="center"/>
    </xf>
    <xf numFmtId="0" fontId="10" fillId="5" borderId="29" xfId="1" applyFont="1" applyFill="1" applyBorder="1" applyAlignment="1">
      <alignment vertical="center"/>
    </xf>
    <xf numFmtId="0" fontId="10" fillId="5" borderId="109" xfId="1" applyFont="1" applyFill="1" applyBorder="1" applyAlignment="1">
      <alignment vertical="center"/>
    </xf>
    <xf numFmtId="0" fontId="10" fillId="5" borderId="108" xfId="1" applyFont="1" applyFill="1" applyBorder="1" applyAlignment="1">
      <alignment vertical="center"/>
    </xf>
    <xf numFmtId="0" fontId="10" fillId="5" borderId="108" xfId="1" applyFont="1" applyFill="1" applyBorder="1" applyAlignment="1">
      <alignment horizontal="right" vertical="center"/>
    </xf>
    <xf numFmtId="0" fontId="3" fillId="5" borderId="24" xfId="1" applyFont="1" applyFill="1" applyBorder="1" applyAlignment="1">
      <alignment horizontal="right"/>
    </xf>
    <xf numFmtId="0" fontId="3" fillId="5" borderId="25" xfId="1" applyFont="1" applyFill="1" applyBorder="1"/>
    <xf numFmtId="0" fontId="3" fillId="5" borderId="29" xfId="1" applyFont="1" applyFill="1" applyBorder="1" applyAlignment="1">
      <alignment horizontal="right"/>
    </xf>
    <xf numFmtId="0" fontId="3" fillId="5" borderId="30" xfId="1" applyFont="1" applyFill="1" applyBorder="1"/>
    <xf numFmtId="0" fontId="3" fillId="5" borderId="0" xfId="1" applyFont="1" applyFill="1"/>
    <xf numFmtId="0" fontId="3" fillId="5" borderId="0" xfId="1" applyFont="1" applyFill="1" applyAlignment="1">
      <alignment horizontal="right"/>
    </xf>
    <xf numFmtId="0" fontId="10" fillId="5" borderId="49" xfId="1" applyFont="1" applyFill="1" applyBorder="1" applyAlignment="1">
      <alignment vertical="center"/>
    </xf>
    <xf numFmtId="0" fontId="10" fillId="5" borderId="71" xfId="1" applyFont="1" applyFill="1" applyBorder="1" applyAlignment="1">
      <alignment vertical="center"/>
    </xf>
    <xf numFmtId="0" fontId="10" fillId="5" borderId="68" xfId="1" applyFont="1" applyFill="1" applyBorder="1" applyAlignment="1">
      <alignment vertical="center"/>
    </xf>
    <xf numFmtId="0" fontId="10" fillId="5" borderId="68" xfId="1" applyFont="1" applyFill="1" applyBorder="1" applyAlignment="1">
      <alignment horizontal="right" vertical="center"/>
    </xf>
    <xf numFmtId="182" fontId="12" fillId="5" borderId="0" xfId="4" applyNumberFormat="1" applyFont="1" applyFill="1" applyBorder="1" applyAlignment="1" applyProtection="1">
      <alignment horizontal="center" vertical="center"/>
    </xf>
    <xf numFmtId="0" fontId="3" fillId="6" borderId="0" xfId="1" applyFont="1" applyFill="1"/>
    <xf numFmtId="187" fontId="22" fillId="0" borderId="73" xfId="6" applyNumberFormat="1" applyFont="1" applyBorder="1" applyAlignment="1">
      <alignment horizontal="center" vertical="center" wrapText="1"/>
    </xf>
    <xf numFmtId="187" fontId="22" fillId="0" borderId="26" xfId="6" applyNumberFormat="1" applyFont="1" applyBorder="1" applyAlignment="1">
      <alignment vertical="center" wrapText="1"/>
    </xf>
    <xf numFmtId="186" fontId="22" fillId="0" borderId="27" xfId="6" applyNumberFormat="1" applyFont="1" applyBorder="1" applyAlignment="1">
      <alignment horizontal="center" vertical="center"/>
    </xf>
    <xf numFmtId="3" fontId="22" fillId="0" borderId="0" xfId="6" applyNumberFormat="1" applyFont="1" applyAlignment="1">
      <alignment horizontal="center" vertical="center"/>
    </xf>
    <xf numFmtId="3" fontId="22" fillId="0" borderId="26" xfId="6" applyNumberFormat="1" applyFont="1" applyBorder="1" applyAlignment="1">
      <alignment horizontal="distributed" vertical="center"/>
    </xf>
    <xf numFmtId="188" fontId="22" fillId="0" borderId="26" xfId="6" applyNumberFormat="1" applyFont="1" applyBorder="1">
      <alignment vertical="center"/>
    </xf>
    <xf numFmtId="187" fontId="22" fillId="0" borderId="0" xfId="6" applyNumberFormat="1" applyFont="1" applyAlignment="1">
      <alignment horizontal="right" vertical="center" wrapText="1"/>
    </xf>
    <xf numFmtId="187" fontId="22" fillId="0" borderId="27" xfId="6" applyNumberFormat="1" applyFont="1" applyBorder="1">
      <alignment vertical="center"/>
    </xf>
    <xf numFmtId="188" fontId="22" fillId="0" borderId="67" xfId="6" applyNumberFormat="1" applyFont="1" applyBorder="1" applyAlignment="1">
      <alignment horizontal="right" vertical="center"/>
    </xf>
    <xf numFmtId="186" fontId="22" fillId="0" borderId="26" xfId="6" applyNumberFormat="1" applyFont="1" applyBorder="1">
      <alignment vertical="center"/>
    </xf>
    <xf numFmtId="187" fontId="22" fillId="0" borderId="30" xfId="6" applyNumberFormat="1" applyFont="1" applyBorder="1">
      <alignment vertical="center"/>
    </xf>
    <xf numFmtId="186" fontId="22" fillId="0" borderId="0" xfId="6" applyNumberFormat="1" applyFont="1" applyAlignment="1">
      <alignment vertical="center" wrapText="1"/>
    </xf>
    <xf numFmtId="187" fontId="22" fillId="0" borderId="26" xfId="6" applyNumberFormat="1" applyFont="1" applyBorder="1">
      <alignment vertical="center"/>
    </xf>
    <xf numFmtId="3" fontId="22" fillId="0" borderId="67" xfId="6" applyNumberFormat="1" applyFont="1" applyBorder="1" applyAlignment="1">
      <alignment horizontal="center" vertical="center" wrapText="1"/>
    </xf>
    <xf numFmtId="3" fontId="22" fillId="0" borderId="73" xfId="6" applyNumberFormat="1" applyFont="1" applyBorder="1" applyAlignment="1">
      <alignment horizontal="center" vertical="center" wrapText="1"/>
    </xf>
    <xf numFmtId="3" fontId="22" fillId="0" borderId="26" xfId="6" applyNumberFormat="1" applyFont="1" applyBorder="1" applyAlignment="1">
      <alignment horizontal="center" vertical="center" wrapText="1"/>
    </xf>
    <xf numFmtId="3" fontId="22" fillId="0" borderId="0" xfId="6" applyNumberFormat="1" applyFont="1" applyAlignment="1">
      <alignment horizontal="center" vertical="center" wrapText="1"/>
    </xf>
    <xf numFmtId="186" fontId="22" fillId="0" borderId="72" xfId="6" applyNumberFormat="1" applyFont="1" applyBorder="1" applyAlignment="1">
      <alignment vertical="center" wrapText="1"/>
    </xf>
    <xf numFmtId="187" fontId="22" fillId="0" borderId="0" xfId="6" applyNumberFormat="1" applyFont="1" applyAlignment="1">
      <alignment horizontal="center" vertical="center" wrapText="1"/>
    </xf>
    <xf numFmtId="188" fontId="22" fillId="0" borderId="0" xfId="6" applyNumberFormat="1" applyFont="1" applyAlignment="1">
      <alignment horizontal="center" vertical="center" wrapText="1"/>
    </xf>
    <xf numFmtId="186" fontId="22" fillId="0" borderId="64" xfId="6" applyNumberFormat="1" applyFont="1" applyBorder="1" applyAlignment="1">
      <alignment horizontal="center" vertical="center"/>
    </xf>
    <xf numFmtId="186" fontId="22" fillId="0" borderId="63" xfId="6" applyNumberFormat="1" applyFont="1" applyBorder="1" applyAlignment="1">
      <alignment horizontal="center" vertical="center" wrapText="1"/>
    </xf>
    <xf numFmtId="186" fontId="22" fillId="0" borderId="26" xfId="6" applyNumberFormat="1" applyFont="1" applyBorder="1" applyAlignment="1">
      <alignment vertical="center" wrapText="1"/>
    </xf>
    <xf numFmtId="186" fontId="22" fillId="0" borderId="60" xfId="6" applyNumberFormat="1" applyFont="1" applyBorder="1" applyAlignment="1">
      <alignment horizontal="center" vertical="center" wrapText="1"/>
    </xf>
    <xf numFmtId="187" fontId="22" fillId="0" borderId="0" xfId="6" applyNumberFormat="1" applyFont="1" applyAlignment="1">
      <alignment vertical="center" wrapText="1"/>
    </xf>
    <xf numFmtId="187" fontId="22" fillId="0" borderId="95" xfId="6" applyNumberFormat="1" applyFont="1" applyBorder="1" applyAlignment="1">
      <alignment horizontal="center" vertical="center" wrapText="1"/>
    </xf>
    <xf numFmtId="187" fontId="22" fillId="0" borderId="64" xfId="6" applyNumberFormat="1" applyFont="1" applyBorder="1" applyAlignment="1">
      <alignment horizontal="center" vertical="center" wrapText="1"/>
    </xf>
    <xf numFmtId="187" fontId="22" fillId="0" borderId="63" xfId="6" applyNumberFormat="1" applyFont="1" applyBorder="1" applyAlignment="1">
      <alignment horizontal="center" vertical="center" wrapText="1"/>
    </xf>
    <xf numFmtId="0" fontId="3" fillId="0" borderId="0" xfId="8" applyFont="1" applyAlignment="1">
      <alignment vertical="center" wrapText="1"/>
    </xf>
    <xf numFmtId="192" fontId="3" fillId="0" borderId="0" xfId="8" applyNumberFormat="1" applyFont="1" applyAlignment="1">
      <alignment horizontal="center" vertical="center" wrapText="1"/>
    </xf>
    <xf numFmtId="187" fontId="3" fillId="0" borderId="24" xfId="8" applyNumberFormat="1" applyFont="1" applyBorder="1" applyAlignment="1">
      <alignment vertical="center"/>
    </xf>
    <xf numFmtId="187" fontId="3" fillId="0" borderId="25" xfId="8" applyNumberFormat="1" applyFont="1" applyBorder="1" applyAlignment="1">
      <alignment vertical="center"/>
    </xf>
    <xf numFmtId="187" fontId="3" fillId="0" borderId="27" xfId="8" applyNumberFormat="1" applyFont="1" applyBorder="1" applyAlignment="1">
      <alignment vertical="center"/>
    </xf>
    <xf numFmtId="188" fontId="22" fillId="0" borderId="35" xfId="6" applyNumberFormat="1" applyFont="1" applyBorder="1">
      <alignment vertical="center"/>
    </xf>
    <xf numFmtId="188" fontId="22" fillId="0" borderId="67" xfId="6" applyNumberFormat="1" applyFont="1" applyBorder="1">
      <alignment vertical="center"/>
    </xf>
    <xf numFmtId="187" fontId="22" fillId="0" borderId="67" xfId="6" applyNumberFormat="1" applyFont="1" applyBorder="1" applyAlignment="1"/>
    <xf numFmtId="187" fontId="22" fillId="0" borderId="28" xfId="6" applyNumberFormat="1" applyFont="1" applyBorder="1">
      <alignment vertical="center"/>
    </xf>
    <xf numFmtId="186" fontId="22" fillId="0" borderId="26" xfId="6" applyNumberFormat="1" applyFont="1" applyBorder="1" applyAlignment="1">
      <alignment horizontal="center" vertical="center"/>
    </xf>
    <xf numFmtId="0" fontId="3" fillId="5" borderId="0" xfId="1" applyFont="1" applyFill="1" applyAlignment="1">
      <alignment horizontal="left" vertical="center"/>
    </xf>
    <xf numFmtId="0" fontId="3" fillId="5" borderId="27" xfId="1" applyFont="1" applyFill="1" applyBorder="1" applyAlignment="1">
      <alignment horizontal="left" vertical="center"/>
    </xf>
    <xf numFmtId="0" fontId="19" fillId="0" borderId="0" xfId="8" applyFont="1" applyAlignment="1">
      <alignment vertical="center"/>
    </xf>
    <xf numFmtId="0" fontId="3" fillId="5" borderId="24" xfId="1" applyFont="1" applyFill="1" applyBorder="1"/>
    <xf numFmtId="0" fontId="30" fillId="5" borderId="24" xfId="1" applyFont="1" applyFill="1" applyBorder="1" applyAlignment="1">
      <alignment horizontal="center" vertical="center"/>
    </xf>
    <xf numFmtId="1" fontId="10" fillId="5" borderId="24" xfId="1" applyNumberFormat="1" applyFont="1" applyFill="1" applyBorder="1" applyAlignment="1">
      <alignment horizontal="right" vertical="center"/>
    </xf>
    <xf numFmtId="0" fontId="3" fillId="5" borderId="29" xfId="1" applyFont="1" applyFill="1" applyBorder="1"/>
    <xf numFmtId="1" fontId="10" fillId="5" borderId="29" xfId="1" applyNumberFormat="1" applyFont="1" applyFill="1" applyBorder="1" applyAlignment="1">
      <alignment horizontal="right" vertical="center"/>
    </xf>
    <xf numFmtId="0" fontId="3" fillId="5" borderId="0" xfId="1" applyFont="1" applyFill="1" applyAlignment="1">
      <alignment vertical="center" shrinkToFit="1"/>
    </xf>
    <xf numFmtId="9" fontId="13" fillId="5" borderId="24" xfId="3" applyFont="1" applyFill="1" applyBorder="1" applyAlignment="1" applyProtection="1">
      <alignment vertical="center"/>
    </xf>
    <xf numFmtId="9" fontId="13" fillId="5" borderId="24" xfId="3" applyFont="1" applyFill="1" applyBorder="1" applyAlignment="1" applyProtection="1">
      <alignment vertical="center" wrapText="1"/>
    </xf>
    <xf numFmtId="9" fontId="13" fillId="5" borderId="13" xfId="3" applyFont="1" applyFill="1" applyBorder="1" applyAlignment="1" applyProtection="1">
      <alignment vertical="center" wrapText="1"/>
    </xf>
    <xf numFmtId="9" fontId="13" fillId="5" borderId="14" xfId="3" applyFont="1" applyFill="1" applyBorder="1" applyAlignment="1" applyProtection="1">
      <alignment vertical="center" wrapText="1"/>
    </xf>
    <xf numFmtId="3" fontId="22" fillId="0" borderId="23" xfId="6" applyNumberFormat="1" applyFont="1" applyBorder="1" applyAlignment="1">
      <alignment horizontal="center" vertical="center"/>
    </xf>
    <xf numFmtId="3" fontId="22" fillId="0" borderId="25" xfId="6" applyNumberFormat="1" applyFont="1" applyBorder="1" applyAlignment="1">
      <alignment horizontal="center" vertical="center"/>
    </xf>
    <xf numFmtId="3" fontId="22" fillId="0" borderId="26" xfId="6" applyNumberFormat="1" applyFont="1" applyBorder="1" applyAlignment="1">
      <alignment horizontal="center" vertical="center"/>
    </xf>
    <xf numFmtId="3" fontId="22" fillId="0" borderId="27" xfId="6" applyNumberFormat="1" applyFont="1" applyBorder="1" applyAlignment="1">
      <alignment horizontal="center" vertical="center"/>
    </xf>
    <xf numFmtId="3" fontId="31" fillId="0" borderId="0" xfId="6" applyNumberFormat="1" applyFont="1" applyAlignment="1">
      <alignment horizontal="center" vertical="center"/>
    </xf>
    <xf numFmtId="186" fontId="22" fillId="0" borderId="23" xfId="6" applyNumberFormat="1" applyFont="1" applyBorder="1" applyAlignment="1">
      <alignment horizontal="center" vertical="center"/>
    </xf>
    <xf numFmtId="186" fontId="22" fillId="0" borderId="25" xfId="6" applyNumberFormat="1" applyFont="1" applyBorder="1" applyAlignment="1">
      <alignment horizontal="center" vertical="center"/>
    </xf>
    <xf numFmtId="3" fontId="11" fillId="0" borderId="26" xfId="6" applyNumberFormat="1" applyFont="1" applyBorder="1" applyAlignment="1">
      <alignment horizontal="left" vertical="center"/>
    </xf>
    <xf numFmtId="3" fontId="22" fillId="0" borderId="26" xfId="6" applyNumberFormat="1" applyFont="1" applyBorder="1">
      <alignment vertical="center"/>
    </xf>
    <xf numFmtId="186" fontId="31" fillId="0" borderId="0" xfId="6" applyNumberFormat="1" applyFont="1" applyAlignment="1">
      <alignment horizontal="center" vertical="center"/>
    </xf>
    <xf numFmtId="3" fontId="31" fillId="0" borderId="0" xfId="6" applyNumberFormat="1" applyFont="1" applyAlignment="1">
      <alignment horizontal="center" vertical="center" wrapText="1"/>
    </xf>
    <xf numFmtId="187" fontId="31" fillId="0" borderId="26" xfId="6" applyNumberFormat="1" applyFont="1" applyBorder="1" applyAlignment="1">
      <alignment vertical="center" wrapText="1"/>
    </xf>
    <xf numFmtId="187" fontId="31" fillId="0" borderId="27" xfId="6" applyNumberFormat="1" applyFont="1" applyBorder="1" applyAlignment="1">
      <alignment vertical="center" wrapText="1"/>
    </xf>
    <xf numFmtId="186" fontId="31" fillId="0" borderId="95" xfId="6" applyNumberFormat="1" applyFont="1" applyBorder="1" applyAlignment="1">
      <alignment horizontal="center" vertical="center" wrapText="1"/>
    </xf>
    <xf numFmtId="0" fontId="19" fillId="0" borderId="0" xfId="6" applyFont="1" applyAlignment="1">
      <alignment horizontal="left" vertical="center"/>
    </xf>
    <xf numFmtId="186" fontId="31" fillId="0" borderId="63" xfId="6" applyNumberFormat="1" applyFont="1" applyBorder="1" applyAlignment="1">
      <alignment horizontal="center" vertical="center" wrapText="1"/>
    </xf>
    <xf numFmtId="186" fontId="22" fillId="0" borderId="122" xfId="6" applyNumberFormat="1" applyFont="1" applyBorder="1" applyAlignment="1">
      <alignment vertical="center" wrapText="1"/>
    </xf>
    <xf numFmtId="187" fontId="31" fillId="0" borderId="0" xfId="6" applyNumberFormat="1" applyFont="1" applyAlignment="1">
      <alignment vertical="center" wrapText="1"/>
    </xf>
    <xf numFmtId="3" fontId="31" fillId="0" borderId="26" xfId="6" applyNumberFormat="1" applyFont="1" applyBorder="1" applyAlignment="1">
      <alignment horizontal="right" vertical="center" shrinkToFit="1"/>
    </xf>
    <xf numFmtId="3" fontId="31" fillId="0" borderId="0" xfId="6" applyNumberFormat="1" applyFont="1" applyAlignment="1">
      <alignment horizontal="left" vertical="center" shrinkToFit="1"/>
    </xf>
    <xf numFmtId="3" fontId="31" fillId="0" borderId="0" xfId="6" applyNumberFormat="1" applyFont="1" applyAlignment="1">
      <alignment horizontal="center" vertical="center" shrinkToFit="1"/>
    </xf>
    <xf numFmtId="3" fontId="31" fillId="0" borderId="0" xfId="6" applyNumberFormat="1" applyFont="1" applyAlignment="1">
      <alignment vertical="center" shrinkToFit="1"/>
    </xf>
    <xf numFmtId="186" fontId="31" fillId="0" borderId="0" xfId="6" applyNumberFormat="1" applyFont="1" applyAlignment="1">
      <alignment horizontal="left" vertical="center" wrapText="1"/>
    </xf>
    <xf numFmtId="0" fontId="19" fillId="0" borderId="105" xfId="6" applyFont="1" applyBorder="1">
      <alignment vertical="center"/>
    </xf>
    <xf numFmtId="186" fontId="31" fillId="0" borderId="64" xfId="6" applyNumberFormat="1" applyFont="1" applyBorder="1" applyAlignment="1">
      <alignment horizontal="center" vertical="center" wrapText="1"/>
    </xf>
    <xf numFmtId="187" fontId="31" fillId="0" borderId="26" xfId="6" applyNumberFormat="1" applyFont="1" applyBorder="1" applyAlignment="1">
      <alignment horizontal="center" vertical="center" wrapText="1"/>
    </xf>
    <xf numFmtId="187" fontId="31" fillId="0" borderId="0" xfId="6" applyNumberFormat="1" applyFont="1" applyAlignment="1">
      <alignment horizontal="center" vertical="center" wrapText="1"/>
    </xf>
    <xf numFmtId="196" fontId="31" fillId="0" borderId="63" xfId="6" applyNumberFormat="1" applyFont="1" applyBorder="1" applyAlignment="1">
      <alignment horizontal="center" vertical="center" wrapText="1"/>
    </xf>
    <xf numFmtId="196" fontId="31" fillId="0" borderId="64" xfId="6" applyNumberFormat="1" applyFont="1" applyBorder="1" applyAlignment="1">
      <alignment horizontal="center" vertical="center" wrapText="1"/>
    </xf>
    <xf numFmtId="186" fontId="31" fillId="0" borderId="26" xfId="6" applyNumberFormat="1" applyFont="1" applyBorder="1" applyAlignment="1">
      <alignment horizontal="right" vertical="center" shrinkToFit="1"/>
    </xf>
    <xf numFmtId="186" fontId="31" fillId="0" borderId="27" xfId="6" applyNumberFormat="1" applyFont="1" applyBorder="1" applyAlignment="1">
      <alignment horizontal="center" vertical="center" shrinkToFit="1"/>
    </xf>
    <xf numFmtId="186" fontId="31" fillId="0" borderId="0" xfId="6" applyNumberFormat="1" applyFont="1" applyAlignment="1">
      <alignment horizontal="center" vertical="center" wrapText="1"/>
    </xf>
    <xf numFmtId="186" fontId="31" fillId="0" borderId="27" xfId="6" applyNumberFormat="1" applyFont="1" applyBorder="1" applyAlignment="1">
      <alignment vertical="center" shrinkToFit="1"/>
    </xf>
    <xf numFmtId="186" fontId="31" fillId="0" borderId="0" xfId="6" applyNumberFormat="1" applyFont="1" applyAlignment="1">
      <alignment vertical="center" wrapText="1"/>
    </xf>
    <xf numFmtId="186" fontId="31" fillId="0" borderId="27" xfId="6" applyNumberFormat="1" applyFont="1" applyBorder="1" applyAlignment="1">
      <alignment horizontal="left" vertical="center" shrinkToFit="1"/>
    </xf>
    <xf numFmtId="3" fontId="22" fillId="0" borderId="13" xfId="6" applyNumberFormat="1" applyFont="1" applyBorder="1">
      <alignment vertical="center"/>
    </xf>
    <xf numFmtId="188" fontId="3" fillId="0" borderId="0" xfId="6" applyNumberFormat="1" applyFont="1" applyAlignment="1">
      <alignment horizontal="left" vertical="center"/>
    </xf>
    <xf numFmtId="200" fontId="22" fillId="0" borderId="126" xfId="6" applyNumberFormat="1" applyFont="1" applyBorder="1">
      <alignment vertical="center"/>
    </xf>
    <xf numFmtId="200" fontId="22" fillId="0" borderId="120" xfId="6" applyNumberFormat="1" applyFont="1" applyBorder="1" applyAlignment="1">
      <alignment horizontal="center" vertical="center"/>
    </xf>
    <xf numFmtId="200" fontId="22" fillId="0" borderId="120" xfId="6" applyNumberFormat="1" applyFont="1" applyBorder="1">
      <alignment vertical="center"/>
    </xf>
    <xf numFmtId="200" fontId="22" fillId="0" borderId="127" xfId="6" applyNumberFormat="1" applyFont="1" applyBorder="1">
      <alignment vertical="center"/>
    </xf>
    <xf numFmtId="49" fontId="31" fillId="0" borderId="0" xfId="6" applyNumberFormat="1" applyFont="1" applyAlignment="1">
      <alignment horizontal="center" vertical="center" wrapText="1"/>
    </xf>
    <xf numFmtId="200" fontId="22" fillId="0" borderId="128" xfId="6" applyNumberFormat="1" applyFont="1" applyBorder="1">
      <alignment vertical="center"/>
    </xf>
    <xf numFmtId="200" fontId="22" fillId="0" borderId="0" xfId="6" applyNumberFormat="1" applyFont="1" applyAlignment="1">
      <alignment horizontal="center" vertical="center"/>
    </xf>
    <xf numFmtId="200" fontId="22" fillId="0" borderId="0" xfId="6" applyNumberFormat="1" applyFont="1">
      <alignment vertical="center"/>
    </xf>
    <xf numFmtId="200" fontId="22" fillId="0" borderId="129" xfId="6" applyNumberFormat="1" applyFont="1" applyBorder="1">
      <alignment vertical="center"/>
    </xf>
    <xf numFmtId="3" fontId="22" fillId="0" borderId="128" xfId="6" applyNumberFormat="1" applyFont="1" applyBorder="1">
      <alignment vertical="center"/>
    </xf>
    <xf numFmtId="199" fontId="31" fillId="0" borderId="129" xfId="6" applyNumberFormat="1" applyFont="1" applyBorder="1" applyAlignment="1">
      <alignment horizontal="left" vertical="center" wrapText="1"/>
    </xf>
    <xf numFmtId="201" fontId="31" fillId="0" borderId="0" xfId="6" applyNumberFormat="1" applyFont="1" applyAlignment="1">
      <alignment horizontal="center" vertical="center" wrapText="1"/>
    </xf>
    <xf numFmtId="0" fontId="24" fillId="0" borderId="24" xfId="7" applyBorder="1"/>
    <xf numFmtId="0" fontId="24" fillId="0" borderId="0" xfId="7"/>
    <xf numFmtId="0" fontId="24" fillId="0" borderId="29" xfId="7" applyBorder="1"/>
    <xf numFmtId="186" fontId="31" fillId="0" borderId="139" xfId="6" applyNumberFormat="1" applyFont="1" applyBorder="1" applyAlignment="1">
      <alignment horizontal="center" vertical="center" wrapText="1"/>
    </xf>
    <xf numFmtId="49" fontId="31" fillId="0" borderId="139" xfId="6" applyNumberFormat="1" applyFont="1" applyBorder="1" applyAlignment="1">
      <alignment horizontal="center" vertical="center" wrapText="1"/>
    </xf>
    <xf numFmtId="202" fontId="22" fillId="0" borderId="67" xfId="6" applyNumberFormat="1" applyFont="1" applyBorder="1" applyAlignment="1">
      <alignment vertical="top"/>
    </xf>
    <xf numFmtId="3" fontId="22" fillId="0" borderId="141" xfId="6" applyNumberFormat="1" applyFont="1" applyBorder="1">
      <alignment vertical="center"/>
    </xf>
    <xf numFmtId="201" fontId="31" fillId="0" borderId="24" xfId="6" applyNumberFormat="1" applyFont="1" applyBorder="1" applyAlignment="1">
      <alignment horizontal="center" vertical="center" wrapText="1"/>
    </xf>
    <xf numFmtId="188" fontId="22" fillId="0" borderId="0" xfId="6" applyNumberFormat="1" applyFont="1" applyAlignment="1">
      <alignment horizontal="center" vertical="center"/>
    </xf>
    <xf numFmtId="187" fontId="25" fillId="0" borderId="0" xfId="7" applyNumberFormat="1" applyFont="1" applyAlignment="1">
      <alignment vertical="center"/>
    </xf>
    <xf numFmtId="187" fontId="3" fillId="0" borderId="0" xfId="7" applyNumberFormat="1" applyFont="1" applyAlignment="1">
      <alignment vertical="center"/>
    </xf>
    <xf numFmtId="0" fontId="3" fillId="0" borderId="0" xfId="7" applyFont="1" applyAlignment="1">
      <alignment vertical="center" wrapText="1"/>
    </xf>
    <xf numFmtId="0" fontId="3" fillId="0" borderId="0" xfId="7" applyFont="1" applyAlignment="1">
      <alignment horizontal="center" vertical="center"/>
    </xf>
    <xf numFmtId="0" fontId="3" fillId="0" borderId="0" xfId="7" applyFont="1" applyAlignment="1">
      <alignment horizontal="distributed" vertical="center"/>
    </xf>
    <xf numFmtId="0" fontId="3" fillId="0" borderId="0" xfId="7" applyFont="1" applyAlignment="1">
      <alignment horizontal="right" vertical="center"/>
    </xf>
    <xf numFmtId="0" fontId="3" fillId="0" borderId="0" xfId="7" applyFont="1" applyAlignment="1">
      <alignment vertical="center"/>
    </xf>
    <xf numFmtId="0" fontId="19" fillId="0" borderId="0" xfId="7" applyFont="1" applyAlignment="1">
      <alignment vertical="center"/>
    </xf>
    <xf numFmtId="0" fontId="3" fillId="0" borderId="15" xfId="7" applyFont="1" applyBorder="1" applyAlignment="1">
      <alignment vertical="center" wrapText="1"/>
    </xf>
    <xf numFmtId="0" fontId="3" fillId="0" borderId="14" xfId="7" applyFont="1" applyBorder="1" applyAlignment="1">
      <alignment vertical="center" wrapText="1"/>
    </xf>
    <xf numFmtId="0" fontId="19" fillId="0" borderId="34" xfId="7" applyFont="1" applyBorder="1" applyAlignment="1">
      <alignment vertical="center"/>
    </xf>
    <xf numFmtId="0" fontId="19" fillId="0" borderId="0" xfId="7" applyFont="1" applyAlignment="1">
      <alignment horizontal="center" vertical="center"/>
    </xf>
    <xf numFmtId="0" fontId="32" fillId="0" borderId="14" xfId="7" applyFont="1" applyBorder="1" applyAlignment="1">
      <alignment vertical="center" wrapText="1"/>
    </xf>
    <xf numFmtId="0" fontId="24" fillId="0" borderId="23" xfId="7" applyBorder="1" applyAlignment="1">
      <alignment wrapText="1"/>
    </xf>
    <xf numFmtId="187" fontId="3" fillId="0" borderId="26" xfId="8" applyNumberFormat="1" applyFont="1" applyBorder="1" applyAlignment="1">
      <alignment vertical="center"/>
    </xf>
    <xf numFmtId="0" fontId="33" fillId="0" borderId="0" xfId="7" applyFont="1" applyAlignment="1">
      <alignment horizontal="center" vertical="center"/>
    </xf>
    <xf numFmtId="0" fontId="33" fillId="0" borderId="0" xfId="8" applyFont="1" applyAlignment="1">
      <alignment horizontal="left" vertical="center"/>
    </xf>
    <xf numFmtId="187" fontId="3" fillId="0" borderId="28" xfId="8" applyNumberFormat="1" applyFont="1" applyBorder="1" applyAlignment="1">
      <alignment vertical="center"/>
    </xf>
    <xf numFmtId="0" fontId="24" fillId="0" borderId="29" xfId="7" applyBorder="1" applyAlignment="1">
      <alignment vertical="center"/>
    </xf>
    <xf numFmtId="0" fontId="3" fillId="0" borderId="27" xfId="8" applyFont="1" applyBorder="1" applyAlignment="1">
      <alignment horizontal="left" vertical="center"/>
    </xf>
    <xf numFmtId="0" fontId="3" fillId="0" borderId="24" xfId="8" applyFont="1" applyBorder="1" applyAlignment="1">
      <alignment wrapText="1"/>
    </xf>
    <xf numFmtId="0" fontId="3" fillId="0" borderId="24" xfId="7" applyFont="1" applyBorder="1" applyAlignment="1">
      <alignment horizontal="center" vertical="center"/>
    </xf>
    <xf numFmtId="0" fontId="3" fillId="0" borderId="25" xfId="7" applyFont="1" applyBorder="1" applyAlignment="1">
      <alignment horizontal="center" vertical="center"/>
    </xf>
    <xf numFmtId="0" fontId="3" fillId="0" borderId="29" xfId="7" applyFont="1" applyBorder="1" applyAlignment="1">
      <alignment vertical="center"/>
    </xf>
    <xf numFmtId="0" fontId="3" fillId="0" borderId="30" xfId="7" applyFont="1" applyBorder="1" applyAlignment="1">
      <alignment vertical="center"/>
    </xf>
    <xf numFmtId="0" fontId="11" fillId="0" borderId="0" xfId="7" applyFont="1" applyAlignment="1">
      <alignment vertical="center"/>
    </xf>
    <xf numFmtId="0" fontId="11" fillId="0" borderId="34" xfId="7" applyFont="1" applyBorder="1" applyAlignment="1">
      <alignment vertical="center"/>
    </xf>
    <xf numFmtId="187" fontId="11" fillId="0" borderId="0" xfId="7" applyNumberFormat="1" applyFont="1" applyAlignment="1">
      <alignment vertical="center"/>
    </xf>
    <xf numFmtId="3" fontId="34" fillId="0" borderId="34" xfId="6" applyNumberFormat="1" applyFont="1" applyBorder="1" applyAlignment="1">
      <alignment vertical="center" textRotation="45"/>
    </xf>
    <xf numFmtId="0" fontId="35" fillId="0" borderId="34" xfId="6" applyFont="1" applyBorder="1">
      <alignment vertical="center"/>
    </xf>
    <xf numFmtId="0" fontId="36" fillId="0" borderId="0" xfId="0" applyFont="1">
      <alignment vertical="center"/>
    </xf>
    <xf numFmtId="0" fontId="36" fillId="0" borderId="0" xfId="0" applyFont="1" applyAlignment="1">
      <alignment vertical="center" textRotation="60"/>
    </xf>
    <xf numFmtId="0" fontId="36" fillId="0" borderId="116" xfId="0" applyFont="1" applyBorder="1">
      <alignment vertical="center"/>
    </xf>
    <xf numFmtId="183" fontId="36" fillId="0" borderId="146" xfId="0" applyNumberFormat="1" applyFont="1" applyBorder="1">
      <alignment vertical="center"/>
    </xf>
    <xf numFmtId="0" fontId="36" fillId="0" borderId="91" xfId="0" applyFont="1" applyBorder="1">
      <alignment vertical="center"/>
    </xf>
    <xf numFmtId="183" fontId="36" fillId="0" borderId="147" xfId="0" applyNumberFormat="1" applyFont="1" applyBorder="1">
      <alignment vertical="center"/>
    </xf>
    <xf numFmtId="0" fontId="36" fillId="0" borderId="113" xfId="0" applyFont="1" applyBorder="1">
      <alignment vertical="center"/>
    </xf>
    <xf numFmtId="183" fontId="36" fillId="0" borderId="148" xfId="0" applyNumberFormat="1" applyFont="1" applyBorder="1">
      <alignment vertical="center"/>
    </xf>
    <xf numFmtId="0" fontId="34" fillId="5" borderId="49" xfId="1" applyFont="1" applyFill="1" applyBorder="1" applyAlignment="1">
      <alignment vertical="center"/>
    </xf>
    <xf numFmtId="0" fontId="34" fillId="0" borderId="23" xfId="1" applyFont="1" applyBorder="1"/>
    <xf numFmtId="0" fontId="34" fillId="0" borderId="24" xfId="1" applyFont="1" applyBorder="1"/>
    <xf numFmtId="0" fontId="36" fillId="0" borderId="25" xfId="0" applyFont="1" applyBorder="1">
      <alignment vertical="center"/>
    </xf>
    <xf numFmtId="0" fontId="36" fillId="0" borderId="23" xfId="0" applyFont="1" applyBorder="1">
      <alignment vertical="center"/>
    </xf>
    <xf numFmtId="0" fontId="36" fillId="0" borderId="26" xfId="0" applyFont="1" applyBorder="1">
      <alignment vertical="center"/>
    </xf>
    <xf numFmtId="0" fontId="34" fillId="0" borderId="146" xfId="1" applyFont="1" applyBorder="1"/>
    <xf numFmtId="0" fontId="36" fillId="0" borderId="146" xfId="0" applyFont="1" applyBorder="1">
      <alignment vertical="center"/>
    </xf>
    <xf numFmtId="0" fontId="34" fillId="5" borderId="71" xfId="1" applyFont="1" applyFill="1" applyBorder="1" applyAlignment="1">
      <alignment vertical="center"/>
    </xf>
    <xf numFmtId="0" fontId="34" fillId="5" borderId="68" xfId="1" applyFont="1" applyFill="1" applyBorder="1" applyAlignment="1">
      <alignment vertical="center"/>
    </xf>
    <xf numFmtId="0" fontId="34" fillId="5" borderId="68" xfId="1" applyFont="1" applyFill="1" applyBorder="1" applyAlignment="1">
      <alignment horizontal="right" vertical="center"/>
    </xf>
    <xf numFmtId="0" fontId="36" fillId="0" borderId="147" xfId="2" applyFont="1" applyBorder="1">
      <alignment vertical="center"/>
    </xf>
    <xf numFmtId="0" fontId="36" fillId="0" borderId="147" xfId="0" applyFont="1" applyBorder="1">
      <alignment vertical="center"/>
    </xf>
    <xf numFmtId="0" fontId="34" fillId="5" borderId="109" xfId="1" applyFont="1" applyFill="1" applyBorder="1" applyAlignment="1">
      <alignment vertical="center"/>
    </xf>
    <xf numFmtId="0" fontId="34" fillId="5" borderId="108" xfId="1" applyFont="1" applyFill="1" applyBorder="1" applyAlignment="1">
      <alignment vertical="center"/>
    </xf>
    <xf numFmtId="0" fontId="34" fillId="5" borderId="108" xfId="1" applyFont="1" applyFill="1" applyBorder="1" applyAlignment="1">
      <alignment horizontal="right" vertical="center"/>
    </xf>
    <xf numFmtId="0" fontId="34" fillId="5" borderId="28" xfId="1" applyFont="1" applyFill="1" applyBorder="1" applyAlignment="1">
      <alignment vertical="center"/>
    </xf>
    <xf numFmtId="0" fontId="34" fillId="5" borderId="29" xfId="1" applyFont="1" applyFill="1" applyBorder="1" applyAlignment="1">
      <alignment vertical="center"/>
    </xf>
    <xf numFmtId="0" fontId="34" fillId="5" borderId="29" xfId="1" applyFont="1" applyFill="1" applyBorder="1" applyAlignment="1">
      <alignment horizontal="right" vertical="center"/>
    </xf>
    <xf numFmtId="0" fontId="36" fillId="0" borderId="28" xfId="0" applyFont="1" applyBorder="1">
      <alignment vertical="center"/>
    </xf>
    <xf numFmtId="0" fontId="36" fillId="0" borderId="148" xfId="0" applyFont="1" applyBorder="1">
      <alignment vertical="center"/>
    </xf>
    <xf numFmtId="0" fontId="36" fillId="0" borderId="148" xfId="2" applyFont="1" applyBorder="1">
      <alignment vertical="center"/>
    </xf>
    <xf numFmtId="0" fontId="36" fillId="0" borderId="24" xfId="0" applyFont="1" applyBorder="1">
      <alignment vertical="center"/>
    </xf>
    <xf numFmtId="0" fontId="36" fillId="0" borderId="49" xfId="0" applyFont="1" applyBorder="1">
      <alignment vertical="center"/>
    </xf>
    <xf numFmtId="178" fontId="36" fillId="0" borderId="116" xfId="2" applyNumberFormat="1" applyFont="1" applyBorder="1" applyAlignment="1">
      <alignment horizontal="distributed" vertical="center"/>
    </xf>
    <xf numFmtId="0" fontId="36" fillId="0" borderId="117" xfId="0" applyFont="1" applyBorder="1">
      <alignment vertical="center"/>
    </xf>
    <xf numFmtId="0" fontId="34" fillId="0" borderId="116" xfId="1" applyFont="1" applyBorder="1"/>
    <xf numFmtId="0" fontId="36" fillId="0" borderId="118" xfId="0" applyFont="1" applyBorder="1">
      <alignment vertical="center"/>
    </xf>
    <xf numFmtId="0" fontId="36" fillId="0" borderId="112" xfId="0" applyFont="1" applyBorder="1">
      <alignment vertical="center"/>
    </xf>
    <xf numFmtId="0" fontId="36" fillId="0" borderId="91" xfId="2" applyFont="1" applyBorder="1" applyAlignment="1">
      <alignment horizontal="distributed" vertical="center"/>
    </xf>
    <xf numFmtId="0" fontId="34" fillId="0" borderId="91" xfId="1" applyFont="1" applyBorder="1"/>
    <xf numFmtId="0" fontId="36" fillId="0" borderId="123" xfId="0" applyFont="1" applyBorder="1">
      <alignment vertical="center"/>
    </xf>
    <xf numFmtId="0" fontId="36" fillId="7" borderId="91" xfId="2" applyFont="1" applyFill="1" applyBorder="1" applyAlignment="1">
      <alignment horizontal="distributed" vertical="center"/>
    </xf>
    <xf numFmtId="0" fontId="36" fillId="7" borderId="49" xfId="0" applyFont="1" applyFill="1" applyBorder="1">
      <alignment vertical="center"/>
    </xf>
    <xf numFmtId="0" fontId="34" fillId="7" borderId="91" xfId="1" applyFont="1" applyFill="1" applyBorder="1"/>
    <xf numFmtId="0" fontId="36" fillId="7" borderId="123" xfId="0" applyFont="1" applyFill="1" applyBorder="1">
      <alignment vertical="center"/>
    </xf>
    <xf numFmtId="0" fontId="36" fillId="7" borderId="113" xfId="2" applyFont="1" applyFill="1" applyBorder="1" applyAlignment="1">
      <alignment horizontal="distributed" vertical="center"/>
    </xf>
    <xf numFmtId="0" fontId="36" fillId="7" borderId="111" xfId="0" applyFont="1" applyFill="1" applyBorder="1">
      <alignment vertical="center"/>
    </xf>
    <xf numFmtId="0" fontId="34" fillId="7" borderId="113" xfId="1" applyFont="1" applyFill="1" applyBorder="1"/>
    <xf numFmtId="0" fontId="36" fillId="7" borderId="112" xfId="0" applyFont="1" applyFill="1" applyBorder="1">
      <alignment vertical="center"/>
    </xf>
    <xf numFmtId="0" fontId="36" fillId="0" borderId="35" xfId="0" applyFont="1" applyBorder="1">
      <alignment vertical="center"/>
    </xf>
    <xf numFmtId="0" fontId="36" fillId="0" borderId="67" xfId="0" applyFont="1" applyBorder="1">
      <alignment vertical="center"/>
    </xf>
    <xf numFmtId="0" fontId="36" fillId="0" borderId="73" xfId="0" applyFont="1" applyBorder="1">
      <alignment vertical="center"/>
    </xf>
    <xf numFmtId="0" fontId="36" fillId="0" borderId="149" xfId="0" applyFont="1" applyBorder="1">
      <alignment vertical="center"/>
    </xf>
    <xf numFmtId="0" fontId="36" fillId="0" borderId="142" xfId="0" applyFont="1" applyBorder="1">
      <alignment vertical="center"/>
    </xf>
    <xf numFmtId="0" fontId="36" fillId="0" borderId="142" xfId="0" applyFont="1" applyBorder="1" applyAlignment="1">
      <alignment horizontal="left" vertical="center"/>
    </xf>
    <xf numFmtId="0" fontId="36" fillId="0" borderId="143" xfId="0" applyFont="1" applyBorder="1">
      <alignment vertical="center"/>
    </xf>
    <xf numFmtId="0" fontId="36" fillId="0" borderId="150" xfId="0" applyFont="1" applyBorder="1" applyAlignment="1">
      <alignment horizontal="right" vertical="center"/>
    </xf>
    <xf numFmtId="0" fontId="34" fillId="0" borderId="151" xfId="0" applyFont="1" applyBorder="1">
      <alignment vertical="center"/>
    </xf>
    <xf numFmtId="0" fontId="36" fillId="0" borderId="26" xfId="0" applyFont="1" applyBorder="1" applyAlignment="1">
      <alignment horizontal="right" vertical="center"/>
    </xf>
    <xf numFmtId="0" fontId="34" fillId="0" borderId="27" xfId="0" applyFont="1" applyBorder="1">
      <alignment vertical="center"/>
    </xf>
    <xf numFmtId="0" fontId="36" fillId="0" borderId="152" xfId="0" applyFont="1" applyBorder="1" applyAlignment="1">
      <alignment horizontal="right" vertical="center"/>
    </xf>
    <xf numFmtId="0" fontId="34" fillId="0" borderId="153" xfId="0" applyFont="1" applyBorder="1">
      <alignment vertical="center"/>
    </xf>
    <xf numFmtId="0" fontId="36" fillId="0" borderId="23" xfId="0" applyFont="1" applyBorder="1" applyAlignment="1">
      <alignment horizontal="center" vertical="center"/>
    </xf>
    <xf numFmtId="0" fontId="35" fillId="0" borderId="15" xfId="0" applyFont="1" applyBorder="1">
      <alignment vertical="center"/>
    </xf>
    <xf numFmtId="0" fontId="35" fillId="0" borderId="14" xfId="6" applyFont="1" applyBorder="1">
      <alignment vertical="center"/>
    </xf>
    <xf numFmtId="183" fontId="36" fillId="0" borderId="118" xfId="0" applyNumberFormat="1" applyFont="1" applyBorder="1">
      <alignment vertical="center"/>
    </xf>
    <xf numFmtId="183" fontId="36" fillId="0" borderId="123" xfId="0" applyNumberFormat="1" applyFont="1" applyBorder="1">
      <alignment vertical="center"/>
    </xf>
    <xf numFmtId="183" fontId="36" fillId="0" borderId="112" xfId="0" applyNumberFormat="1" applyFont="1" applyBorder="1">
      <alignment vertical="center"/>
    </xf>
    <xf numFmtId="3" fontId="34" fillId="0" borderId="34" xfId="6" applyNumberFormat="1" applyFont="1" applyBorder="1" applyAlignment="1">
      <alignment textRotation="45" wrapText="1"/>
    </xf>
    <xf numFmtId="3" fontId="34" fillId="0" borderId="34" xfId="6" applyNumberFormat="1" applyFont="1" applyBorder="1" applyAlignment="1">
      <alignment textRotation="45"/>
    </xf>
    <xf numFmtId="3" fontId="34" fillId="0" borderId="34" xfId="6" applyNumberFormat="1" applyFont="1" applyBorder="1" applyAlignment="1">
      <alignment vertical="center" textRotation="45" wrapText="1"/>
    </xf>
    <xf numFmtId="0" fontId="36" fillId="0" borderId="35" xfId="0" applyFont="1" applyBorder="1" applyAlignment="1">
      <alignment horizontal="left" vertical="top" textRotation="45" wrapText="1"/>
    </xf>
    <xf numFmtId="0" fontId="36" fillId="0" borderId="35" xfId="0" applyFont="1" applyBorder="1" applyAlignment="1">
      <alignment horizontal="left" vertical="top" textRotation="45"/>
    </xf>
    <xf numFmtId="0" fontId="36" fillId="0" borderId="13" xfId="0" applyFont="1" applyBorder="1">
      <alignment vertical="center"/>
    </xf>
    <xf numFmtId="0" fontId="36" fillId="0" borderId="15" xfId="0" applyFont="1" applyBorder="1">
      <alignment vertical="center"/>
    </xf>
    <xf numFmtId="0" fontId="36" fillId="0" borderId="14" xfId="0" applyFont="1" applyBorder="1">
      <alignment vertical="center"/>
    </xf>
    <xf numFmtId="0" fontId="10" fillId="5" borderId="91" xfId="1" applyFont="1" applyFill="1" applyBorder="1" applyAlignment="1">
      <alignment vertical="center"/>
    </xf>
    <xf numFmtId="0" fontId="10" fillId="5" borderId="49" xfId="1" applyFont="1" applyFill="1" applyBorder="1" applyAlignment="1">
      <alignment horizontal="right" vertical="center"/>
    </xf>
    <xf numFmtId="0" fontId="34" fillId="5" borderId="91" xfId="1" applyFont="1" applyFill="1" applyBorder="1" applyAlignment="1">
      <alignment vertical="center"/>
    </xf>
    <xf numFmtId="0" fontId="34" fillId="5" borderId="49" xfId="1" applyFont="1" applyFill="1" applyBorder="1" applyAlignment="1">
      <alignment horizontal="right" vertical="center"/>
    </xf>
    <xf numFmtId="0" fontId="10" fillId="0" borderId="13" xfId="1" applyFont="1" applyBorder="1" applyAlignment="1">
      <alignment vertical="center"/>
    </xf>
    <xf numFmtId="0" fontId="36" fillId="0" borderId="3" xfId="0" applyFont="1" applyBorder="1">
      <alignment vertical="center"/>
    </xf>
    <xf numFmtId="0" fontId="36" fillId="0" borderId="4" xfId="0" applyFont="1" applyBorder="1">
      <alignment vertical="center"/>
    </xf>
    <xf numFmtId="0" fontId="36" fillId="0" borderId="195" xfId="0" applyFont="1" applyBorder="1">
      <alignment vertical="center"/>
    </xf>
    <xf numFmtId="0" fontId="36" fillId="0" borderId="199" xfId="0" applyFont="1" applyBorder="1">
      <alignment vertical="center"/>
    </xf>
    <xf numFmtId="0" fontId="36" fillId="0" borderId="198" xfId="0" applyFont="1" applyBorder="1">
      <alignment vertical="center"/>
    </xf>
    <xf numFmtId="0" fontId="37" fillId="0" borderId="0" xfId="0" applyFont="1">
      <alignment vertical="center"/>
    </xf>
    <xf numFmtId="0" fontId="38" fillId="0" borderId="0" xfId="2" applyFont="1" applyAlignment="1">
      <alignment horizontal="distributed" vertical="center"/>
    </xf>
    <xf numFmtId="0" fontId="37" fillId="5" borderId="0" xfId="0" applyFont="1" applyFill="1">
      <alignment vertical="center"/>
    </xf>
    <xf numFmtId="0" fontId="39" fillId="5" borderId="23" xfId="1" applyFont="1" applyFill="1" applyBorder="1" applyAlignment="1">
      <alignment horizontal="left" vertical="center"/>
    </xf>
    <xf numFmtId="0" fontId="2" fillId="5" borderId="24" xfId="1" applyFill="1" applyBorder="1"/>
    <xf numFmtId="0" fontId="39" fillId="5" borderId="26" xfId="1" applyFont="1" applyFill="1" applyBorder="1" applyAlignment="1">
      <alignment horizontal="left" vertical="center"/>
    </xf>
    <xf numFmtId="0" fontId="39" fillId="5" borderId="28" xfId="1" applyFont="1" applyFill="1" applyBorder="1" applyAlignment="1">
      <alignment horizontal="left" vertical="center"/>
    </xf>
    <xf numFmtId="0" fontId="2" fillId="5" borderId="29" xfId="1" applyFill="1" applyBorder="1"/>
    <xf numFmtId="0" fontId="40" fillId="0" borderId="0" xfId="2" applyFont="1">
      <alignment vertical="center"/>
    </xf>
    <xf numFmtId="0" fontId="37" fillId="0" borderId="0" xfId="0" applyFont="1" applyAlignment="1">
      <alignment horizontal="left" vertical="center"/>
    </xf>
    <xf numFmtId="0" fontId="37" fillId="0" borderId="26" xfId="0" applyFont="1" applyBorder="1">
      <alignment vertical="center"/>
    </xf>
    <xf numFmtId="0" fontId="37" fillId="0" borderId="0" xfId="0" applyFont="1" applyAlignment="1">
      <alignment horizontal="right" vertical="center"/>
    </xf>
    <xf numFmtId="0" fontId="37" fillId="5" borderId="26" xfId="0" applyFont="1" applyFill="1" applyBorder="1">
      <alignment vertical="center"/>
    </xf>
    <xf numFmtId="0" fontId="37" fillId="5" borderId="28" xfId="0" applyFont="1" applyFill="1" applyBorder="1">
      <alignment vertical="center"/>
    </xf>
    <xf numFmtId="0" fontId="43" fillId="0" borderId="0" xfId="6" applyFont="1">
      <alignment vertical="center"/>
    </xf>
    <xf numFmtId="0" fontId="2" fillId="0" borderId="0" xfId="6">
      <alignment vertical="center"/>
    </xf>
    <xf numFmtId="0" fontId="44" fillId="9" borderId="0" xfId="6" applyFont="1" applyFill="1">
      <alignment vertical="center"/>
    </xf>
    <xf numFmtId="0" fontId="2" fillId="9" borderId="0" xfId="6" applyFill="1">
      <alignment vertical="center"/>
    </xf>
    <xf numFmtId="0" fontId="47" fillId="0" borderId="0" xfId="6" applyFont="1">
      <alignment vertical="center"/>
    </xf>
    <xf numFmtId="0" fontId="13" fillId="9" borderId="34" xfId="1" applyFont="1" applyFill="1" applyBorder="1" applyAlignment="1">
      <alignment horizontal="center" vertical="center" wrapText="1"/>
    </xf>
    <xf numFmtId="180" fontId="12" fillId="9" borderId="34" xfId="1" applyNumberFormat="1" applyFont="1" applyFill="1" applyBorder="1" applyAlignment="1" applyProtection="1">
      <alignment horizontal="center" vertical="center" shrinkToFit="1"/>
      <protection locked="0"/>
    </xf>
    <xf numFmtId="0" fontId="12" fillId="9" borderId="34" xfId="1" applyFont="1" applyFill="1" applyBorder="1" applyAlignment="1">
      <alignment horizontal="center" vertical="center"/>
    </xf>
    <xf numFmtId="0" fontId="13" fillId="9" borderId="14" xfId="1" applyFont="1" applyFill="1" applyBorder="1" applyAlignment="1">
      <alignment horizontal="center" vertical="center" wrapText="1"/>
    </xf>
    <xf numFmtId="0" fontId="2" fillId="9" borderId="34" xfId="6" applyFill="1" applyBorder="1">
      <alignment vertical="center"/>
    </xf>
    <xf numFmtId="0" fontId="13" fillId="9" borderId="34" xfId="1" applyFont="1" applyFill="1" applyBorder="1" applyAlignment="1">
      <alignment horizontal="center" vertical="center"/>
    </xf>
    <xf numFmtId="0" fontId="2" fillId="9" borderId="34" xfId="6" applyFill="1" applyBorder="1" applyAlignment="1">
      <alignment horizontal="center" vertical="center"/>
    </xf>
    <xf numFmtId="0" fontId="6" fillId="9" borderId="34" xfId="1" applyFont="1" applyFill="1" applyBorder="1" applyAlignment="1">
      <alignment horizontal="center" vertical="center"/>
    </xf>
    <xf numFmtId="180" fontId="12" fillId="9" borderId="34" xfId="1" applyNumberFormat="1" applyFont="1" applyFill="1" applyBorder="1" applyAlignment="1" applyProtection="1">
      <alignment horizontal="center" vertical="center" shrinkToFit="1"/>
      <protection hidden="1"/>
    </xf>
    <xf numFmtId="0" fontId="13" fillId="9" borderId="0" xfId="1" applyFont="1" applyFill="1" applyAlignment="1">
      <alignment horizontal="center" vertical="center" wrapText="1"/>
    </xf>
    <xf numFmtId="0" fontId="10" fillId="9" borderId="34" xfId="1" applyFont="1" applyFill="1" applyBorder="1" applyAlignment="1">
      <alignment horizontal="left" vertical="center"/>
    </xf>
    <xf numFmtId="0" fontId="6" fillId="9" borderId="0" xfId="1" applyFont="1" applyFill="1" applyAlignment="1">
      <alignment horizontal="center" vertical="center"/>
    </xf>
    <xf numFmtId="180" fontId="12" fillId="9" borderId="0" xfId="1" applyNumberFormat="1" applyFont="1" applyFill="1" applyAlignment="1" applyProtection="1">
      <alignment horizontal="center" vertical="center" shrinkToFit="1"/>
      <protection hidden="1"/>
    </xf>
    <xf numFmtId="0" fontId="2" fillId="9" borderId="0" xfId="6" applyFill="1" applyAlignment="1">
      <alignment horizontal="center" vertical="center"/>
    </xf>
    <xf numFmtId="0" fontId="13" fillId="9" borderId="25" xfId="1" applyFont="1" applyFill="1" applyBorder="1" applyAlignment="1">
      <alignment horizontal="center" vertical="center" wrapText="1"/>
    </xf>
    <xf numFmtId="0" fontId="10" fillId="5" borderId="34" xfId="1" applyFont="1" applyFill="1" applyBorder="1" applyAlignment="1">
      <alignment horizontal="left" vertical="center"/>
    </xf>
    <xf numFmtId="0" fontId="2" fillId="0" borderId="34" xfId="6" applyBorder="1">
      <alignment vertical="center"/>
    </xf>
    <xf numFmtId="0" fontId="13" fillId="9" borderId="0" xfId="1" applyFont="1" applyFill="1" applyAlignment="1">
      <alignment horizontal="center" vertical="center"/>
    </xf>
    <xf numFmtId="9" fontId="2" fillId="0" borderId="34" xfId="6" applyNumberFormat="1" applyBorder="1" applyAlignment="1">
      <alignment horizontal="right" vertical="center"/>
    </xf>
    <xf numFmtId="0" fontId="48" fillId="0" borderId="0" xfId="6" applyFont="1">
      <alignment vertical="center"/>
    </xf>
    <xf numFmtId="0" fontId="48" fillId="9" borderId="0" xfId="6" applyFont="1" applyFill="1">
      <alignment vertical="center"/>
    </xf>
    <xf numFmtId="0" fontId="10" fillId="5" borderId="34" xfId="1" applyFont="1" applyFill="1" applyBorder="1" applyAlignment="1">
      <alignment horizontal="left" vertical="center" wrapText="1"/>
    </xf>
    <xf numFmtId="0" fontId="49" fillId="0" borderId="34" xfId="6" applyFont="1" applyBorder="1">
      <alignment vertical="center"/>
    </xf>
    <xf numFmtId="0" fontId="10" fillId="9" borderId="34" xfId="1" applyFont="1" applyFill="1" applyBorder="1" applyAlignment="1">
      <alignment horizontal="left" vertical="center" wrapText="1"/>
    </xf>
    <xf numFmtId="0" fontId="49" fillId="9" borderId="34" xfId="6" applyFont="1" applyFill="1" applyBorder="1">
      <alignment vertical="center"/>
    </xf>
    <xf numFmtId="0" fontId="10" fillId="5" borderId="0" xfId="1" applyFont="1" applyFill="1" applyAlignment="1">
      <alignment horizontal="left" vertical="center"/>
    </xf>
    <xf numFmtId="0" fontId="10" fillId="9" borderId="0" xfId="1" applyFont="1" applyFill="1" applyAlignment="1">
      <alignment horizontal="left" vertical="center"/>
    </xf>
    <xf numFmtId="0" fontId="51" fillId="5" borderId="0" xfId="6" applyFont="1" applyFill="1">
      <alignment vertical="center"/>
    </xf>
    <xf numFmtId="0" fontId="57" fillId="5" borderId="0" xfId="6" applyFont="1" applyFill="1" applyAlignment="1">
      <alignment horizontal="center" vertical="center"/>
    </xf>
    <xf numFmtId="0" fontId="58" fillId="5" borderId="0" xfId="6" applyFont="1" applyFill="1">
      <alignment vertical="center"/>
    </xf>
    <xf numFmtId="0" fontId="2" fillId="5" borderId="0" xfId="6" applyFill="1">
      <alignment vertical="center"/>
    </xf>
    <xf numFmtId="176" fontId="59" fillId="5" borderId="0" xfId="6" applyNumberFormat="1" applyFont="1" applyFill="1" applyAlignment="1">
      <alignment horizontal="center" vertical="center"/>
    </xf>
    <xf numFmtId="0" fontId="2" fillId="5" borderId="0" xfId="6" applyFill="1" applyAlignment="1">
      <alignment horizontal="center" vertical="center"/>
    </xf>
    <xf numFmtId="0" fontId="60" fillId="5" borderId="0" xfId="6" applyFont="1" applyFill="1">
      <alignment vertical="center"/>
    </xf>
    <xf numFmtId="0" fontId="59" fillId="0" borderId="31" xfId="6" applyFont="1" applyBorder="1" applyAlignment="1">
      <alignment horizontal="center" vertical="center"/>
    </xf>
    <xf numFmtId="0" fontId="59" fillId="0" borderId="32" xfId="6" applyFont="1" applyBorder="1" applyAlignment="1" applyProtection="1">
      <alignment horizontal="center" vertical="center"/>
      <protection locked="0"/>
    </xf>
    <xf numFmtId="0" fontId="59" fillId="0" borderId="32" xfId="6" applyFont="1" applyBorder="1">
      <alignment vertical="center"/>
    </xf>
    <xf numFmtId="0" fontId="59" fillId="0" borderId="33" xfId="6" applyFont="1" applyBorder="1">
      <alignment vertical="center"/>
    </xf>
    <xf numFmtId="176" fontId="59" fillId="0" borderId="0" xfId="6" applyNumberFormat="1" applyFont="1">
      <alignment vertical="center"/>
    </xf>
    <xf numFmtId="0" fontId="59" fillId="5" borderId="0" xfId="6" applyFont="1" applyFill="1" applyAlignment="1">
      <alignment horizontal="center" vertical="center"/>
    </xf>
    <xf numFmtId="0" fontId="59" fillId="5" borderId="213" xfId="6" applyFont="1" applyFill="1" applyBorder="1" applyAlignment="1">
      <alignment horizontal="center" vertical="center"/>
    </xf>
    <xf numFmtId="0" fontId="59" fillId="5" borderId="8" xfId="6" applyFont="1" applyFill="1" applyBorder="1" applyAlignment="1">
      <alignment horizontal="center" vertical="center"/>
    </xf>
    <xf numFmtId="0" fontId="59" fillId="5" borderId="6" xfId="6" applyFont="1" applyFill="1" applyBorder="1" applyAlignment="1" applyProtection="1">
      <alignment horizontal="center" vertical="center"/>
      <protection locked="0"/>
    </xf>
    <xf numFmtId="0" fontId="59" fillId="5" borderId="9" xfId="6" applyFont="1" applyFill="1" applyBorder="1">
      <alignment vertical="center"/>
    </xf>
    <xf numFmtId="0" fontId="59" fillId="5" borderId="214" xfId="6" applyFont="1" applyFill="1" applyBorder="1" applyAlignment="1">
      <alignment horizontal="center" vertical="center"/>
    </xf>
    <xf numFmtId="0" fontId="59" fillId="0" borderId="214" xfId="6" applyFont="1" applyBorder="1" applyAlignment="1">
      <alignment horizontal="center" vertical="center"/>
    </xf>
    <xf numFmtId="0" fontId="59" fillId="0" borderId="216" xfId="6" applyFont="1" applyBorder="1" applyAlignment="1">
      <alignment horizontal="center" vertical="center"/>
    </xf>
    <xf numFmtId="176" fontId="59" fillId="5" borderId="16" xfId="6" applyNumberFormat="1" applyFont="1" applyFill="1" applyBorder="1" applyAlignment="1" applyProtection="1">
      <alignment horizontal="center" vertical="center"/>
      <protection locked="0"/>
    </xf>
    <xf numFmtId="0" fontId="59" fillId="5" borderId="1" xfId="6" applyFont="1" applyFill="1" applyBorder="1" applyAlignment="1">
      <alignment horizontal="center" vertical="center"/>
    </xf>
    <xf numFmtId="177" fontId="2" fillId="5" borderId="16" xfId="6" applyNumberFormat="1" applyFill="1" applyBorder="1" applyAlignment="1">
      <alignment horizontal="right" vertical="center"/>
    </xf>
    <xf numFmtId="0" fontId="2" fillId="5" borderId="17" xfId="6" applyFill="1" applyBorder="1" applyAlignment="1">
      <alignment horizontal="center" vertical="center"/>
    </xf>
    <xf numFmtId="177" fontId="2" fillId="5" borderId="0" xfId="6" applyNumberFormat="1" applyFill="1" applyAlignment="1">
      <alignment horizontal="right" vertical="center"/>
    </xf>
    <xf numFmtId="0" fontId="2" fillId="5" borderId="33" xfId="6" applyFill="1" applyBorder="1">
      <alignment vertical="center"/>
    </xf>
    <xf numFmtId="205" fontId="2" fillId="0" borderId="0" xfId="6" applyNumberFormat="1">
      <alignment vertical="center"/>
    </xf>
    <xf numFmtId="0" fontId="2" fillId="5" borderId="9" xfId="6" applyFill="1" applyBorder="1">
      <alignment vertical="center"/>
    </xf>
    <xf numFmtId="0" fontId="2" fillId="5" borderId="114" xfId="6" applyFill="1" applyBorder="1">
      <alignment vertical="center"/>
    </xf>
    <xf numFmtId="0" fontId="2" fillId="5" borderId="22" xfId="6" applyFill="1" applyBorder="1">
      <alignment vertical="center"/>
    </xf>
    <xf numFmtId="0" fontId="57" fillId="5" borderId="0" xfId="6" applyFont="1" applyFill="1" applyAlignment="1">
      <alignment horizontal="center"/>
    </xf>
    <xf numFmtId="0" fontId="60" fillId="0" borderId="0" xfId="6" applyFont="1">
      <alignment vertical="center"/>
    </xf>
    <xf numFmtId="205" fontId="2" fillId="0" borderId="34" xfId="6" applyNumberFormat="1" applyBorder="1">
      <alignment vertical="center"/>
    </xf>
    <xf numFmtId="0" fontId="2" fillId="0" borderId="0" xfId="6" applyAlignment="1">
      <alignment horizontal="right" vertical="center"/>
    </xf>
    <xf numFmtId="0" fontId="11" fillId="0" borderId="0" xfId="6" applyFont="1" applyAlignment="1">
      <alignment horizontal="center" vertical="center"/>
    </xf>
    <xf numFmtId="0" fontId="39" fillId="0" borderId="221" xfId="6" applyFont="1" applyBorder="1" applyAlignment="1">
      <alignment horizontal="center" vertical="center"/>
    </xf>
    <xf numFmtId="38" fontId="60" fillId="0" borderId="36" xfId="6" applyNumberFormat="1" applyFont="1" applyBorder="1" applyAlignment="1">
      <alignment horizontal="center" vertical="center"/>
    </xf>
    <xf numFmtId="38" fontId="60" fillId="0" borderId="219" xfId="6" applyNumberFormat="1" applyFont="1" applyBorder="1" applyAlignment="1">
      <alignment horizontal="center" vertical="center"/>
    </xf>
    <xf numFmtId="38" fontId="60" fillId="0" borderId="38" xfId="6" applyNumberFormat="1" applyFont="1" applyBorder="1" applyAlignment="1">
      <alignment horizontal="center" vertical="center"/>
    </xf>
    <xf numFmtId="0" fontId="39" fillId="0" borderId="222" xfId="6" applyFont="1" applyBorder="1" applyAlignment="1">
      <alignment horizontal="center" vertical="center"/>
    </xf>
    <xf numFmtId="0" fontId="39" fillId="0" borderId="223" xfId="6" applyFont="1" applyBorder="1" applyAlignment="1">
      <alignment horizontal="center" vertical="center"/>
    </xf>
    <xf numFmtId="38" fontId="60" fillId="0" borderId="224" xfId="6" applyNumberFormat="1" applyFont="1" applyBorder="1" applyAlignment="1">
      <alignment horizontal="center" vertical="center"/>
    </xf>
    <xf numFmtId="38" fontId="60" fillId="0" borderId="225" xfId="6" applyNumberFormat="1" applyFont="1" applyBorder="1" applyAlignment="1">
      <alignment horizontal="center" vertical="center"/>
    </xf>
    <xf numFmtId="38" fontId="60" fillId="0" borderId="226" xfId="6" applyNumberFormat="1" applyFont="1" applyBorder="1" applyAlignment="1">
      <alignment horizontal="center" vertical="center"/>
    </xf>
    <xf numFmtId="38" fontId="68" fillId="11" borderId="29" xfId="9" applyFont="1" applyFill="1" applyBorder="1" applyAlignment="1" applyProtection="1">
      <alignment horizontal="right" vertical="center"/>
    </xf>
    <xf numFmtId="0" fontId="66" fillId="0" borderId="30" xfId="6" applyFont="1" applyBorder="1" applyAlignment="1">
      <alignment horizontal="right" vertical="center"/>
    </xf>
    <xf numFmtId="38" fontId="68" fillId="11" borderId="15" xfId="9" applyFont="1" applyFill="1" applyBorder="1" applyAlignment="1" applyProtection="1">
      <alignment horizontal="right" vertical="center"/>
    </xf>
    <xf numFmtId="0" fontId="66" fillId="0" borderId="14" xfId="6" applyFont="1" applyBorder="1" applyAlignment="1">
      <alignment horizontal="right" vertical="center"/>
    </xf>
    <xf numFmtId="0" fontId="66" fillId="0" borderId="34" xfId="6" applyFont="1" applyBorder="1" applyAlignment="1">
      <alignment horizontal="center" vertical="center" wrapText="1"/>
    </xf>
    <xf numFmtId="38" fontId="68" fillId="11" borderId="13" xfId="9" applyFont="1" applyFill="1" applyBorder="1" applyAlignment="1" applyProtection="1">
      <alignment horizontal="center" vertical="center"/>
    </xf>
    <xf numFmtId="38" fontId="68" fillId="5" borderId="15" xfId="9" applyFont="1" applyFill="1" applyBorder="1" applyAlignment="1" applyProtection="1">
      <alignment horizontal="center" vertical="center" wrapText="1"/>
    </xf>
    <xf numFmtId="38" fontId="68" fillId="11" borderId="14" xfId="9" applyFont="1" applyFill="1" applyBorder="1" applyAlignment="1" applyProtection="1">
      <alignment horizontal="center" vertical="center"/>
    </xf>
    <xf numFmtId="38" fontId="68" fillId="5" borderId="15" xfId="9" applyFont="1" applyFill="1" applyBorder="1" applyAlignment="1" applyProtection="1">
      <alignment horizontal="center" vertical="center"/>
    </xf>
    <xf numFmtId="0" fontId="68" fillId="11" borderId="227" xfId="9" applyNumberFormat="1" applyFont="1" applyFill="1" applyBorder="1" applyAlignment="1" applyProtection="1">
      <alignment horizontal="right" vertical="center"/>
    </xf>
    <xf numFmtId="38" fontId="68" fillId="11" borderId="15" xfId="9" applyFont="1" applyFill="1" applyBorder="1" applyAlignment="1" applyProtection="1">
      <alignment vertical="center"/>
    </xf>
    <xf numFmtId="38" fontId="68" fillId="11" borderId="15" xfId="9" applyFont="1" applyFill="1" applyBorder="1" applyAlignment="1" applyProtection="1">
      <alignment horizontal="center" vertical="center"/>
    </xf>
    <xf numFmtId="0" fontId="0" fillId="5" borderId="0" xfId="0" applyFill="1">
      <alignment vertical="center"/>
    </xf>
    <xf numFmtId="0" fontId="2" fillId="5" borderId="0" xfId="1" applyFill="1"/>
    <xf numFmtId="176" fontId="2" fillId="5" borderId="0" xfId="1" applyNumberFormat="1" applyFill="1"/>
    <xf numFmtId="0" fontId="29" fillId="5" borderId="0" xfId="1" applyFont="1" applyFill="1" applyAlignment="1">
      <alignment vertical="center" wrapText="1"/>
    </xf>
    <xf numFmtId="0" fontId="42" fillId="5" borderId="0" xfId="1" applyFont="1" applyFill="1" applyAlignment="1">
      <alignment vertical="center"/>
    </xf>
    <xf numFmtId="0" fontId="42" fillId="5" borderId="0" xfId="1" applyFont="1" applyFill="1" applyAlignment="1">
      <alignment horizontal="left" vertical="center"/>
    </xf>
    <xf numFmtId="0" fontId="10" fillId="5" borderId="0" xfId="1" applyFont="1" applyFill="1" applyAlignment="1">
      <alignment vertical="center" shrinkToFit="1"/>
    </xf>
    <xf numFmtId="0" fontId="8" fillId="5" borderId="0" xfId="1" applyFont="1" applyFill="1" applyAlignment="1">
      <alignment vertical="center" shrinkToFit="1"/>
    </xf>
    <xf numFmtId="0" fontId="59" fillId="5" borderId="5" xfId="6" applyFont="1" applyFill="1" applyBorder="1" applyAlignment="1">
      <alignment horizontal="center" vertical="center" wrapText="1"/>
    </xf>
    <xf numFmtId="0" fontId="59" fillId="5" borderId="6" xfId="6" applyFont="1" applyFill="1" applyBorder="1" applyAlignment="1">
      <alignment horizontal="center" vertical="center"/>
    </xf>
    <xf numFmtId="0" fontId="59" fillId="5" borderId="9" xfId="6" applyFont="1" applyFill="1" applyBorder="1" applyAlignment="1">
      <alignment horizontal="center" vertical="center"/>
    </xf>
    <xf numFmtId="0" fontId="2" fillId="5" borderId="5" xfId="6" applyFill="1" applyBorder="1" applyAlignment="1">
      <alignment horizontal="center" vertical="center"/>
    </xf>
    <xf numFmtId="0" fontId="2" fillId="5" borderId="9" xfId="6" applyFill="1" applyBorder="1" applyAlignment="1">
      <alignment horizontal="center" vertical="center"/>
    </xf>
    <xf numFmtId="0" fontId="50" fillId="5" borderId="0" xfId="6" applyFont="1" applyFill="1" applyAlignment="1">
      <alignment horizontal="center" vertical="center" wrapText="1"/>
    </xf>
    <xf numFmtId="0" fontId="52" fillId="10" borderId="210" xfId="6" applyFont="1" applyFill="1" applyBorder="1" applyAlignment="1">
      <alignment horizontal="left" vertical="center" wrapText="1"/>
    </xf>
    <xf numFmtId="0" fontId="52" fillId="10" borderId="211" xfId="6" applyFont="1" applyFill="1" applyBorder="1" applyAlignment="1">
      <alignment horizontal="left" vertical="center" wrapText="1"/>
    </xf>
    <xf numFmtId="0" fontId="52" fillId="10" borderId="212" xfId="6" applyFont="1" applyFill="1" applyBorder="1" applyAlignment="1">
      <alignment horizontal="left" vertical="center" wrapText="1"/>
    </xf>
    <xf numFmtId="0" fontId="2" fillId="5" borderId="0" xfId="6" applyFill="1" applyAlignment="1">
      <alignment horizontal="center" vertical="center"/>
    </xf>
    <xf numFmtId="0" fontId="59" fillId="5" borderId="15" xfId="6" applyFont="1" applyFill="1" applyBorder="1" applyAlignment="1">
      <alignment horizontal="center" vertical="center"/>
    </xf>
    <xf numFmtId="0" fontId="59" fillId="5" borderId="13" xfId="6" applyFont="1" applyFill="1" applyBorder="1" applyAlignment="1">
      <alignment horizontal="center" vertical="center"/>
    </xf>
    <xf numFmtId="0" fontId="59" fillId="5" borderId="114" xfId="6" applyFont="1" applyFill="1" applyBorder="1" applyAlignment="1">
      <alignment horizontal="center" vertical="center"/>
    </xf>
    <xf numFmtId="204" fontId="59" fillId="5" borderId="34" xfId="6" applyNumberFormat="1" applyFont="1" applyFill="1" applyBorder="1" applyAlignment="1" applyProtection="1">
      <alignment horizontal="center" vertical="center"/>
      <protection locked="0"/>
    </xf>
    <xf numFmtId="204" fontId="59" fillId="5" borderId="215" xfId="6" applyNumberFormat="1" applyFont="1" applyFill="1" applyBorder="1" applyAlignment="1" applyProtection="1">
      <alignment horizontal="center" vertical="center"/>
      <protection locked="0"/>
    </xf>
    <xf numFmtId="0" fontId="59" fillId="5" borderId="34" xfId="6" applyFont="1" applyFill="1" applyBorder="1" applyAlignment="1" applyProtection="1">
      <alignment horizontal="center" vertical="center" shrinkToFit="1"/>
      <protection locked="0"/>
    </xf>
    <xf numFmtId="0" fontId="59" fillId="5" borderId="215" xfId="6" applyFont="1" applyFill="1" applyBorder="1" applyAlignment="1" applyProtection="1">
      <alignment horizontal="center" vertical="center" shrinkToFit="1"/>
      <protection locked="0"/>
    </xf>
    <xf numFmtId="0" fontId="61" fillId="5" borderId="10" xfId="6" applyFont="1" applyFill="1" applyBorder="1" applyAlignment="1">
      <alignment horizontal="left" vertical="center" wrapText="1"/>
    </xf>
    <xf numFmtId="0" fontId="61" fillId="5" borderId="0" xfId="6" applyFont="1" applyFill="1" applyAlignment="1">
      <alignment horizontal="left" vertical="center" wrapText="1"/>
    </xf>
    <xf numFmtId="0" fontId="62" fillId="5" borderId="0" xfId="6" applyFont="1" applyFill="1" applyAlignment="1">
      <alignment horizontal="left" vertical="center" wrapText="1"/>
    </xf>
    <xf numFmtId="0" fontId="59" fillId="5" borderId="217" xfId="6" applyFont="1" applyFill="1" applyBorder="1" applyAlignment="1" applyProtection="1">
      <alignment horizontal="center" vertical="center" shrinkToFit="1"/>
      <protection locked="0"/>
    </xf>
    <xf numFmtId="0" fontId="59" fillId="5" borderId="218" xfId="6" applyFont="1" applyFill="1" applyBorder="1" applyAlignment="1" applyProtection="1">
      <alignment horizontal="center" vertical="center" shrinkToFit="1"/>
      <protection locked="0"/>
    </xf>
    <xf numFmtId="176" fontId="59" fillId="5" borderId="1" xfId="6" applyNumberFormat="1" applyFont="1" applyFill="1" applyBorder="1" applyAlignment="1" applyProtection="1">
      <alignment horizontal="center" vertical="center"/>
      <protection locked="0"/>
    </xf>
    <xf numFmtId="176" fontId="59" fillId="5" borderId="17" xfId="6" applyNumberFormat="1" applyFont="1" applyFill="1" applyBorder="1" applyAlignment="1" applyProtection="1">
      <alignment horizontal="center" vertical="center"/>
      <protection locked="0"/>
    </xf>
    <xf numFmtId="0" fontId="59" fillId="5" borderId="6" xfId="6" applyFont="1" applyFill="1" applyBorder="1" applyAlignment="1">
      <alignment horizontal="center" vertical="center" wrapText="1"/>
    </xf>
    <xf numFmtId="0" fontId="59" fillId="5" borderId="9" xfId="6" applyFont="1" applyFill="1" applyBorder="1" applyAlignment="1">
      <alignment horizontal="center" vertical="center" wrapText="1"/>
    </xf>
    <xf numFmtId="0" fontId="59" fillId="5" borderId="36" xfId="6" applyFont="1" applyFill="1" applyBorder="1" applyAlignment="1">
      <alignment horizontal="center" vertical="center"/>
    </xf>
    <xf numFmtId="0" fontId="2" fillId="0" borderId="37" xfId="6" applyBorder="1" applyAlignment="1">
      <alignment horizontal="center" vertical="center"/>
    </xf>
    <xf numFmtId="177" fontId="59" fillId="0" borderId="37" xfId="6" applyNumberFormat="1" applyFont="1" applyBorder="1" applyAlignment="1">
      <alignment horizontal="center" vertical="center"/>
    </xf>
    <xf numFmtId="177" fontId="59" fillId="0" borderId="219" xfId="6" applyNumberFormat="1" applyFont="1" applyBorder="1" applyAlignment="1">
      <alignment horizontal="center" vertical="center"/>
    </xf>
    <xf numFmtId="176" fontId="57" fillId="5" borderId="31" xfId="6" applyNumberFormat="1" applyFont="1" applyFill="1" applyBorder="1" applyAlignment="1">
      <alignment horizontal="center" vertical="center" wrapText="1"/>
    </xf>
    <xf numFmtId="0" fontId="51" fillId="0" borderId="32" xfId="6" applyFont="1" applyBorder="1" applyAlignment="1">
      <alignment horizontal="center" vertical="center" wrapText="1"/>
    </xf>
    <xf numFmtId="176" fontId="57" fillId="5" borderId="219" xfId="6" applyNumberFormat="1" applyFont="1" applyFill="1" applyBorder="1" applyAlignment="1" applyProtection="1">
      <alignment horizontal="center" vertical="center" wrapText="1"/>
      <protection locked="0"/>
    </xf>
    <xf numFmtId="0" fontId="51" fillId="0" borderId="32" xfId="6" applyFont="1" applyBorder="1" applyAlignment="1" applyProtection="1">
      <alignment horizontal="center" vertical="center"/>
      <protection locked="0"/>
    </xf>
    <xf numFmtId="0" fontId="51" fillId="0" borderId="33" xfId="6" applyFont="1" applyBorder="1" applyProtection="1">
      <alignment vertical="center"/>
      <protection locked="0"/>
    </xf>
    <xf numFmtId="0" fontId="59" fillId="5" borderId="213" xfId="6" applyFont="1" applyFill="1" applyBorder="1" applyAlignment="1">
      <alignment horizontal="center" vertical="center"/>
    </xf>
    <xf numFmtId="0" fontId="2" fillId="0" borderId="220" xfId="6" applyBorder="1" applyAlignment="1">
      <alignment horizontal="center" vertical="center"/>
    </xf>
    <xf numFmtId="0" fontId="59" fillId="0" borderId="220" xfId="6" applyFont="1" applyBorder="1" applyAlignment="1" applyProtection="1">
      <alignment horizontal="center" vertical="center"/>
      <protection locked="0"/>
    </xf>
    <xf numFmtId="0" fontId="2" fillId="0" borderId="220" xfId="6" applyBorder="1" applyProtection="1">
      <alignment vertical="center"/>
      <protection locked="0"/>
    </xf>
    <xf numFmtId="0" fontId="2" fillId="0" borderId="8" xfId="6" applyBorder="1" applyProtection="1">
      <alignment vertical="center"/>
      <protection locked="0"/>
    </xf>
    <xf numFmtId="0" fontId="59" fillId="5" borderId="214" xfId="6" applyFont="1" applyFill="1" applyBorder="1" applyAlignment="1">
      <alignment horizontal="center" vertical="center"/>
    </xf>
    <xf numFmtId="0" fontId="2" fillId="0" borderId="34" xfId="6" applyBorder="1" applyAlignment="1">
      <alignment horizontal="center" vertical="center"/>
    </xf>
    <xf numFmtId="0" fontId="59" fillId="0" borderId="34" xfId="6" applyFont="1" applyBorder="1" applyAlignment="1" applyProtection="1">
      <alignment horizontal="center" vertical="center"/>
      <protection locked="0"/>
    </xf>
    <xf numFmtId="0" fontId="2" fillId="0" borderId="34" xfId="6" applyBorder="1" applyProtection="1">
      <alignment vertical="center"/>
      <protection locked="0"/>
    </xf>
    <xf numFmtId="0" fontId="2" fillId="0" borderId="15" xfId="6" applyBorder="1" applyProtection="1">
      <alignment vertical="center"/>
      <protection locked="0"/>
    </xf>
    <xf numFmtId="0" fontId="59" fillId="5" borderId="216" xfId="6" applyFont="1" applyFill="1" applyBorder="1" applyAlignment="1">
      <alignment horizontal="center" vertical="center"/>
    </xf>
    <xf numFmtId="0" fontId="2" fillId="0" borderId="217" xfId="6" applyBorder="1" applyAlignment="1">
      <alignment horizontal="center" vertical="center"/>
    </xf>
    <xf numFmtId="0" fontId="59" fillId="0" borderId="217" xfId="6" applyFont="1" applyBorder="1" applyAlignment="1" applyProtection="1">
      <alignment horizontal="center" vertical="center"/>
      <protection locked="0"/>
    </xf>
    <xf numFmtId="0" fontId="2" fillId="0" borderId="217" xfId="6" applyBorder="1" applyProtection="1">
      <alignment vertical="center"/>
      <protection locked="0"/>
    </xf>
    <xf numFmtId="0" fontId="2" fillId="0" borderId="21" xfId="6" applyBorder="1" applyProtection="1">
      <alignment vertical="center"/>
      <protection locked="0"/>
    </xf>
    <xf numFmtId="184" fontId="18" fillId="0" borderId="116" xfId="1" applyNumberFormat="1" applyFont="1" applyBorder="1" applyAlignment="1">
      <alignment horizontal="center" vertical="center" shrinkToFit="1"/>
    </xf>
    <xf numFmtId="184" fontId="18" fillId="0" borderId="117" xfId="1" applyNumberFormat="1" applyFont="1" applyBorder="1" applyAlignment="1">
      <alignment horizontal="center" vertical="center" shrinkToFit="1"/>
    </xf>
    <xf numFmtId="184" fontId="18" fillId="0" borderId="118" xfId="1" applyNumberFormat="1" applyFont="1" applyBorder="1" applyAlignment="1">
      <alignment horizontal="center" vertical="center" shrinkToFit="1"/>
    </xf>
    <xf numFmtId="184" fontId="18" fillId="0" borderId="113" xfId="1" applyNumberFormat="1" applyFont="1" applyBorder="1" applyAlignment="1">
      <alignment horizontal="center" vertical="center" shrinkToFit="1"/>
    </xf>
    <xf numFmtId="184" fontId="18" fillId="0" borderId="111" xfId="1" applyNumberFormat="1" applyFont="1" applyBorder="1" applyAlignment="1">
      <alignment horizontal="center" vertical="center" shrinkToFit="1"/>
    </xf>
    <xf numFmtId="184" fontId="18" fillId="0" borderId="112" xfId="1" applyNumberFormat="1" applyFont="1" applyBorder="1" applyAlignment="1">
      <alignment horizontal="center" vertical="center" shrinkToFit="1"/>
    </xf>
    <xf numFmtId="0" fontId="15" fillId="0" borderId="50" xfId="1" applyFont="1" applyBorder="1" applyAlignment="1" applyProtection="1">
      <alignment horizontal="center" vertical="center"/>
      <protection locked="0"/>
    </xf>
    <xf numFmtId="0" fontId="15" fillId="0" borderId="51" xfId="1" applyFont="1" applyBorder="1" applyAlignment="1" applyProtection="1">
      <alignment horizontal="center" vertical="center"/>
      <protection locked="0"/>
    </xf>
    <xf numFmtId="3" fontId="16" fillId="8" borderId="65" xfId="1" applyNumberFormat="1" applyFont="1" applyFill="1" applyBorder="1" applyAlignment="1">
      <alignment horizontal="right" vertical="center" shrinkToFit="1"/>
    </xf>
    <xf numFmtId="3" fontId="16" fillId="8" borderId="94" xfId="1" applyNumberFormat="1" applyFont="1" applyFill="1" applyBorder="1" applyAlignment="1">
      <alignment horizontal="right" vertical="center" shrinkToFit="1"/>
    </xf>
    <xf numFmtId="3" fontId="16" fillId="8" borderId="58" xfId="1" applyNumberFormat="1" applyFont="1" applyFill="1" applyBorder="1" applyAlignment="1">
      <alignment horizontal="right" vertical="center" shrinkToFit="1"/>
    </xf>
    <xf numFmtId="3" fontId="16" fillId="8" borderId="59" xfId="1" applyNumberFormat="1" applyFont="1" applyFill="1" applyBorder="1" applyAlignment="1">
      <alignment horizontal="right" vertical="center" shrinkToFit="1"/>
    </xf>
    <xf numFmtId="3" fontId="16" fillId="8" borderId="57" xfId="1" applyNumberFormat="1" applyFont="1" applyFill="1" applyBorder="1" applyAlignment="1">
      <alignment horizontal="right" vertical="center" shrinkToFit="1"/>
    </xf>
    <xf numFmtId="3" fontId="16" fillId="0" borderId="65" xfId="1" applyNumberFormat="1" applyFont="1" applyBorder="1" applyAlignment="1">
      <alignment horizontal="right" vertical="center" shrinkToFit="1"/>
    </xf>
    <xf numFmtId="3" fontId="16" fillId="0" borderId="58" xfId="1" applyNumberFormat="1" applyFont="1" applyBorder="1" applyAlignment="1">
      <alignment horizontal="right" vertical="center" shrinkToFit="1"/>
    </xf>
    <xf numFmtId="3" fontId="16" fillId="0" borderId="59" xfId="1" applyNumberFormat="1" applyFont="1" applyBorder="1" applyAlignment="1">
      <alignment horizontal="right" vertical="center" shrinkToFit="1"/>
    </xf>
    <xf numFmtId="195" fontId="18" fillId="5" borderId="61" xfId="0" applyNumberFormat="1" applyFont="1" applyFill="1" applyBorder="1" applyAlignment="1">
      <alignment horizontal="center" vertical="center"/>
    </xf>
    <xf numFmtId="195" fontId="18" fillId="5" borderId="167" xfId="0" applyNumberFormat="1" applyFont="1" applyFill="1" applyBorder="1" applyAlignment="1">
      <alignment horizontal="center" vertical="center"/>
    </xf>
    <xf numFmtId="195" fontId="18" fillId="5" borderId="62" xfId="0" applyNumberFormat="1" applyFont="1" applyFill="1" applyBorder="1" applyAlignment="1">
      <alignment horizontal="center" vertical="center"/>
    </xf>
    <xf numFmtId="3" fontId="16" fillId="0" borderId="116" xfId="1" quotePrefix="1" applyNumberFormat="1" applyFont="1" applyBorder="1" applyAlignment="1">
      <alignment vertical="center" shrinkToFit="1"/>
    </xf>
    <xf numFmtId="3" fontId="16" fillId="0" borderId="98" xfId="1" quotePrefix="1" applyNumberFormat="1" applyFont="1" applyBorder="1" applyAlignment="1">
      <alignment vertical="center" shrinkToFit="1"/>
    </xf>
    <xf numFmtId="184" fontId="18" fillId="0" borderId="23" xfId="1" applyNumberFormat="1" applyFont="1" applyBorder="1" applyAlignment="1">
      <alignment horizontal="center" vertical="center" shrinkToFit="1"/>
    </xf>
    <xf numFmtId="184" fontId="18" fillId="0" borderId="24" xfId="1" applyNumberFormat="1" applyFont="1" applyBorder="1" applyAlignment="1">
      <alignment horizontal="center" vertical="center" shrinkToFit="1"/>
    </xf>
    <xf numFmtId="184" fontId="18" fillId="0" borderId="25" xfId="1" applyNumberFormat="1" applyFont="1" applyBorder="1" applyAlignment="1">
      <alignment horizontal="center" vertical="center" shrinkToFit="1"/>
    </xf>
    <xf numFmtId="3" fontId="16" fillId="0" borderId="69" xfId="1" applyNumberFormat="1" applyFont="1" applyBorder="1" applyAlignment="1">
      <alignment horizontal="right" vertical="center" shrinkToFit="1"/>
    </xf>
    <xf numFmtId="3" fontId="16" fillId="0" borderId="92" xfId="1" applyNumberFormat="1" applyFont="1" applyBorder="1" applyAlignment="1">
      <alignment horizontal="right" vertical="center" shrinkToFit="1"/>
    </xf>
    <xf numFmtId="3" fontId="16" fillId="0" borderId="84" xfId="1" applyNumberFormat="1" applyFont="1" applyBorder="1" applyAlignment="1">
      <alignment horizontal="right" vertical="center" shrinkToFit="1"/>
    </xf>
    <xf numFmtId="3" fontId="16" fillId="0" borderId="79" xfId="1" applyNumberFormat="1" applyFont="1" applyBorder="1" applyAlignment="1">
      <alignment horizontal="right" vertical="center" shrinkToFit="1"/>
    </xf>
    <xf numFmtId="3" fontId="16" fillId="0" borderId="83" xfId="1" applyNumberFormat="1" applyFont="1" applyBorder="1" applyAlignment="1">
      <alignment horizontal="right" vertical="center" shrinkToFit="1"/>
    </xf>
    <xf numFmtId="3" fontId="16" fillId="0" borderId="93" xfId="1" applyNumberFormat="1" applyFont="1" applyBorder="1" applyAlignment="1">
      <alignment horizontal="right" vertical="center" shrinkToFit="1"/>
    </xf>
    <xf numFmtId="3" fontId="16" fillId="0" borderId="89" xfId="1" applyNumberFormat="1" applyFont="1" applyBorder="1" applyAlignment="1">
      <alignment horizontal="right" vertical="center" shrinkToFit="1"/>
    </xf>
    <xf numFmtId="3" fontId="16" fillId="0" borderId="91" xfId="1" quotePrefix="1" applyNumberFormat="1" applyFont="1" applyBorder="1" applyAlignment="1">
      <alignment vertical="center" shrinkToFit="1"/>
    </xf>
    <xf numFmtId="3" fontId="16" fillId="0" borderId="65" xfId="1" quotePrefix="1" applyNumberFormat="1" applyFont="1" applyBorder="1" applyAlignment="1">
      <alignment vertical="center" shrinkToFit="1"/>
    </xf>
    <xf numFmtId="3" fontId="16" fillId="0" borderId="94" xfId="1" quotePrefix="1" applyNumberFormat="1" applyFont="1" applyBorder="1" applyAlignment="1">
      <alignment vertical="center" shrinkToFit="1"/>
    </xf>
    <xf numFmtId="3" fontId="16" fillId="0" borderId="123" xfId="1" quotePrefix="1" applyNumberFormat="1" applyFont="1" applyBorder="1" applyAlignment="1">
      <alignment vertical="center" shrinkToFit="1"/>
    </xf>
    <xf numFmtId="3" fontId="16" fillId="0" borderId="188" xfId="1" quotePrefix="1" applyNumberFormat="1" applyFont="1" applyBorder="1" applyAlignment="1">
      <alignment vertical="center" shrinkToFit="1"/>
    </xf>
    <xf numFmtId="3" fontId="16" fillId="0" borderId="185" xfId="1" quotePrefix="1" applyNumberFormat="1" applyFont="1" applyBorder="1" applyAlignment="1">
      <alignment vertical="center" shrinkToFit="1"/>
    </xf>
    <xf numFmtId="3" fontId="16" fillId="0" borderId="186" xfId="1" quotePrefix="1" applyNumberFormat="1" applyFont="1" applyBorder="1" applyAlignment="1">
      <alignment vertical="center" shrinkToFit="1"/>
    </xf>
    <xf numFmtId="3" fontId="16" fillId="0" borderId="187" xfId="1" quotePrefix="1" applyNumberFormat="1" applyFont="1" applyBorder="1" applyAlignment="1">
      <alignment vertical="center" shrinkToFit="1"/>
    </xf>
    <xf numFmtId="0" fontId="10" fillId="5" borderId="60" xfId="0" applyFont="1" applyFill="1" applyBorder="1" applyAlignment="1">
      <alignment horizontal="left" vertical="center"/>
    </xf>
    <xf numFmtId="0" fontId="10" fillId="5" borderId="167" xfId="0" applyFont="1" applyFill="1" applyBorder="1" applyAlignment="1">
      <alignment horizontal="left" vertical="center"/>
    </xf>
    <xf numFmtId="0" fontId="10" fillId="5" borderId="62" xfId="0" applyFont="1" applyFill="1" applyBorder="1" applyAlignment="1">
      <alignment horizontal="left" vertical="center"/>
    </xf>
    <xf numFmtId="0" fontId="10" fillId="0" borderId="23" xfId="1" applyFont="1" applyBorder="1" applyAlignment="1">
      <alignment horizontal="left" vertical="center"/>
    </xf>
    <xf numFmtId="0" fontId="10" fillId="0" borderId="24" xfId="1" applyFont="1" applyBorder="1" applyAlignment="1">
      <alignment horizontal="left" vertical="center"/>
    </xf>
    <xf numFmtId="0" fontId="10" fillId="0" borderId="25" xfId="1" applyFont="1" applyBorder="1" applyAlignment="1">
      <alignment horizontal="left" vertical="center"/>
    </xf>
    <xf numFmtId="0" fontId="10" fillId="0" borderId="15" xfId="1" applyFont="1" applyBorder="1" applyAlignment="1">
      <alignment horizontal="center" vertical="center" shrinkToFit="1"/>
    </xf>
    <xf numFmtId="0" fontId="10" fillId="0" borderId="13" xfId="1" applyFont="1" applyBorder="1" applyAlignment="1">
      <alignment horizontal="center" vertical="center" shrinkToFit="1"/>
    </xf>
    <xf numFmtId="0" fontId="10" fillId="0" borderId="14" xfId="1" applyFont="1" applyBorder="1" applyAlignment="1">
      <alignment horizontal="center" vertical="center" shrinkToFit="1"/>
    </xf>
    <xf numFmtId="0" fontId="10" fillId="0" borderId="23" xfId="1" applyFont="1" applyBorder="1" applyAlignment="1">
      <alignment horizontal="center" vertical="center" shrinkToFit="1"/>
    </xf>
    <xf numFmtId="0" fontId="10" fillId="0" borderId="25" xfId="1" applyFont="1" applyBorder="1" applyAlignment="1">
      <alignment horizontal="center" vertical="center" shrinkToFit="1"/>
    </xf>
    <xf numFmtId="0" fontId="10" fillId="0" borderId="19" xfId="1" applyFont="1" applyBorder="1" applyAlignment="1">
      <alignment horizontal="center" vertical="center" shrinkToFit="1"/>
    </xf>
    <xf numFmtId="0" fontId="10" fillId="0" borderId="20" xfId="1" applyFont="1" applyBorder="1" applyAlignment="1">
      <alignment horizontal="center" vertical="center" shrinkToFit="1"/>
    </xf>
    <xf numFmtId="0" fontId="10" fillId="0" borderId="39" xfId="1" applyFont="1" applyBorder="1" applyAlignment="1">
      <alignment horizontal="center" vertical="center" shrinkToFit="1"/>
    </xf>
    <xf numFmtId="0" fontId="10" fillId="0" borderId="40" xfId="1" applyFont="1" applyBorder="1" applyAlignment="1">
      <alignment horizontal="center" vertical="center" shrinkToFit="1"/>
    </xf>
    <xf numFmtId="0" fontId="2" fillId="5" borderId="0" xfId="1" applyFill="1" applyAlignment="1">
      <alignment horizontal="center"/>
    </xf>
    <xf numFmtId="0" fontId="6" fillId="5" borderId="5" xfId="1" applyFont="1" applyFill="1" applyBorder="1" applyAlignment="1" applyProtection="1">
      <alignment horizontal="center" vertical="center" shrinkToFit="1"/>
      <protection hidden="1"/>
    </xf>
    <xf numFmtId="0" fontId="6" fillId="5" borderId="6" xfId="1" applyFont="1" applyFill="1" applyBorder="1" applyAlignment="1" applyProtection="1">
      <alignment horizontal="center" vertical="center" shrinkToFit="1"/>
      <protection hidden="1"/>
    </xf>
    <xf numFmtId="0" fontId="6" fillId="5" borderId="7" xfId="1" applyFont="1" applyFill="1" applyBorder="1" applyAlignment="1" applyProtection="1">
      <alignment horizontal="center" vertical="center" shrinkToFit="1"/>
      <protection hidden="1"/>
    </xf>
    <xf numFmtId="0" fontId="6" fillId="5" borderId="12" xfId="1" applyFont="1" applyFill="1" applyBorder="1" applyAlignment="1" applyProtection="1">
      <alignment horizontal="center" vertical="center" shrinkToFit="1"/>
      <protection hidden="1"/>
    </xf>
    <xf numFmtId="0" fontId="6" fillId="5" borderId="13" xfId="1" applyFont="1" applyFill="1" applyBorder="1" applyAlignment="1" applyProtection="1">
      <alignment horizontal="center" vertical="center" shrinkToFit="1"/>
      <protection hidden="1"/>
    </xf>
    <xf numFmtId="0" fontId="6" fillId="5" borderId="14" xfId="1" applyFont="1" applyFill="1" applyBorder="1" applyAlignment="1" applyProtection="1">
      <alignment horizontal="center" vertical="center" shrinkToFit="1"/>
      <protection hidden="1"/>
    </xf>
    <xf numFmtId="177" fontId="8" fillId="5" borderId="23" xfId="1" applyNumberFormat="1" applyFont="1" applyFill="1" applyBorder="1" applyAlignment="1">
      <alignment horizontal="center" vertical="center" shrinkToFit="1"/>
    </xf>
    <xf numFmtId="177" fontId="8" fillId="5" borderId="24" xfId="1" applyNumberFormat="1" applyFont="1" applyFill="1" applyBorder="1" applyAlignment="1">
      <alignment horizontal="center" vertical="center" shrinkToFit="1"/>
    </xf>
    <xf numFmtId="177" fontId="8" fillId="5" borderId="102" xfId="1" applyNumberFormat="1" applyFont="1" applyFill="1" applyBorder="1" applyAlignment="1">
      <alignment horizontal="center" vertical="center" shrinkToFit="1"/>
    </xf>
    <xf numFmtId="0" fontId="25" fillId="5" borderId="0" xfId="1" applyFont="1" applyFill="1" applyAlignment="1">
      <alignment horizontal="center" vertical="center"/>
    </xf>
    <xf numFmtId="0" fontId="8" fillId="5" borderId="21" xfId="1" applyFont="1" applyFill="1" applyBorder="1" applyAlignment="1">
      <alignment horizontal="center" vertical="center" shrinkToFit="1"/>
    </xf>
    <xf numFmtId="0" fontId="8" fillId="5" borderId="19" xfId="1" applyFont="1" applyFill="1" applyBorder="1" applyAlignment="1">
      <alignment horizontal="center" vertical="center" shrinkToFit="1"/>
    </xf>
    <xf numFmtId="0" fontId="8" fillId="5" borderId="22" xfId="1" applyFont="1" applyFill="1" applyBorder="1" applyAlignment="1">
      <alignment horizontal="center" vertical="center" shrinkToFit="1"/>
    </xf>
    <xf numFmtId="176" fontId="2" fillId="5" borderId="0" xfId="1" applyNumberFormat="1" applyFill="1" applyAlignment="1">
      <alignment horizontal="center"/>
    </xf>
    <xf numFmtId="177" fontId="8" fillId="5" borderId="8" xfId="1" applyNumberFormat="1" applyFont="1" applyFill="1" applyBorder="1" applyAlignment="1">
      <alignment horizontal="center" vertical="center" shrinkToFit="1"/>
    </xf>
    <xf numFmtId="177" fontId="8" fillId="5" borderId="6" xfId="1" applyNumberFormat="1" applyFont="1" applyFill="1" applyBorder="1" applyAlignment="1">
      <alignment horizontal="center" vertical="center" shrinkToFit="1"/>
    </xf>
    <xf numFmtId="177" fontId="8" fillId="5" borderId="9" xfId="1" applyNumberFormat="1" applyFont="1" applyFill="1" applyBorder="1" applyAlignment="1">
      <alignment horizontal="center" vertical="center" shrinkToFit="1"/>
    </xf>
    <xf numFmtId="177" fontId="8" fillId="5" borderId="15" xfId="1" applyNumberFormat="1" applyFont="1" applyFill="1" applyBorder="1" applyAlignment="1">
      <alignment horizontal="center" vertical="center" shrinkToFit="1"/>
    </xf>
    <xf numFmtId="177" fontId="8" fillId="5" borderId="13" xfId="1" applyNumberFormat="1" applyFont="1" applyFill="1" applyBorder="1" applyAlignment="1">
      <alignment horizontal="center" vertical="center" shrinkToFit="1"/>
    </xf>
    <xf numFmtId="177" fontId="8" fillId="5" borderId="114" xfId="1" applyNumberFormat="1" applyFont="1" applyFill="1" applyBorder="1" applyAlignment="1">
      <alignment horizontal="center" vertical="center" shrinkToFit="1"/>
    </xf>
    <xf numFmtId="177" fontId="8" fillId="5" borderId="28" xfId="1" applyNumberFormat="1" applyFont="1" applyFill="1" applyBorder="1" applyAlignment="1">
      <alignment horizontal="center" vertical="center" shrinkToFit="1"/>
    </xf>
    <xf numFmtId="177" fontId="8" fillId="5" borderId="29" xfId="1" applyNumberFormat="1" applyFont="1" applyFill="1" applyBorder="1" applyAlignment="1">
      <alignment horizontal="center" vertical="center" shrinkToFit="1"/>
    </xf>
    <xf numFmtId="177" fontId="8" fillId="5" borderId="115" xfId="1" applyNumberFormat="1" applyFont="1" applyFill="1" applyBorder="1" applyAlignment="1">
      <alignment horizontal="center" vertical="center" shrinkToFit="1"/>
    </xf>
    <xf numFmtId="0" fontId="10" fillId="5" borderId="10" xfId="1" applyFont="1" applyFill="1" applyBorder="1" applyAlignment="1" applyProtection="1">
      <alignment horizontal="center" vertical="center" shrinkToFit="1"/>
      <protection hidden="1"/>
    </xf>
    <xf numFmtId="0" fontId="10" fillId="5" borderId="0" xfId="1" applyFont="1" applyFill="1" applyAlignment="1" applyProtection="1">
      <alignment horizontal="center" vertical="center" shrinkToFit="1"/>
      <protection hidden="1"/>
    </xf>
    <xf numFmtId="0" fontId="10" fillId="5" borderId="27" xfId="1" applyFont="1" applyFill="1" applyBorder="1" applyAlignment="1" applyProtection="1">
      <alignment horizontal="center" vertical="center" shrinkToFit="1"/>
      <protection hidden="1"/>
    </xf>
    <xf numFmtId="0" fontId="10" fillId="5" borderId="101" xfId="1" applyFont="1" applyFill="1" applyBorder="1" applyAlignment="1" applyProtection="1">
      <alignment horizontal="center" vertical="center" shrinkToFit="1"/>
      <protection hidden="1"/>
    </xf>
    <xf numFmtId="0" fontId="10" fillId="5" borderId="29" xfId="1" applyFont="1" applyFill="1" applyBorder="1" applyAlignment="1" applyProtection="1">
      <alignment horizontal="center" vertical="center" shrinkToFit="1"/>
      <protection hidden="1"/>
    </xf>
    <xf numFmtId="0" fontId="10" fillId="5" borderId="30" xfId="1" applyFont="1" applyFill="1" applyBorder="1" applyAlignment="1" applyProtection="1">
      <alignment horizontal="center" vertical="center" shrinkToFit="1"/>
      <protection hidden="1"/>
    </xf>
    <xf numFmtId="0" fontId="10" fillId="5" borderId="18" xfId="1" applyFont="1" applyFill="1" applyBorder="1" applyAlignment="1" applyProtection="1">
      <alignment horizontal="center" vertical="center" shrinkToFit="1"/>
      <protection hidden="1"/>
    </xf>
    <xf numFmtId="0" fontId="10" fillId="5" borderId="19" xfId="1" applyFont="1" applyFill="1" applyBorder="1" applyAlignment="1" applyProtection="1">
      <alignment horizontal="center" vertical="center" shrinkToFit="1"/>
      <protection hidden="1"/>
    </xf>
    <xf numFmtId="0" fontId="10" fillId="5" borderId="20" xfId="1" applyFont="1" applyFill="1" applyBorder="1" applyAlignment="1" applyProtection="1">
      <alignment horizontal="center" vertical="center" shrinkToFit="1"/>
      <protection hidden="1"/>
    </xf>
    <xf numFmtId="0" fontId="41" fillId="5" borderId="2" xfId="1" applyFont="1" applyFill="1" applyBorder="1" applyAlignment="1">
      <alignment horizontal="center" vertical="center" wrapText="1"/>
    </xf>
    <xf numFmtId="0" fontId="41" fillId="5" borderId="3" xfId="1" applyFont="1" applyFill="1" applyBorder="1" applyAlignment="1">
      <alignment horizontal="center" vertical="center" wrapText="1"/>
    </xf>
    <xf numFmtId="0" fontId="41" fillId="5" borderId="4" xfId="1" applyFont="1" applyFill="1" applyBorder="1" applyAlignment="1">
      <alignment horizontal="center" vertical="center" wrapText="1"/>
    </xf>
    <xf numFmtId="0" fontId="41" fillId="5" borderId="16" xfId="1" applyFont="1" applyFill="1" applyBorder="1" applyAlignment="1">
      <alignment horizontal="center" vertical="center" wrapText="1"/>
    </xf>
    <xf numFmtId="0" fontId="41" fillId="5" borderId="1" xfId="1" applyFont="1" applyFill="1" applyBorder="1" applyAlignment="1">
      <alignment horizontal="center" vertical="center" wrapText="1"/>
    </xf>
    <xf numFmtId="0" fontId="41" fillId="5" borderId="17" xfId="1" applyFont="1" applyFill="1" applyBorder="1" applyAlignment="1">
      <alignment horizontal="center" vertical="center" wrapText="1"/>
    </xf>
    <xf numFmtId="183" fontId="15" fillId="0" borderId="46" xfId="1" applyNumberFormat="1" applyFont="1" applyBorder="1" applyAlignment="1" applyProtection="1">
      <alignment horizontal="right" vertical="center" shrinkToFit="1"/>
      <protection locked="0"/>
    </xf>
    <xf numFmtId="183" fontId="15" fillId="0" borderId="42" xfId="1" applyNumberFormat="1" applyFont="1" applyBorder="1" applyAlignment="1" applyProtection="1">
      <alignment horizontal="right" vertical="center" shrinkToFit="1"/>
      <protection locked="0"/>
    </xf>
    <xf numFmtId="183" fontId="15" fillId="0" borderId="47" xfId="1" applyNumberFormat="1" applyFont="1" applyBorder="1" applyAlignment="1" applyProtection="1">
      <alignment horizontal="right" vertical="center" shrinkToFit="1"/>
      <protection locked="0"/>
    </xf>
    <xf numFmtId="183" fontId="15" fillId="0" borderId="45" xfId="1" applyNumberFormat="1" applyFont="1" applyBorder="1" applyAlignment="1" applyProtection="1">
      <alignment horizontal="right" vertical="center" shrinkToFit="1"/>
      <protection locked="0"/>
    </xf>
    <xf numFmtId="179" fontId="12" fillId="5" borderId="36" xfId="1" applyNumberFormat="1" applyFont="1" applyFill="1" applyBorder="1" applyAlignment="1" applyProtection="1">
      <alignment horizontal="center" vertical="center"/>
      <protection locked="0"/>
    </xf>
    <xf numFmtId="179" fontId="12" fillId="5" borderId="37" xfId="1" applyNumberFormat="1" applyFont="1" applyFill="1" applyBorder="1" applyAlignment="1" applyProtection="1">
      <alignment horizontal="center" vertical="center"/>
      <protection locked="0"/>
    </xf>
    <xf numFmtId="179" fontId="12" fillId="5" borderId="38" xfId="1" applyNumberFormat="1" applyFont="1" applyFill="1" applyBorder="1" applyAlignment="1" applyProtection="1">
      <alignment horizontal="center" vertical="center"/>
      <protection locked="0"/>
    </xf>
    <xf numFmtId="0" fontId="6" fillId="5" borderId="14" xfId="1" applyFont="1" applyFill="1" applyBorder="1" applyAlignment="1">
      <alignment horizontal="center" vertical="center"/>
    </xf>
    <xf numFmtId="0" fontId="6" fillId="5" borderId="34" xfId="1" applyFont="1" applyFill="1" applyBorder="1" applyAlignment="1">
      <alignment horizontal="center" vertical="center"/>
    </xf>
    <xf numFmtId="0" fontId="6" fillId="5" borderId="15" xfId="1" applyFont="1" applyFill="1" applyBorder="1" applyAlignment="1">
      <alignment horizontal="center" vertical="center"/>
    </xf>
    <xf numFmtId="185" fontId="12" fillId="2" borderId="37" xfId="5" applyNumberFormat="1" applyFont="1" applyFill="1" applyBorder="1" applyAlignment="1" applyProtection="1">
      <alignment horizontal="right" vertical="center" indent="3" shrinkToFit="1"/>
    </xf>
    <xf numFmtId="185" fontId="12" fillId="2" borderId="38" xfId="5" applyNumberFormat="1" applyFont="1" applyFill="1" applyBorder="1" applyAlignment="1" applyProtection="1">
      <alignment horizontal="right" vertical="center" indent="3" shrinkToFit="1"/>
    </xf>
    <xf numFmtId="0" fontId="13" fillId="5" borderId="34" xfId="1" applyFont="1" applyFill="1" applyBorder="1" applyAlignment="1">
      <alignment horizontal="center" vertical="center" wrapText="1"/>
    </xf>
    <xf numFmtId="0" fontId="13" fillId="5" borderId="15" xfId="1" applyFont="1" applyFill="1" applyBorder="1" applyAlignment="1">
      <alignment horizontal="center" vertical="center" wrapText="1"/>
    </xf>
    <xf numFmtId="182" fontId="12" fillId="5" borderId="14" xfId="4" applyNumberFormat="1" applyFont="1" applyFill="1" applyBorder="1" applyAlignment="1" applyProtection="1">
      <alignment horizontal="center" vertical="center"/>
    </xf>
    <xf numFmtId="182" fontId="12" fillId="5" borderId="34" xfId="4" applyNumberFormat="1" applyFont="1" applyFill="1" applyBorder="1" applyAlignment="1" applyProtection="1">
      <alignment horizontal="center" vertical="center"/>
    </xf>
    <xf numFmtId="9" fontId="13" fillId="5" borderId="23" xfId="3" applyFont="1" applyFill="1" applyBorder="1" applyAlignment="1" applyProtection="1">
      <alignment horizontal="center" vertical="center" wrapText="1"/>
    </xf>
    <xf numFmtId="9" fontId="13" fillId="5" borderId="24" xfId="3" applyFont="1" applyFill="1" applyBorder="1" applyAlignment="1" applyProtection="1">
      <alignment horizontal="center" vertical="center" wrapText="1"/>
    </xf>
    <xf numFmtId="9" fontId="13" fillId="5" borderId="28" xfId="3" applyFont="1" applyFill="1" applyBorder="1" applyAlignment="1" applyProtection="1">
      <alignment horizontal="center" vertical="center" wrapText="1"/>
    </xf>
    <xf numFmtId="9" fontId="13" fillId="5" borderId="29" xfId="3" applyFont="1" applyFill="1" applyBorder="1" applyAlignment="1" applyProtection="1">
      <alignment horizontal="center" vertical="center" wrapText="1"/>
    </xf>
    <xf numFmtId="182" fontId="12" fillId="5" borderId="73" xfId="4" applyNumberFormat="1" applyFont="1" applyFill="1" applyBorder="1" applyAlignment="1" applyProtection="1">
      <alignment horizontal="center" vertical="center"/>
    </xf>
    <xf numFmtId="182" fontId="12" fillId="5" borderId="28" xfId="4" applyNumberFormat="1" applyFont="1" applyFill="1" applyBorder="1" applyAlignment="1" applyProtection="1">
      <alignment horizontal="center" vertical="center"/>
    </xf>
    <xf numFmtId="0" fontId="13" fillId="5" borderId="35" xfId="1" applyFont="1" applyFill="1" applyBorder="1" applyAlignment="1">
      <alignment horizontal="center" vertical="center" shrinkToFit="1"/>
    </xf>
    <xf numFmtId="0" fontId="10" fillId="0" borderId="34" xfId="1" applyFont="1" applyBorder="1" applyAlignment="1">
      <alignment horizontal="center" vertical="center"/>
    </xf>
    <xf numFmtId="0" fontId="17" fillId="2" borderId="36" xfId="1" applyFont="1" applyFill="1" applyBorder="1" applyAlignment="1">
      <alignment horizontal="left" vertical="center" wrapText="1"/>
    </xf>
    <xf numFmtId="0" fontId="17" fillId="2" borderId="37" xfId="1" applyFont="1" applyFill="1" applyBorder="1" applyAlignment="1">
      <alignment horizontal="left" vertical="center" wrapText="1"/>
    </xf>
    <xf numFmtId="0" fontId="10" fillId="0" borderId="13" xfId="1" applyFont="1" applyBorder="1" applyAlignment="1">
      <alignment horizontal="right" vertical="center"/>
    </xf>
    <xf numFmtId="183" fontId="15" fillId="0" borderId="41" xfId="1" applyNumberFormat="1" applyFont="1" applyBorder="1" applyAlignment="1" applyProtection="1">
      <alignment horizontal="right" vertical="center" shrinkToFit="1"/>
      <protection locked="0"/>
    </xf>
    <xf numFmtId="183" fontId="15" fillId="0" borderId="43" xfId="1" applyNumberFormat="1" applyFont="1" applyBorder="1" applyAlignment="1" applyProtection="1">
      <alignment horizontal="right" vertical="center" shrinkToFit="1"/>
      <protection locked="0"/>
    </xf>
    <xf numFmtId="183" fontId="15" fillId="0" borderId="44" xfId="1" applyNumberFormat="1" applyFont="1" applyBorder="1" applyAlignment="1" applyProtection="1">
      <alignment horizontal="right" vertical="center" shrinkToFit="1"/>
      <protection locked="0"/>
    </xf>
    <xf numFmtId="3" fontId="16" fillId="0" borderId="99" xfId="1" applyNumberFormat="1" applyFont="1" applyBorder="1" applyAlignment="1">
      <alignment horizontal="right" vertical="center" shrinkToFit="1"/>
    </xf>
    <xf numFmtId="3" fontId="16" fillId="0" borderId="100" xfId="1" applyNumberFormat="1" applyFont="1" applyBorder="1" applyAlignment="1">
      <alignment horizontal="right" vertical="center" shrinkToFit="1"/>
    </xf>
    <xf numFmtId="3" fontId="16" fillId="0" borderId="96" xfId="1" applyNumberFormat="1" applyFont="1" applyBorder="1" applyAlignment="1">
      <alignment horizontal="right" vertical="center" shrinkToFit="1"/>
    </xf>
    <xf numFmtId="3" fontId="16" fillId="0" borderId="97" xfId="1" applyNumberFormat="1" applyFont="1" applyBorder="1" applyAlignment="1">
      <alignment horizontal="right" vertical="center" shrinkToFit="1"/>
    </xf>
    <xf numFmtId="0" fontId="10" fillId="5" borderId="23" xfId="1" applyFont="1" applyFill="1" applyBorder="1" applyAlignment="1">
      <alignment horizontal="center" vertical="center"/>
    </xf>
    <xf numFmtId="0" fontId="10" fillId="5" borderId="24" xfId="1" applyFont="1" applyFill="1" applyBorder="1" applyAlignment="1">
      <alignment horizontal="center" vertical="center"/>
    </xf>
    <xf numFmtId="0" fontId="10" fillId="5" borderId="26" xfId="1" applyFont="1" applyFill="1" applyBorder="1" applyAlignment="1">
      <alignment horizontal="center" vertical="center"/>
    </xf>
    <xf numFmtId="0" fontId="10" fillId="5" borderId="0" xfId="1" applyFont="1" applyFill="1" applyAlignment="1">
      <alignment horizontal="center" vertical="center"/>
    </xf>
    <xf numFmtId="0" fontId="10" fillId="5" borderId="28" xfId="1" applyFont="1" applyFill="1" applyBorder="1" applyAlignment="1">
      <alignment horizontal="center" vertical="center"/>
    </xf>
    <xf numFmtId="0" fontId="10" fillId="5" borderId="29" xfId="1" applyFont="1" applyFill="1" applyBorder="1" applyAlignment="1">
      <alignment horizontal="center" vertical="center"/>
    </xf>
    <xf numFmtId="0" fontId="10" fillId="0" borderId="23" xfId="1" applyFont="1" applyBorder="1" applyAlignment="1">
      <alignment horizontal="center" vertical="center" wrapText="1"/>
    </xf>
    <xf numFmtId="0" fontId="10" fillId="0" borderId="25" xfId="1" applyFont="1" applyBorder="1" applyAlignment="1">
      <alignment horizontal="center" vertical="center" wrapText="1"/>
    </xf>
    <xf numFmtId="0" fontId="10" fillId="0" borderId="26" xfId="1" applyFont="1" applyBorder="1" applyAlignment="1">
      <alignment horizontal="center" vertical="center" wrapText="1"/>
    </xf>
    <xf numFmtId="0" fontId="10" fillId="0" borderId="27" xfId="1" applyFont="1" applyBorder="1" applyAlignment="1">
      <alignment horizontal="center" vertical="center" wrapText="1"/>
    </xf>
    <xf numFmtId="181" fontId="13" fillId="5" borderId="0" xfId="1" applyNumberFormat="1" applyFont="1" applyFill="1" applyAlignment="1">
      <alignment horizontal="center" vertical="center"/>
    </xf>
    <xf numFmtId="182" fontId="13" fillId="5" borderId="0" xfId="4" applyNumberFormat="1" applyFont="1" applyFill="1" applyBorder="1" applyAlignment="1" applyProtection="1">
      <alignment horizontal="center" vertical="center"/>
    </xf>
    <xf numFmtId="182" fontId="17" fillId="5" borderId="0" xfId="4" applyNumberFormat="1" applyFont="1" applyFill="1" applyBorder="1" applyAlignment="1" applyProtection="1">
      <alignment horizontal="center" vertical="center" wrapText="1"/>
    </xf>
    <xf numFmtId="182" fontId="17" fillId="5" borderId="0" xfId="4" applyNumberFormat="1" applyFont="1" applyFill="1" applyBorder="1" applyAlignment="1" applyProtection="1">
      <alignment horizontal="center" vertical="center"/>
    </xf>
    <xf numFmtId="182" fontId="13" fillId="5" borderId="0" xfId="4" applyNumberFormat="1" applyFont="1" applyFill="1" applyBorder="1" applyAlignment="1" applyProtection="1">
      <alignment horizontal="center" vertical="center" wrapText="1"/>
    </xf>
    <xf numFmtId="181" fontId="12" fillId="5" borderId="0" xfId="1" applyNumberFormat="1" applyFont="1" applyFill="1" applyAlignment="1" applyProtection="1">
      <alignment horizontal="center" vertical="center"/>
      <protection locked="0"/>
    </xf>
    <xf numFmtId="0" fontId="12" fillId="5" borderId="0" xfId="1" applyFont="1" applyFill="1" applyAlignment="1" applyProtection="1">
      <alignment horizontal="center" vertical="center" shrinkToFit="1"/>
      <protection locked="0"/>
    </xf>
    <xf numFmtId="194" fontId="12" fillId="5" borderId="0" xfId="1" applyNumberFormat="1" applyFont="1" applyFill="1" applyAlignment="1" applyProtection="1">
      <alignment horizontal="center" vertical="center"/>
      <protection locked="0"/>
    </xf>
    <xf numFmtId="3" fontId="16" fillId="3" borderId="58" xfId="1" applyNumberFormat="1" applyFont="1" applyFill="1" applyBorder="1" applyAlignment="1">
      <alignment horizontal="right" vertical="center" shrinkToFit="1"/>
    </xf>
    <xf numFmtId="3" fontId="16" fillId="3" borderId="94" xfId="1" applyNumberFormat="1" applyFont="1" applyFill="1" applyBorder="1" applyAlignment="1">
      <alignment horizontal="right" vertical="center" shrinkToFit="1"/>
    </xf>
    <xf numFmtId="3" fontId="10" fillId="0" borderId="26" xfId="1" applyNumberFormat="1" applyFont="1" applyBorder="1" applyAlignment="1">
      <alignment horizontal="right" vertical="center" shrinkToFit="1"/>
    </xf>
    <xf numFmtId="3" fontId="10" fillId="0" borderId="0" xfId="1" applyNumberFormat="1" applyFont="1" applyAlignment="1">
      <alignment horizontal="right" vertical="center" shrinkToFit="1"/>
    </xf>
    <xf numFmtId="3" fontId="16" fillId="0" borderId="205" xfId="1" applyNumberFormat="1" applyFont="1" applyBorder="1" applyAlignment="1">
      <alignment horizontal="right" vertical="center" shrinkToFit="1"/>
    </xf>
    <xf numFmtId="3" fontId="16" fillId="0" borderId="204" xfId="1" applyNumberFormat="1" applyFont="1" applyBorder="1" applyAlignment="1">
      <alignment horizontal="right" vertical="center" shrinkToFit="1"/>
    </xf>
    <xf numFmtId="0" fontId="15" fillId="5" borderId="179" xfId="1" applyFont="1" applyFill="1" applyBorder="1" applyAlignment="1" applyProtection="1">
      <alignment horizontal="center" vertical="center"/>
      <protection locked="0"/>
    </xf>
    <xf numFmtId="0" fontId="15" fillId="5" borderId="180" xfId="1" applyFont="1" applyFill="1" applyBorder="1" applyAlignment="1" applyProtection="1">
      <alignment horizontal="center" vertical="center"/>
      <protection locked="0"/>
    </xf>
    <xf numFmtId="3" fontId="16" fillId="0" borderId="194" xfId="1" quotePrefix="1" applyNumberFormat="1" applyFont="1" applyBorder="1" applyAlignment="1">
      <alignment vertical="center" shrinkToFit="1"/>
    </xf>
    <xf numFmtId="3" fontId="16" fillId="0" borderId="110" xfId="1" quotePrefix="1" applyNumberFormat="1" applyFont="1" applyBorder="1" applyAlignment="1">
      <alignment vertical="center" shrinkToFit="1"/>
    </xf>
    <xf numFmtId="3" fontId="16" fillId="0" borderId="118" xfId="1" quotePrefix="1" applyNumberFormat="1" applyFont="1" applyBorder="1" applyAlignment="1">
      <alignment vertical="center" shrinkToFit="1"/>
    </xf>
    <xf numFmtId="0" fontId="10" fillId="5" borderId="109" xfId="1" applyFont="1" applyFill="1" applyBorder="1" applyAlignment="1">
      <alignment horizontal="left" vertical="center" wrapText="1" shrinkToFit="1"/>
    </xf>
    <xf numFmtId="0" fontId="10" fillId="5" borderId="108" xfId="1" applyFont="1" applyFill="1" applyBorder="1" applyAlignment="1">
      <alignment horizontal="left" vertical="center" wrapText="1" shrinkToFit="1"/>
    </xf>
    <xf numFmtId="0" fontId="15" fillId="0" borderId="107" xfId="1" applyFont="1" applyBorder="1" applyAlignment="1" applyProtection="1">
      <alignment horizontal="center" vertical="center"/>
      <protection locked="0"/>
    </xf>
    <xf numFmtId="0" fontId="15" fillId="0" borderId="166" xfId="1" applyFont="1" applyBorder="1" applyAlignment="1" applyProtection="1">
      <alignment horizontal="center" vertical="center"/>
      <protection locked="0"/>
    </xf>
    <xf numFmtId="3" fontId="16" fillId="0" borderId="184" xfId="1" quotePrefix="1" applyNumberFormat="1" applyFont="1" applyBorder="1" applyAlignment="1">
      <alignment vertical="center" shrinkToFit="1"/>
    </xf>
    <xf numFmtId="3" fontId="16" fillId="0" borderId="202" xfId="1" applyNumberFormat="1" applyFont="1" applyBorder="1" applyAlignment="1">
      <alignment horizontal="right" vertical="center" shrinkToFit="1"/>
    </xf>
    <xf numFmtId="3" fontId="16" fillId="0" borderId="206" xfId="1" applyNumberFormat="1" applyFont="1" applyBorder="1" applyAlignment="1">
      <alignment horizontal="right" vertical="center" shrinkToFit="1"/>
    </xf>
    <xf numFmtId="0" fontId="28" fillId="0" borderId="35" xfId="1" applyFont="1" applyBorder="1" applyAlignment="1">
      <alignment horizontal="center" vertical="center" textRotation="255" wrapText="1"/>
    </xf>
    <xf numFmtId="0" fontId="1" fillId="0" borderId="73" xfId="0" applyFont="1" applyBorder="1" applyAlignment="1">
      <alignment horizontal="center" vertical="center" textRotation="255" wrapText="1"/>
    </xf>
    <xf numFmtId="3" fontId="16" fillId="0" borderId="105" xfId="1" applyNumberFormat="1" applyFont="1" applyBorder="1" applyAlignment="1">
      <alignment horizontal="right" vertical="center" shrinkToFit="1"/>
    </xf>
    <xf numFmtId="3" fontId="16" fillId="0" borderId="53" xfId="1" applyNumberFormat="1" applyFont="1" applyBorder="1" applyAlignment="1">
      <alignment horizontal="right" vertical="center" shrinkToFit="1"/>
    </xf>
    <xf numFmtId="3" fontId="16" fillId="0" borderId="56" xfId="1" applyNumberFormat="1" applyFont="1" applyBorder="1" applyAlignment="1">
      <alignment horizontal="right" vertical="center" shrinkToFit="1"/>
    </xf>
    <xf numFmtId="3" fontId="16" fillId="0" borderId="52" xfId="1" applyNumberFormat="1" applyFont="1" applyBorder="1" applyAlignment="1">
      <alignment horizontal="right" vertical="center" shrinkToFit="1"/>
    </xf>
    <xf numFmtId="3" fontId="16" fillId="0" borderId="106" xfId="1" applyNumberFormat="1" applyFont="1" applyBorder="1" applyAlignment="1">
      <alignment horizontal="right" vertical="center" shrinkToFit="1"/>
    </xf>
    <xf numFmtId="3" fontId="16" fillId="0" borderId="54" xfId="1" applyNumberFormat="1" applyFont="1" applyBorder="1" applyAlignment="1">
      <alignment horizontal="right" vertical="center" shrinkToFit="1"/>
    </xf>
    <xf numFmtId="3" fontId="16" fillId="0" borderId="55" xfId="1" applyNumberFormat="1" applyFont="1" applyBorder="1" applyAlignment="1">
      <alignment horizontal="right" vertical="center" shrinkToFit="1"/>
    </xf>
    <xf numFmtId="0" fontId="10" fillId="0" borderId="23" xfId="1" applyFont="1" applyBorder="1" applyAlignment="1">
      <alignment horizontal="left" vertical="center" shrinkToFit="1"/>
    </xf>
    <xf numFmtId="0" fontId="10" fillId="0" borderId="24" xfId="1" applyFont="1" applyBorder="1" applyAlignment="1">
      <alignment horizontal="left" vertical="center" shrinkToFit="1"/>
    </xf>
    <xf numFmtId="0" fontId="10" fillId="0" borderId="25" xfId="1" applyFont="1" applyBorder="1" applyAlignment="1">
      <alignment horizontal="left" vertical="center" shrinkToFit="1"/>
    </xf>
    <xf numFmtId="38" fontId="18" fillId="0" borderId="86" xfId="5" applyFont="1" applyFill="1" applyBorder="1" applyAlignment="1" applyProtection="1">
      <alignment horizontal="right" vertical="center" shrinkToFit="1"/>
    </xf>
    <xf numFmtId="38" fontId="18" fillId="0" borderId="87" xfId="5" applyFont="1" applyFill="1" applyBorder="1" applyAlignment="1" applyProtection="1">
      <alignment horizontal="right" vertical="center" shrinkToFit="1"/>
    </xf>
    <xf numFmtId="38" fontId="18" fillId="0" borderId="88" xfId="5" applyFont="1" applyFill="1" applyBorder="1" applyAlignment="1" applyProtection="1">
      <alignment horizontal="right" vertical="center" shrinkToFit="1"/>
    </xf>
    <xf numFmtId="38" fontId="18" fillId="0" borderId="66" xfId="5" applyFont="1" applyFill="1" applyBorder="1" applyAlignment="1" applyProtection="1">
      <alignment horizontal="right" vertical="center" shrinkToFit="1"/>
    </xf>
    <xf numFmtId="0" fontId="10" fillId="0" borderId="15" xfId="1" applyFont="1" applyBorder="1" applyAlignment="1">
      <alignment horizontal="left" vertical="center"/>
    </xf>
    <xf numFmtId="0" fontId="10" fillId="0" borderId="13" xfId="1" applyFont="1" applyBorder="1" applyAlignment="1">
      <alignment horizontal="left" vertical="center"/>
    </xf>
    <xf numFmtId="0" fontId="10" fillId="0" borderId="14" xfId="1" applyFont="1" applyBorder="1" applyAlignment="1">
      <alignment horizontal="left" vertical="center"/>
    </xf>
    <xf numFmtId="184" fontId="18" fillId="0" borderId="15" xfId="1" applyNumberFormat="1" applyFont="1" applyBorder="1" applyAlignment="1">
      <alignment horizontal="center" vertical="center" shrinkToFit="1"/>
    </xf>
    <xf numFmtId="184" fontId="18" fillId="0" borderId="13" xfId="1" applyNumberFormat="1" applyFont="1" applyBorder="1" applyAlignment="1">
      <alignment horizontal="center" vertical="center" shrinkToFit="1"/>
    </xf>
    <xf numFmtId="184" fontId="18" fillId="0" borderId="14" xfId="1" applyNumberFormat="1" applyFont="1" applyBorder="1" applyAlignment="1">
      <alignment horizontal="center" vertical="center" shrinkToFit="1"/>
    </xf>
    <xf numFmtId="38" fontId="18" fillId="0" borderId="90" xfId="5" applyFont="1" applyFill="1" applyBorder="1" applyAlignment="1" applyProtection="1">
      <alignment horizontal="right" vertical="center" shrinkToFit="1"/>
    </xf>
    <xf numFmtId="181" fontId="12" fillId="5" borderId="36" xfId="1" applyNumberFormat="1" applyFont="1" applyFill="1" applyBorder="1" applyAlignment="1" applyProtection="1">
      <alignment horizontal="center" vertical="center"/>
      <protection locked="0"/>
    </xf>
    <xf numFmtId="181" fontId="12" fillId="5" borderId="37" xfId="1" applyNumberFormat="1" applyFont="1" applyFill="1" applyBorder="1" applyAlignment="1" applyProtection="1">
      <alignment horizontal="center" vertical="center"/>
      <protection locked="0"/>
    </xf>
    <xf numFmtId="181" fontId="12" fillId="5" borderId="38" xfId="1" applyNumberFormat="1" applyFont="1" applyFill="1" applyBorder="1" applyAlignment="1" applyProtection="1">
      <alignment horizontal="center" vertical="center"/>
      <protection locked="0"/>
    </xf>
    <xf numFmtId="3" fontId="16" fillId="0" borderId="50" xfId="1" quotePrefix="1" applyNumberFormat="1" applyFont="1" applyBorder="1" applyAlignment="1">
      <alignment vertical="center" shrinkToFit="1"/>
    </xf>
    <xf numFmtId="0" fontId="10" fillId="5" borderId="15" xfId="1" applyFont="1" applyFill="1" applyBorder="1" applyAlignment="1">
      <alignment horizontal="left" vertical="center"/>
    </xf>
    <xf numFmtId="0" fontId="10" fillId="5" borderId="13" xfId="1" applyFont="1" applyFill="1" applyBorder="1" applyAlignment="1">
      <alignment horizontal="left" vertical="center"/>
    </xf>
    <xf numFmtId="3" fontId="16" fillId="0" borderId="57" xfId="1" applyNumberFormat="1" applyFont="1" applyBorder="1" applyAlignment="1">
      <alignment horizontal="right" vertical="center" shrinkToFit="1"/>
    </xf>
    <xf numFmtId="3" fontId="16" fillId="3" borderId="65" xfId="1" applyNumberFormat="1" applyFont="1" applyFill="1" applyBorder="1" applyAlignment="1">
      <alignment horizontal="right" vertical="center" shrinkToFit="1"/>
    </xf>
    <xf numFmtId="38" fontId="18" fillId="0" borderId="75" xfId="5" applyFont="1" applyFill="1" applyBorder="1" applyAlignment="1" applyProtection="1">
      <alignment horizontal="right" vertical="center" shrinkToFit="1"/>
    </xf>
    <xf numFmtId="38" fontId="18" fillId="0" borderId="77" xfId="5" applyFont="1" applyFill="1" applyBorder="1" applyAlignment="1" applyProtection="1">
      <alignment horizontal="right" vertical="center" shrinkToFit="1"/>
    </xf>
    <xf numFmtId="38" fontId="18" fillId="0" borderId="74" xfId="5" applyFont="1" applyFill="1" applyBorder="1" applyAlignment="1" applyProtection="1">
      <alignment horizontal="right" vertical="center" shrinkToFit="1"/>
    </xf>
    <xf numFmtId="3" fontId="16" fillId="5" borderId="107" xfId="1" applyNumberFormat="1" applyFont="1" applyFill="1" applyBorder="1" applyAlignment="1">
      <alignment horizontal="center" vertical="center" shrinkToFit="1"/>
    </xf>
    <xf numFmtId="3" fontId="16" fillId="5" borderId="108" xfId="1" applyNumberFormat="1" applyFont="1" applyFill="1" applyBorder="1" applyAlignment="1">
      <alignment horizontal="center" vertical="center" shrinkToFit="1"/>
    </xf>
    <xf numFmtId="3" fontId="16" fillId="5" borderId="104" xfId="1" applyNumberFormat="1" applyFont="1" applyFill="1" applyBorder="1" applyAlignment="1">
      <alignment horizontal="center" vertical="center" shrinkToFit="1"/>
    </xf>
    <xf numFmtId="3" fontId="16" fillId="0" borderId="70" xfId="1" quotePrefix="1" applyNumberFormat="1" applyFont="1" applyBorder="1" applyAlignment="1">
      <alignment vertical="center" shrinkToFit="1"/>
    </xf>
    <xf numFmtId="3" fontId="16" fillId="0" borderId="159" xfId="1" quotePrefix="1" applyNumberFormat="1" applyFont="1" applyBorder="1" applyAlignment="1">
      <alignment vertical="center" shrinkToFit="1"/>
    </xf>
    <xf numFmtId="3" fontId="16" fillId="0" borderId="71" xfId="1" quotePrefix="1" applyNumberFormat="1" applyFont="1" applyBorder="1" applyAlignment="1">
      <alignment vertical="center" shrinkToFit="1"/>
    </xf>
    <xf numFmtId="3" fontId="16" fillId="0" borderId="69" xfId="1" quotePrefix="1" applyNumberFormat="1" applyFont="1" applyBorder="1" applyAlignment="1">
      <alignment vertical="center" shrinkToFit="1"/>
    </xf>
    <xf numFmtId="38" fontId="18" fillId="0" borderId="76" xfId="5" applyFont="1" applyFill="1" applyBorder="1" applyAlignment="1" applyProtection="1">
      <alignment horizontal="right" vertical="center" shrinkToFit="1"/>
    </xf>
    <xf numFmtId="38" fontId="18" fillId="0" borderId="78" xfId="5" applyFont="1" applyFill="1" applyBorder="1" applyAlignment="1" applyProtection="1">
      <alignment horizontal="right" vertical="center" shrinkToFit="1"/>
    </xf>
    <xf numFmtId="3" fontId="16" fillId="0" borderId="70" xfId="1" applyNumberFormat="1" applyFont="1" applyBorder="1" applyAlignment="1">
      <alignment horizontal="right" vertical="center" shrinkToFit="1"/>
    </xf>
    <xf numFmtId="3" fontId="16" fillId="3" borderId="59" xfId="1" applyNumberFormat="1" applyFont="1" applyFill="1" applyBorder="1" applyAlignment="1">
      <alignment horizontal="right" vertical="center" shrinkToFit="1"/>
    </xf>
    <xf numFmtId="9" fontId="14" fillId="5" borderId="31" xfId="3" applyFont="1" applyFill="1" applyBorder="1" applyAlignment="1" applyProtection="1">
      <alignment horizontal="center" vertical="center"/>
      <protection locked="0"/>
    </xf>
    <xf numFmtId="9" fontId="14" fillId="5" borderId="32" xfId="3" applyFont="1" applyFill="1" applyBorder="1" applyAlignment="1" applyProtection="1">
      <alignment horizontal="center" vertical="center"/>
      <protection locked="0"/>
    </xf>
    <xf numFmtId="9" fontId="14" fillId="5" borderId="33" xfId="3" applyFont="1" applyFill="1" applyBorder="1" applyAlignment="1" applyProtection="1">
      <alignment horizontal="center" vertical="center"/>
      <protection locked="0"/>
    </xf>
    <xf numFmtId="180" fontId="12" fillId="5" borderId="36" xfId="1" applyNumberFormat="1" applyFont="1" applyFill="1" applyBorder="1" applyAlignment="1" applyProtection="1">
      <alignment horizontal="center" vertical="center" shrinkToFit="1"/>
      <protection locked="0"/>
    </xf>
    <xf numFmtId="180" fontId="12" fillId="5" borderId="37" xfId="1" applyNumberFormat="1" applyFont="1" applyFill="1" applyBorder="1" applyAlignment="1" applyProtection="1">
      <alignment horizontal="center" vertical="center" shrinkToFit="1"/>
      <protection locked="0"/>
    </xf>
    <xf numFmtId="180" fontId="12" fillId="5" borderId="38" xfId="1" applyNumberFormat="1" applyFont="1" applyFill="1" applyBorder="1" applyAlignment="1" applyProtection="1">
      <alignment horizontal="center" vertical="center" shrinkToFit="1"/>
      <protection locked="0"/>
    </xf>
    <xf numFmtId="0" fontId="15" fillId="0" borderId="176" xfId="1" applyFont="1" applyBorder="1" applyAlignment="1" applyProtection="1">
      <alignment horizontal="center" vertical="center"/>
      <protection locked="0"/>
    </xf>
    <xf numFmtId="0" fontId="15" fillId="0" borderId="160" xfId="1" applyFont="1" applyBorder="1" applyAlignment="1" applyProtection="1">
      <alignment horizontal="center" vertical="center"/>
      <protection locked="0"/>
    </xf>
    <xf numFmtId="0" fontId="10" fillId="0" borderId="0" xfId="1" applyFont="1" applyAlignment="1">
      <alignment horizontal="left" vertical="center" wrapText="1"/>
    </xf>
    <xf numFmtId="185" fontId="12" fillId="0" borderId="0" xfId="5" applyNumberFormat="1" applyFont="1" applyFill="1" applyBorder="1" applyAlignment="1" applyProtection="1">
      <alignment horizontal="right" vertical="center" indent="3" shrinkToFit="1"/>
    </xf>
    <xf numFmtId="0" fontId="10" fillId="5" borderId="23" xfId="1" applyFont="1" applyFill="1" applyBorder="1" applyAlignment="1">
      <alignment horizontal="left" vertical="center" shrinkToFit="1"/>
    </xf>
    <xf numFmtId="0" fontId="10" fillId="5" borderId="24" xfId="1" applyFont="1" applyFill="1" applyBorder="1" applyAlignment="1">
      <alignment horizontal="left" vertical="center" shrinkToFit="1"/>
    </xf>
    <xf numFmtId="0" fontId="12" fillId="5" borderId="34" xfId="1" applyFont="1" applyFill="1" applyBorder="1" applyAlignment="1">
      <alignment horizontal="center" vertical="center"/>
    </xf>
    <xf numFmtId="0" fontId="13" fillId="5" borderId="35" xfId="1" applyFont="1" applyFill="1" applyBorder="1" applyAlignment="1">
      <alignment horizontal="center" vertical="center" wrapText="1"/>
    </xf>
    <xf numFmtId="0" fontId="10" fillId="5" borderId="61" xfId="1" applyFont="1" applyFill="1" applyBorder="1" applyAlignment="1">
      <alignment horizontal="center" vertical="center" wrapText="1" shrinkToFit="1"/>
    </xf>
    <xf numFmtId="0" fontId="10" fillId="5" borderId="167" xfId="1" applyFont="1" applyFill="1" applyBorder="1" applyAlignment="1">
      <alignment horizontal="center" vertical="center" wrapText="1" shrinkToFit="1"/>
    </xf>
    <xf numFmtId="0" fontId="10" fillId="5" borderId="183" xfId="1" applyFont="1" applyFill="1" applyBorder="1" applyAlignment="1">
      <alignment horizontal="center" vertical="center" wrapText="1" shrinkToFit="1"/>
    </xf>
    <xf numFmtId="0" fontId="10" fillId="5" borderId="177" xfId="1" applyFont="1" applyFill="1" applyBorder="1" applyAlignment="1">
      <alignment horizontal="center" vertical="center" wrapText="1" shrinkToFit="1"/>
    </xf>
    <xf numFmtId="0" fontId="10" fillId="5" borderId="178" xfId="1" applyFont="1" applyFill="1" applyBorder="1" applyAlignment="1">
      <alignment horizontal="center" vertical="center" wrapText="1" shrinkToFit="1"/>
    </xf>
    <xf numFmtId="0" fontId="10" fillId="5" borderId="175" xfId="1" applyFont="1" applyFill="1" applyBorder="1" applyAlignment="1">
      <alignment horizontal="center" vertical="center" wrapText="1" shrinkToFit="1"/>
    </xf>
    <xf numFmtId="0" fontId="15" fillId="0" borderId="201" xfId="1" applyFont="1" applyBorder="1" applyAlignment="1" applyProtection="1">
      <alignment horizontal="center" vertical="center" shrinkToFit="1"/>
      <protection locked="0"/>
    </xf>
    <xf numFmtId="0" fontId="15" fillId="0" borderId="183" xfId="1" applyFont="1" applyBorder="1" applyAlignment="1" applyProtection="1">
      <alignment horizontal="center" vertical="center" shrinkToFit="1"/>
      <protection locked="0"/>
    </xf>
    <xf numFmtId="0" fontId="15" fillId="0" borderId="174" xfId="1" applyFont="1" applyBorder="1" applyAlignment="1" applyProtection="1">
      <alignment horizontal="center" vertical="center" shrinkToFit="1"/>
      <protection locked="0"/>
    </xf>
    <xf numFmtId="0" fontId="15" fillId="0" borderId="175" xfId="1" applyFont="1" applyBorder="1" applyAlignment="1" applyProtection="1">
      <alignment horizontal="center" vertical="center" shrinkToFit="1"/>
      <protection locked="0"/>
    </xf>
    <xf numFmtId="0" fontId="17" fillId="0" borderId="35" xfId="1" applyFont="1" applyBorder="1" applyAlignment="1">
      <alignment horizontal="center" vertical="center" textRotation="255" wrapText="1"/>
    </xf>
    <xf numFmtId="0" fontId="17" fillId="0" borderId="67" xfId="1" applyFont="1" applyBorder="1" applyAlignment="1">
      <alignment horizontal="center" vertical="center" textRotation="255" wrapText="1"/>
    </xf>
    <xf numFmtId="0" fontId="10" fillId="5" borderId="23" xfId="1" applyFont="1" applyFill="1" applyBorder="1" applyAlignment="1">
      <alignment horizontal="center" vertical="center" wrapText="1" shrinkToFit="1"/>
    </xf>
    <xf numFmtId="0" fontId="10" fillId="5" borderId="24" xfId="1" applyFont="1" applyFill="1" applyBorder="1" applyAlignment="1">
      <alignment horizontal="center" vertical="center" wrapText="1" shrinkToFit="1"/>
    </xf>
    <xf numFmtId="0" fontId="10" fillId="5" borderId="102" xfId="1" applyFont="1" applyFill="1" applyBorder="1" applyAlignment="1">
      <alignment horizontal="center" vertical="center" wrapText="1" shrinkToFit="1"/>
    </xf>
    <xf numFmtId="0" fontId="10" fillId="5" borderId="181" xfId="1" applyFont="1" applyFill="1" applyBorder="1" applyAlignment="1">
      <alignment horizontal="center" vertical="center" wrapText="1" shrinkToFit="1"/>
    </xf>
    <xf numFmtId="0" fontId="10" fillId="5" borderId="122" xfId="1" applyFont="1" applyFill="1" applyBorder="1" applyAlignment="1">
      <alignment horizontal="center" vertical="center" wrapText="1" shrinkToFit="1"/>
    </xf>
    <xf numFmtId="0" fontId="10" fillId="5" borderId="182" xfId="1" applyFont="1" applyFill="1" applyBorder="1" applyAlignment="1">
      <alignment horizontal="center" vertical="center" wrapText="1" shrinkToFit="1"/>
    </xf>
    <xf numFmtId="0" fontId="15" fillId="0" borderId="173" xfId="1" applyFont="1" applyBorder="1" applyAlignment="1" applyProtection="1">
      <alignment horizontal="center" vertical="center"/>
      <protection locked="0"/>
    </xf>
    <xf numFmtId="0" fontId="15" fillId="0" borderId="102" xfId="1" applyFont="1" applyBorder="1" applyAlignment="1" applyProtection="1">
      <alignment horizontal="center" vertical="center"/>
      <protection locked="0"/>
    </xf>
    <xf numFmtId="0" fontId="15" fillId="0" borderId="200" xfId="1" applyFont="1" applyBorder="1" applyAlignment="1" applyProtection="1">
      <alignment horizontal="center" vertical="center"/>
      <protection locked="0"/>
    </xf>
    <xf numFmtId="0" fontId="15" fillId="0" borderId="182" xfId="1" applyFont="1" applyBorder="1" applyAlignment="1" applyProtection="1">
      <alignment horizontal="center" vertical="center"/>
      <protection locked="0"/>
    </xf>
    <xf numFmtId="0" fontId="10" fillId="0" borderId="116" xfId="1" applyFont="1" applyBorder="1" applyAlignment="1">
      <alignment horizontal="left" vertical="center" shrinkToFit="1"/>
    </xf>
    <xf numFmtId="0" fontId="10" fillId="0" borderId="117" xfId="1" applyFont="1" applyBorder="1" applyAlignment="1">
      <alignment horizontal="left" vertical="center" shrinkToFit="1"/>
    </xf>
    <xf numFmtId="0" fontId="10" fillId="0" borderId="118" xfId="1" applyFont="1" applyBorder="1" applyAlignment="1">
      <alignment horizontal="left" vertical="center" shrinkToFit="1"/>
    </xf>
    <xf numFmtId="0" fontId="10" fillId="0" borderId="113" xfId="1" applyFont="1" applyBorder="1" applyAlignment="1">
      <alignment horizontal="left" vertical="center" shrinkToFit="1"/>
    </xf>
    <xf numFmtId="0" fontId="10" fillId="0" borderId="111" xfId="1" applyFont="1" applyBorder="1" applyAlignment="1">
      <alignment horizontal="left" vertical="center" shrinkToFit="1"/>
    </xf>
    <xf numFmtId="0" fontId="10" fillId="0" borderId="112" xfId="1" applyFont="1" applyBorder="1" applyAlignment="1">
      <alignment horizontal="left" vertical="center" shrinkToFit="1"/>
    </xf>
    <xf numFmtId="0" fontId="17" fillId="0" borderId="73" xfId="1" applyFont="1" applyBorder="1" applyAlignment="1">
      <alignment horizontal="center" vertical="center" textRotation="255" wrapText="1"/>
    </xf>
    <xf numFmtId="3" fontId="10" fillId="0" borderId="202" xfId="1" applyNumberFormat="1" applyFont="1" applyBorder="1" applyAlignment="1">
      <alignment horizontal="right" vertical="center" shrinkToFit="1"/>
    </xf>
    <xf numFmtId="3" fontId="10" fillId="0" borderId="203" xfId="1" applyNumberFormat="1" applyFont="1" applyBorder="1" applyAlignment="1">
      <alignment horizontal="right" vertical="center" shrinkToFit="1"/>
    </xf>
    <xf numFmtId="3" fontId="10" fillId="0" borderId="204" xfId="1" applyNumberFormat="1" applyFont="1" applyBorder="1" applyAlignment="1">
      <alignment horizontal="right" vertical="center" shrinkToFit="1"/>
    </xf>
    <xf numFmtId="0" fontId="10" fillId="5" borderId="202" xfId="1" applyFont="1" applyFill="1" applyBorder="1" applyAlignment="1">
      <alignment horizontal="right" vertical="center" shrinkToFit="1"/>
    </xf>
    <xf numFmtId="0" fontId="10" fillId="5" borderId="203" xfId="1" applyFont="1" applyFill="1" applyBorder="1" applyAlignment="1">
      <alignment horizontal="right" vertical="center" shrinkToFit="1"/>
    </xf>
    <xf numFmtId="0" fontId="10" fillId="5" borderId="204" xfId="1" applyFont="1" applyFill="1" applyBorder="1" applyAlignment="1">
      <alignment horizontal="right" vertical="center" shrinkToFit="1"/>
    </xf>
    <xf numFmtId="0" fontId="10" fillId="0" borderId="15" xfId="1" applyFont="1" applyBorder="1" applyAlignment="1">
      <alignment horizontal="center" vertical="center"/>
    </xf>
    <xf numFmtId="0" fontId="10" fillId="0" borderId="13" xfId="1" applyFont="1" applyBorder="1" applyAlignment="1">
      <alignment horizontal="center" vertical="center"/>
    </xf>
    <xf numFmtId="3" fontId="16" fillId="0" borderId="176" xfId="1" quotePrefix="1" applyNumberFormat="1" applyFont="1" applyBorder="1" applyAlignment="1">
      <alignment vertical="center" shrinkToFit="1"/>
    </xf>
    <xf numFmtId="0" fontId="10" fillId="0" borderId="15" xfId="1" applyFont="1" applyBorder="1" applyAlignment="1">
      <alignment horizontal="left" vertical="center" shrinkToFit="1"/>
    </xf>
    <xf numFmtId="0" fontId="10" fillId="0" borderId="13" xfId="1" applyFont="1" applyBorder="1" applyAlignment="1">
      <alignment horizontal="left" vertical="center" shrinkToFit="1"/>
    </xf>
    <xf numFmtId="3" fontId="16" fillId="5" borderId="28" xfId="1" applyNumberFormat="1" applyFont="1" applyFill="1" applyBorder="1" applyAlignment="1">
      <alignment horizontal="center" vertical="center" shrinkToFit="1"/>
    </xf>
    <xf numFmtId="3" fontId="16" fillId="5" borderId="29" xfId="1" applyNumberFormat="1" applyFont="1" applyFill="1" applyBorder="1" applyAlignment="1">
      <alignment horizontal="center" vertical="center" shrinkToFit="1"/>
    </xf>
    <xf numFmtId="3" fontId="16" fillId="5" borderId="30" xfId="1" applyNumberFormat="1" applyFont="1" applyFill="1" applyBorder="1" applyAlignment="1">
      <alignment horizontal="center" vertical="center" shrinkToFit="1"/>
    </xf>
    <xf numFmtId="0" fontId="10" fillId="0" borderId="35" xfId="1" applyFont="1" applyBorder="1" applyAlignment="1">
      <alignment horizontal="center" vertical="center" textRotation="255"/>
    </xf>
    <xf numFmtId="0" fontId="10" fillId="0" borderId="67" xfId="1" applyFont="1" applyBorder="1" applyAlignment="1">
      <alignment horizontal="center" vertical="center" textRotation="255"/>
    </xf>
    <xf numFmtId="0" fontId="10" fillId="0" borderId="73" xfId="1" applyFont="1" applyBorder="1" applyAlignment="1">
      <alignment horizontal="center" vertical="center" textRotation="255"/>
    </xf>
    <xf numFmtId="0" fontId="13" fillId="0" borderId="14" xfId="1" applyFont="1" applyBorder="1" applyAlignment="1">
      <alignment horizontal="center" vertical="center" textRotation="255"/>
    </xf>
    <xf numFmtId="0" fontId="66" fillId="0" borderId="23" xfId="6" applyFont="1" applyBorder="1" applyAlignment="1">
      <alignment horizontal="center" vertical="center"/>
    </xf>
    <xf numFmtId="0" fontId="66" fillId="0" borderId="25" xfId="6" applyFont="1" applyBorder="1" applyAlignment="1">
      <alignment horizontal="center" vertical="center"/>
    </xf>
    <xf numFmtId="0" fontId="66" fillId="0" borderId="28" xfId="6" applyFont="1" applyBorder="1" applyAlignment="1">
      <alignment horizontal="center" vertical="center" wrapText="1"/>
    </xf>
    <xf numFmtId="0" fontId="66" fillId="0" borderId="30" xfId="6" applyFont="1" applyBorder="1" applyAlignment="1">
      <alignment horizontal="center" vertical="center" wrapText="1"/>
    </xf>
    <xf numFmtId="38" fontId="68" fillId="11" borderId="15" xfId="9" applyFont="1" applyFill="1" applyBorder="1" applyAlignment="1" applyProtection="1">
      <alignment horizontal="right" vertical="center"/>
    </xf>
    <xf numFmtId="38" fontId="68" fillId="11" borderId="13" xfId="9" applyFont="1" applyFill="1" applyBorder="1" applyAlignment="1" applyProtection="1">
      <alignment horizontal="right" vertical="center"/>
    </xf>
    <xf numFmtId="0" fontId="66" fillId="0" borderId="35" xfId="6" applyFont="1" applyBorder="1" applyAlignment="1">
      <alignment horizontal="center" vertical="center" wrapText="1"/>
    </xf>
    <xf numFmtId="0" fontId="66" fillId="0" borderId="67" xfId="6" applyFont="1" applyBorder="1" applyAlignment="1">
      <alignment horizontal="center" vertical="center" wrapText="1"/>
    </xf>
    <xf numFmtId="0" fontId="66" fillId="0" borderId="73" xfId="6" applyFont="1" applyBorder="1" applyAlignment="1">
      <alignment horizontal="center" vertical="center" wrapText="1"/>
    </xf>
    <xf numFmtId="38" fontId="68" fillId="11" borderId="15" xfId="9" applyFont="1" applyFill="1" applyBorder="1" applyAlignment="1" applyProtection="1">
      <alignment horizontal="center" vertical="center"/>
    </xf>
    <xf numFmtId="38" fontId="68" fillId="11" borderId="13" xfId="9" applyFont="1" applyFill="1" applyBorder="1" applyAlignment="1" applyProtection="1">
      <alignment horizontal="center" vertical="center"/>
    </xf>
    <xf numFmtId="0" fontId="66" fillId="0" borderId="15" xfId="6" applyFont="1" applyBorder="1" applyAlignment="1">
      <alignment horizontal="center" vertical="center"/>
    </xf>
    <xf numFmtId="0" fontId="66" fillId="0" borderId="14" xfId="6" applyFont="1" applyBorder="1" applyAlignment="1">
      <alignment horizontal="center" vertical="center"/>
    </xf>
    <xf numFmtId="0" fontId="66" fillId="0" borderId="15" xfId="6" applyFont="1" applyBorder="1" applyAlignment="1">
      <alignment horizontal="center" vertical="center" wrapText="1"/>
    </xf>
    <xf numFmtId="0" fontId="66" fillId="0" borderId="14" xfId="6" applyFont="1" applyBorder="1" applyAlignment="1">
      <alignment horizontal="center" vertical="center" wrapText="1"/>
    </xf>
    <xf numFmtId="0" fontId="66" fillId="0" borderId="13" xfId="6" applyFont="1" applyBorder="1" applyAlignment="1">
      <alignment horizontal="center" vertical="center" wrapText="1"/>
    </xf>
    <xf numFmtId="0" fontId="34" fillId="0" borderId="190" xfId="0" applyFont="1" applyBorder="1" applyAlignment="1">
      <alignment horizontal="center" vertical="center"/>
    </xf>
    <xf numFmtId="0" fontId="34" fillId="0" borderId="192" xfId="0" applyFont="1" applyBorder="1" applyAlignment="1">
      <alignment horizontal="center" vertical="center"/>
    </xf>
    <xf numFmtId="0" fontId="34" fillId="0" borderId="196" xfId="0" applyFont="1" applyBorder="1" applyAlignment="1">
      <alignment horizontal="center" vertical="center"/>
    </xf>
    <xf numFmtId="0" fontId="34" fillId="0" borderId="189" xfId="0" applyFont="1" applyBorder="1" applyAlignment="1">
      <alignment horizontal="center" vertical="center"/>
    </xf>
    <xf numFmtId="0" fontId="34" fillId="0" borderId="191" xfId="0" applyFont="1" applyBorder="1" applyAlignment="1">
      <alignment horizontal="center" vertical="center"/>
    </xf>
    <xf numFmtId="0" fontId="36" fillId="0" borderId="15" xfId="0" applyFont="1" applyBorder="1" applyAlignment="1">
      <alignment horizontal="center" vertical="center"/>
    </xf>
    <xf numFmtId="0" fontId="36" fillId="0" borderId="13" xfId="0" applyFont="1" applyBorder="1" applyAlignment="1">
      <alignment horizontal="center" vertical="center"/>
    </xf>
    <xf numFmtId="0" fontId="34" fillId="5" borderId="168" xfId="1" applyFont="1" applyFill="1" applyBorder="1" applyAlignment="1">
      <alignment horizontal="center" vertical="center" shrinkToFit="1"/>
    </xf>
    <xf numFmtId="0" fontId="34" fillId="5" borderId="170" xfId="1" applyFont="1" applyFill="1" applyBorder="1" applyAlignment="1">
      <alignment horizontal="center" vertical="center" shrinkToFit="1"/>
    </xf>
    <xf numFmtId="0" fontId="34" fillId="5" borderId="171" xfId="1" applyFont="1" applyFill="1" applyBorder="1" applyAlignment="1">
      <alignment horizontal="center" vertical="center" shrinkToFit="1"/>
    </xf>
    <xf numFmtId="0" fontId="34" fillId="5" borderId="93" xfId="1" applyFont="1" applyFill="1" applyBorder="1" applyAlignment="1">
      <alignment horizontal="center" vertical="center" shrinkToFit="1"/>
    </xf>
    <xf numFmtId="0" fontId="34" fillId="5" borderId="89" xfId="1" applyFont="1" applyFill="1" applyBorder="1" applyAlignment="1">
      <alignment horizontal="center" vertical="center" shrinkToFit="1"/>
    </xf>
    <xf numFmtId="0" fontId="34" fillId="5" borderId="92" xfId="1" applyFont="1" applyFill="1" applyBorder="1" applyAlignment="1">
      <alignment horizontal="center" vertical="center" shrinkToFit="1"/>
    </xf>
    <xf numFmtId="0" fontId="34" fillId="5" borderId="172" xfId="1" applyFont="1" applyFill="1" applyBorder="1" applyAlignment="1">
      <alignment horizontal="center" vertical="center" shrinkToFit="1"/>
    </xf>
    <xf numFmtId="0" fontId="34" fillId="5" borderId="169" xfId="1" applyFont="1" applyFill="1" applyBorder="1" applyAlignment="1">
      <alignment horizontal="center" vertical="center" shrinkToFit="1"/>
    </xf>
    <xf numFmtId="0" fontId="34" fillId="0" borderId="209" xfId="0" applyFont="1" applyBorder="1" applyAlignment="1">
      <alignment horizontal="center" vertical="center"/>
    </xf>
    <xf numFmtId="0" fontId="34" fillId="0" borderId="197" xfId="0" applyFont="1" applyBorder="1" applyAlignment="1">
      <alignment horizontal="center" vertical="center"/>
    </xf>
    <xf numFmtId="0" fontId="34" fillId="5" borderId="23" xfId="1" applyFont="1" applyFill="1" applyBorder="1" applyAlignment="1">
      <alignment horizontal="center" vertical="center"/>
    </xf>
    <xf numFmtId="0" fontId="34" fillId="5" borderId="24" xfId="1" applyFont="1" applyFill="1" applyBorder="1" applyAlignment="1">
      <alignment horizontal="center" vertical="center"/>
    </xf>
    <xf numFmtId="0" fontId="34" fillId="5" borderId="26" xfId="1" applyFont="1" applyFill="1" applyBorder="1" applyAlignment="1">
      <alignment horizontal="center" vertical="center"/>
    </xf>
    <xf numFmtId="0" fontId="34" fillId="5" borderId="0" xfId="1" applyFont="1" applyFill="1" applyAlignment="1">
      <alignment horizontal="center" vertical="center"/>
    </xf>
    <xf numFmtId="0" fontId="34" fillId="0" borderId="34" xfId="1" applyFont="1" applyBorder="1" applyAlignment="1">
      <alignment horizontal="center" vertical="center"/>
    </xf>
    <xf numFmtId="0" fontId="34" fillId="0" borderId="34" xfId="1" applyFont="1" applyBorder="1" applyAlignment="1">
      <alignment horizontal="center" vertical="center" textRotation="255"/>
    </xf>
    <xf numFmtId="0" fontId="34" fillId="0" borderId="14" xfId="1" applyFont="1" applyBorder="1" applyAlignment="1">
      <alignment horizontal="center" vertical="center" textRotation="255"/>
    </xf>
    <xf numFmtId="0" fontId="35" fillId="5" borderId="23" xfId="1" applyFont="1" applyFill="1" applyBorder="1" applyAlignment="1">
      <alignment horizontal="left" vertical="center" shrinkToFit="1"/>
    </xf>
    <xf numFmtId="0" fontId="35" fillId="5" borderId="24" xfId="1" applyFont="1" applyFill="1" applyBorder="1" applyAlignment="1">
      <alignment horizontal="left" vertical="center" shrinkToFit="1"/>
    </xf>
    <xf numFmtId="0" fontId="34" fillId="0" borderId="35" xfId="1" applyFont="1" applyBorder="1" applyAlignment="1">
      <alignment horizontal="center" vertical="center" textRotation="255" wrapText="1"/>
    </xf>
    <xf numFmtId="0" fontId="36" fillId="0" borderId="67" xfId="0" applyFont="1" applyBorder="1" applyAlignment="1">
      <alignment horizontal="center" vertical="center" textRotation="255" wrapText="1"/>
    </xf>
    <xf numFmtId="0" fontId="34" fillId="5" borderId="116" xfId="1" applyFont="1" applyFill="1" applyBorder="1" applyAlignment="1">
      <alignment horizontal="left" vertical="center" wrapText="1" shrinkToFit="1"/>
    </xf>
    <xf numFmtId="0" fontId="34" fillId="5" borderId="117" xfId="1" applyFont="1" applyFill="1" applyBorder="1" applyAlignment="1">
      <alignment horizontal="left" vertical="center" wrapText="1" shrinkToFit="1"/>
    </xf>
    <xf numFmtId="0" fontId="34" fillId="5" borderId="91" xfId="1" applyFont="1" applyFill="1" applyBorder="1" applyAlignment="1">
      <alignment horizontal="left" vertical="center" wrapText="1" shrinkToFit="1"/>
    </xf>
    <xf numFmtId="0" fontId="34" fillId="5" borderId="49" xfId="1" applyFont="1" applyFill="1" applyBorder="1" applyAlignment="1">
      <alignment horizontal="left" vertical="center" wrapText="1" shrinkToFit="1"/>
    </xf>
    <xf numFmtId="0" fontId="34" fillId="0" borderId="71" xfId="1" applyFont="1" applyBorder="1" applyAlignment="1">
      <alignment horizontal="left" vertical="center" wrapText="1" shrinkToFit="1"/>
    </xf>
    <xf numFmtId="0" fontId="34" fillId="0" borderId="68" xfId="1" applyFont="1" applyBorder="1" applyAlignment="1">
      <alignment horizontal="left" vertical="center" wrapText="1" shrinkToFit="1"/>
    </xf>
    <xf numFmtId="3" fontId="34" fillId="0" borderId="28" xfId="1" applyNumberFormat="1" applyFont="1" applyBorder="1" applyAlignment="1">
      <alignment horizontal="right" vertical="center" shrinkToFit="1"/>
    </xf>
    <xf numFmtId="3" fontId="34" fillId="0" borderId="29" xfId="1" applyNumberFormat="1" applyFont="1" applyBorder="1" applyAlignment="1">
      <alignment horizontal="right" vertical="center" shrinkToFit="1"/>
    </xf>
    <xf numFmtId="0" fontId="36" fillId="0" borderId="73" xfId="0" applyFont="1" applyBorder="1" applyAlignment="1">
      <alignment horizontal="center" vertical="center" textRotation="255" wrapText="1"/>
    </xf>
    <xf numFmtId="0" fontId="34" fillId="5" borderId="58" xfId="1" applyFont="1" applyFill="1" applyBorder="1" applyAlignment="1">
      <alignment horizontal="center" vertical="center" shrinkToFit="1"/>
    </xf>
    <xf numFmtId="0" fontId="34" fillId="5" borderId="59" xfId="1" applyFont="1" applyFill="1" applyBorder="1" applyAlignment="1">
      <alignment horizontal="center" vertical="center" shrinkToFit="1"/>
    </xf>
    <xf numFmtId="0" fontId="34" fillId="5" borderId="161" xfId="1" applyFont="1" applyFill="1" applyBorder="1" applyAlignment="1">
      <alignment horizontal="center" vertical="center" shrinkToFit="1"/>
    </xf>
    <xf numFmtId="0" fontId="34" fillId="5" borderId="57" xfId="1" applyFont="1" applyFill="1" applyBorder="1" applyAlignment="1">
      <alignment horizontal="center" vertical="center" shrinkToFit="1"/>
    </xf>
    <xf numFmtId="0" fontId="34" fillId="5" borderId="70" xfId="1" applyFont="1" applyFill="1" applyBorder="1" applyAlignment="1">
      <alignment horizontal="center" vertical="center" shrinkToFit="1"/>
    </xf>
    <xf numFmtId="0" fontId="34" fillId="5" borderId="160" xfId="1" applyFont="1" applyFill="1" applyBorder="1" applyAlignment="1">
      <alignment horizontal="center" vertical="center" shrinkToFit="1"/>
    </xf>
    <xf numFmtId="0" fontId="34" fillId="5" borderId="105" xfId="1" applyFont="1" applyFill="1" applyBorder="1" applyAlignment="1">
      <alignment horizontal="center" vertical="center" shrinkToFit="1"/>
    </xf>
    <xf numFmtId="0" fontId="34" fillId="5" borderId="27" xfId="1" applyFont="1" applyFill="1" applyBorder="1" applyAlignment="1">
      <alignment horizontal="center" vertical="center" shrinkToFit="1"/>
    </xf>
    <xf numFmtId="0" fontId="34" fillId="0" borderId="15" xfId="1" applyFont="1" applyBorder="1" applyAlignment="1">
      <alignment horizontal="left" vertical="center" shrinkToFit="1"/>
    </xf>
    <xf numFmtId="0" fontId="34" fillId="0" borderId="13" xfId="1" applyFont="1" applyBorder="1" applyAlignment="1">
      <alignment horizontal="left" vertical="center" shrinkToFit="1"/>
    </xf>
    <xf numFmtId="0" fontId="34" fillId="0" borderId="14" xfId="1" applyFont="1" applyBorder="1" applyAlignment="1">
      <alignment horizontal="left" vertical="center" shrinkToFit="1"/>
    </xf>
    <xf numFmtId="0" fontId="34" fillId="0" borderId="21" xfId="1" applyFont="1" applyBorder="1" applyAlignment="1">
      <alignment horizontal="left" vertical="center"/>
    </xf>
    <xf numFmtId="0" fontId="34" fillId="0" borderId="19" xfId="1" applyFont="1" applyBorder="1" applyAlignment="1">
      <alignment horizontal="left" vertical="center"/>
    </xf>
    <xf numFmtId="0" fontId="34" fillId="0" borderId="20" xfId="1" applyFont="1" applyBorder="1" applyAlignment="1">
      <alignment horizontal="left" vertical="center"/>
    </xf>
    <xf numFmtId="0" fontId="34" fillId="5" borderId="26" xfId="1" applyFont="1" applyFill="1" applyBorder="1" applyAlignment="1">
      <alignment horizontal="left" vertical="center"/>
    </xf>
    <xf numFmtId="0" fontId="34" fillId="5" borderId="0" xfId="1" applyFont="1" applyFill="1" applyAlignment="1">
      <alignment horizontal="left" vertical="center"/>
    </xf>
    <xf numFmtId="0" fontId="36" fillId="0" borderId="31" xfId="0" applyFont="1" applyBorder="1" applyAlignment="1">
      <alignment horizontal="center" vertical="center"/>
    </xf>
    <xf numFmtId="0" fontId="36" fillId="0" borderId="32" xfId="0" applyFont="1" applyBorder="1" applyAlignment="1">
      <alignment horizontal="center" vertical="center"/>
    </xf>
    <xf numFmtId="0" fontId="36" fillId="0" borderId="154" xfId="0" applyFont="1" applyBorder="1" applyAlignment="1">
      <alignment horizontal="center" vertical="center"/>
    </xf>
    <xf numFmtId="0" fontId="34" fillId="4" borderId="91" xfId="1" applyFont="1" applyFill="1" applyBorder="1" applyAlignment="1">
      <alignment horizontal="center" vertical="center" shrinkToFit="1"/>
    </xf>
    <xf numFmtId="0" fontId="34" fillId="4" borderId="65" xfId="1" applyFont="1" applyFill="1" applyBorder="1" applyAlignment="1">
      <alignment horizontal="center" vertical="center" shrinkToFit="1"/>
    </xf>
    <xf numFmtId="0" fontId="36" fillId="0" borderId="37" xfId="0" applyFont="1" applyBorder="1" applyAlignment="1">
      <alignment horizontal="center" vertical="center"/>
    </xf>
    <xf numFmtId="0" fontId="36" fillId="0" borderId="38" xfId="0" applyFont="1" applyBorder="1" applyAlignment="1">
      <alignment horizontal="center" vertical="center"/>
    </xf>
    <xf numFmtId="0" fontId="34" fillId="5" borderId="155" xfId="1" applyFont="1" applyFill="1" applyBorder="1" applyAlignment="1">
      <alignment horizontal="center" vertical="center" shrinkToFit="1"/>
    </xf>
    <xf numFmtId="0" fontId="34" fillId="5" borderId="156" xfId="1" applyFont="1" applyFill="1" applyBorder="1" applyAlignment="1">
      <alignment horizontal="center" vertical="center" shrinkToFit="1"/>
    </xf>
    <xf numFmtId="0" fontId="34" fillId="5" borderId="157" xfId="1" applyFont="1" applyFill="1" applyBorder="1" applyAlignment="1">
      <alignment horizontal="center" vertical="center" shrinkToFit="1"/>
    </xf>
    <xf numFmtId="0" fontId="34" fillId="5" borderId="162" xfId="1" applyFont="1" applyFill="1" applyBorder="1" applyAlignment="1">
      <alignment horizontal="center" vertical="center" shrinkToFit="1"/>
    </xf>
    <xf numFmtId="0" fontId="34" fillId="5" borderId="163" xfId="1" applyFont="1" applyFill="1" applyBorder="1" applyAlignment="1">
      <alignment horizontal="center" vertical="center" shrinkToFit="1"/>
    </xf>
    <xf numFmtId="0" fontId="34" fillId="5" borderId="164" xfId="1" applyFont="1" applyFill="1" applyBorder="1" applyAlignment="1">
      <alignment horizontal="center" vertical="center" shrinkToFit="1"/>
    </xf>
    <xf numFmtId="0" fontId="35" fillId="0" borderId="3" xfId="0" applyFont="1" applyBorder="1" applyAlignment="1">
      <alignment horizontal="center" vertical="center"/>
    </xf>
    <xf numFmtId="0" fontId="35" fillId="0" borderId="193" xfId="0" applyFont="1" applyBorder="1" applyAlignment="1">
      <alignment horizontal="center" vertical="center"/>
    </xf>
    <xf numFmtId="0" fontId="35" fillId="0" borderId="207" xfId="0" applyFont="1" applyBorder="1" applyAlignment="1">
      <alignment horizontal="center" vertical="center"/>
    </xf>
    <xf numFmtId="0" fontId="34" fillId="0" borderId="198" xfId="0" applyFont="1" applyBorder="1" applyAlignment="1">
      <alignment horizontal="center" vertical="center"/>
    </xf>
    <xf numFmtId="0" fontId="34" fillId="5" borderId="158" xfId="1" applyFont="1" applyFill="1" applyBorder="1" applyAlignment="1">
      <alignment horizontal="center" vertical="center" shrinkToFit="1"/>
    </xf>
    <xf numFmtId="0" fontId="34" fillId="0" borderId="58" xfId="0" applyFont="1" applyBorder="1" applyAlignment="1">
      <alignment horizontal="center" vertical="center"/>
    </xf>
    <xf numFmtId="0" fontId="34" fillId="0" borderId="59" xfId="0" applyFont="1" applyBorder="1" applyAlignment="1">
      <alignment horizontal="center" vertical="center"/>
    </xf>
    <xf numFmtId="0" fontId="34" fillId="0" borderId="57" xfId="0" applyFont="1" applyBorder="1" applyAlignment="1">
      <alignment horizontal="center" vertical="center"/>
    </xf>
    <xf numFmtId="0" fontId="34" fillId="0" borderId="161" xfId="0" applyFont="1" applyBorder="1" applyAlignment="1">
      <alignment horizontal="center" vertical="center"/>
    </xf>
    <xf numFmtId="0" fontId="34" fillId="5" borderId="90" xfId="1" applyFont="1" applyFill="1" applyBorder="1" applyAlignment="1">
      <alignment horizontal="center" vertical="center" shrinkToFit="1"/>
    </xf>
    <xf numFmtId="0" fontId="34" fillId="5" borderId="30" xfId="1" applyFont="1" applyFill="1" applyBorder="1" applyAlignment="1">
      <alignment horizontal="center" vertical="center" shrinkToFit="1"/>
    </xf>
    <xf numFmtId="0" fontId="34" fillId="5" borderId="28" xfId="1" applyFont="1" applyFill="1" applyBorder="1" applyAlignment="1">
      <alignment horizontal="center" vertical="center" shrinkToFit="1"/>
    </xf>
    <xf numFmtId="0" fontId="34" fillId="5" borderId="66" xfId="1" applyFont="1" applyFill="1" applyBorder="1" applyAlignment="1">
      <alignment horizontal="center" vertical="center" shrinkToFit="1"/>
    </xf>
    <xf numFmtId="0" fontId="34" fillId="5" borderId="115" xfId="1" applyFont="1" applyFill="1" applyBorder="1" applyAlignment="1">
      <alignment horizontal="center" vertical="center" shrinkToFit="1"/>
    </xf>
    <xf numFmtId="0" fontId="34" fillId="5" borderId="109" xfId="1" applyFont="1" applyFill="1" applyBorder="1" applyAlignment="1">
      <alignment horizontal="center" vertical="center" shrinkToFit="1"/>
    </xf>
    <xf numFmtId="0" fontId="34" fillId="5" borderId="108" xfId="1" applyFont="1" applyFill="1" applyBorder="1" applyAlignment="1">
      <alignment horizontal="center" vertical="center" shrinkToFit="1"/>
    </xf>
    <xf numFmtId="0" fontId="34" fillId="5" borderId="166" xfId="1" applyFont="1" applyFill="1" applyBorder="1" applyAlignment="1">
      <alignment horizontal="center" vertical="center" shrinkToFit="1"/>
    </xf>
    <xf numFmtId="0" fontId="34" fillId="5" borderId="29" xfId="1" applyFont="1" applyFill="1" applyBorder="1" applyAlignment="1">
      <alignment horizontal="center" vertical="center" shrinkToFit="1"/>
    </xf>
    <xf numFmtId="0" fontId="34" fillId="5" borderId="26" xfId="1" applyFont="1" applyFill="1" applyBorder="1" applyAlignment="1">
      <alignment horizontal="center" vertical="center" shrinkToFit="1"/>
    </xf>
    <xf numFmtId="0" fontId="34" fillId="5" borderId="106" xfId="1" applyFont="1" applyFill="1" applyBorder="1" applyAlignment="1">
      <alignment horizontal="center" vertical="center" shrinkToFit="1"/>
    </xf>
    <xf numFmtId="0" fontId="34" fillId="5" borderId="159" xfId="1" applyFont="1" applyFill="1" applyBorder="1" applyAlignment="1">
      <alignment horizontal="center" vertical="center" shrinkToFit="1"/>
    </xf>
    <xf numFmtId="0" fontId="34" fillId="5" borderId="71" xfId="1" applyFont="1" applyFill="1" applyBorder="1" applyAlignment="1">
      <alignment horizontal="center" vertical="center" shrinkToFit="1"/>
    </xf>
    <xf numFmtId="0" fontId="34" fillId="5" borderId="69" xfId="1" applyFont="1" applyFill="1" applyBorder="1" applyAlignment="1">
      <alignment horizontal="center" vertical="center" shrinkToFit="1"/>
    </xf>
    <xf numFmtId="0" fontId="34" fillId="5" borderId="165" xfId="1" applyFont="1" applyFill="1" applyBorder="1" applyAlignment="1">
      <alignment horizontal="center" vertical="center" shrinkToFit="1"/>
    </xf>
    <xf numFmtId="0" fontId="34" fillId="5" borderId="11" xfId="1" applyFont="1" applyFill="1" applyBorder="1" applyAlignment="1">
      <alignment horizontal="center" vertical="center" shrinkToFit="1"/>
    </xf>
    <xf numFmtId="0" fontId="34" fillId="5" borderId="91" xfId="1" applyFont="1" applyFill="1" applyBorder="1" applyAlignment="1">
      <alignment horizontal="center" vertical="center" shrinkToFit="1"/>
    </xf>
    <xf numFmtId="0" fontId="34" fillId="5" borderId="65" xfId="1" applyFont="1" applyFill="1" applyBorder="1" applyAlignment="1">
      <alignment horizontal="center" vertical="center" shrinkToFit="1"/>
    </xf>
    <xf numFmtId="0" fontId="34" fillId="5" borderId="94" xfId="1" applyFont="1" applyFill="1" applyBorder="1" applyAlignment="1">
      <alignment horizontal="center" vertical="center" shrinkToFit="1"/>
    </xf>
    <xf numFmtId="0" fontId="34" fillId="5" borderId="123" xfId="1" applyFont="1" applyFill="1" applyBorder="1" applyAlignment="1">
      <alignment horizontal="center" vertical="center" shrinkToFit="1"/>
    </xf>
    <xf numFmtId="0" fontId="34" fillId="4" borderId="94" xfId="1" applyFont="1" applyFill="1" applyBorder="1" applyAlignment="1">
      <alignment horizontal="center" vertical="center" shrinkToFit="1"/>
    </xf>
    <xf numFmtId="0" fontId="34" fillId="4" borderId="123" xfId="1" applyFont="1" applyFill="1" applyBorder="1" applyAlignment="1">
      <alignment horizontal="center" vertical="center" shrinkToFit="1"/>
    </xf>
    <xf numFmtId="0" fontId="34" fillId="5" borderId="23" xfId="1" applyFont="1" applyFill="1" applyBorder="1" applyAlignment="1">
      <alignment horizontal="center" vertical="center" shrinkToFit="1"/>
    </xf>
    <xf numFmtId="0" fontId="34" fillId="5" borderId="39" xfId="1" applyFont="1" applyFill="1" applyBorder="1" applyAlignment="1">
      <alignment horizontal="center" vertical="center" shrinkToFit="1"/>
    </xf>
    <xf numFmtId="0" fontId="34" fillId="5" borderId="124" xfId="1" applyFont="1" applyFill="1" applyBorder="1" applyAlignment="1">
      <alignment horizontal="center" vertical="center" shrinkToFit="1"/>
    </xf>
    <xf numFmtId="0" fontId="34" fillId="5" borderId="25" xfId="1" applyFont="1" applyFill="1" applyBorder="1" applyAlignment="1">
      <alignment horizontal="center" vertical="center" shrinkToFit="1"/>
    </xf>
    <xf numFmtId="0" fontId="34" fillId="4" borderId="51" xfId="1" applyFont="1" applyFill="1" applyBorder="1" applyAlignment="1">
      <alignment horizontal="center" vertical="center" shrinkToFit="1"/>
    </xf>
    <xf numFmtId="0" fontId="34" fillId="5" borderId="51" xfId="1" applyFont="1" applyFill="1" applyBorder="1" applyAlignment="1">
      <alignment horizontal="center" vertical="center" shrinkToFit="1"/>
    </xf>
    <xf numFmtId="0" fontId="34" fillId="5" borderId="15" xfId="1" applyFont="1" applyFill="1" applyBorder="1" applyAlignment="1">
      <alignment horizontal="center" vertical="center" shrinkToFit="1"/>
    </xf>
    <xf numFmtId="0" fontId="34" fillId="5" borderId="13" xfId="1" applyFont="1" applyFill="1" applyBorder="1" applyAlignment="1">
      <alignment horizontal="center" vertical="center" shrinkToFit="1"/>
    </xf>
    <xf numFmtId="0" fontId="34" fillId="5" borderId="14" xfId="1" applyFont="1" applyFill="1" applyBorder="1" applyAlignment="1">
      <alignment horizontal="center" vertical="center" shrinkToFit="1"/>
    </xf>
    <xf numFmtId="0" fontId="34" fillId="5" borderId="145" xfId="1" applyFont="1" applyFill="1" applyBorder="1" applyAlignment="1">
      <alignment horizontal="center" vertical="center" shrinkToFit="1"/>
    </xf>
    <xf numFmtId="0" fontId="34" fillId="5" borderId="99" xfId="1" applyFont="1" applyFill="1" applyBorder="1" applyAlignment="1">
      <alignment horizontal="center" vertical="center" shrinkToFit="1"/>
    </xf>
    <xf numFmtId="0" fontId="34" fillId="5" borderId="100" xfId="1" applyFont="1" applyFill="1" applyBorder="1" applyAlignment="1">
      <alignment horizontal="center" vertical="center" shrinkToFit="1"/>
    </xf>
    <xf numFmtId="0" fontId="34" fillId="5" borderId="144" xfId="1" applyFont="1" applyFill="1" applyBorder="1" applyAlignment="1">
      <alignment horizontal="center" vertical="center" shrinkToFit="1"/>
    </xf>
    <xf numFmtId="0" fontId="34" fillId="5" borderId="48" xfId="1" applyFont="1" applyFill="1" applyBorder="1" applyAlignment="1">
      <alignment horizontal="center" vertical="center" shrinkToFit="1"/>
    </xf>
    <xf numFmtId="0" fontId="34" fillId="0" borderId="103" xfId="0" applyFont="1" applyBorder="1" applyAlignment="1">
      <alignment horizontal="center" vertical="center"/>
    </xf>
    <xf numFmtId="0" fontId="34" fillId="0" borderId="195" xfId="0" applyFont="1" applyBorder="1" applyAlignment="1">
      <alignment horizontal="center" vertical="center"/>
    </xf>
    <xf numFmtId="0" fontId="34" fillId="0" borderId="199" xfId="0" applyFont="1" applyBorder="1" applyAlignment="1">
      <alignment horizontal="center" vertical="center"/>
    </xf>
    <xf numFmtId="0" fontId="36" fillId="0" borderId="2"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207" xfId="0" applyFont="1" applyBorder="1" applyAlignment="1">
      <alignment horizontal="center" vertical="center" shrinkToFit="1"/>
    </xf>
    <xf numFmtId="0" fontId="35" fillId="0" borderId="4" xfId="0" applyFont="1" applyBorder="1" applyAlignment="1">
      <alignment horizontal="center"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2" xfId="0" applyFont="1" applyBorder="1" applyAlignment="1">
      <alignment horizontal="left" vertical="center" shrinkToFit="1"/>
    </xf>
    <xf numFmtId="0" fontId="36" fillId="0" borderId="3" xfId="0" applyFont="1" applyBorder="1" applyAlignment="1">
      <alignment horizontal="left" vertical="center" shrinkToFit="1"/>
    </xf>
    <xf numFmtId="0" fontId="36" fillId="0" borderId="15" xfId="0" applyFont="1" applyBorder="1" applyAlignment="1">
      <alignment horizontal="center" vertical="center" shrinkToFit="1"/>
    </xf>
    <xf numFmtId="0" fontId="36" fillId="0" borderId="13" xfId="0" applyFont="1" applyBorder="1" applyAlignment="1">
      <alignment horizontal="center" vertical="center" shrinkToFit="1"/>
    </xf>
    <xf numFmtId="0" fontId="36" fillId="0" borderId="10" xfId="0" applyFont="1" applyBorder="1" applyAlignment="1">
      <alignment horizontal="center" vertical="center"/>
    </xf>
    <xf numFmtId="0" fontId="36" fillId="0" borderId="0" xfId="0" applyFont="1" applyAlignment="1">
      <alignment horizontal="center" vertical="center"/>
    </xf>
    <xf numFmtId="0" fontId="36" fillId="0" borderId="27" xfId="0" applyFont="1" applyBorder="1" applyAlignment="1">
      <alignment horizontal="center" vertical="center"/>
    </xf>
    <xf numFmtId="0" fontId="36" fillId="0" borderId="16" xfId="0" applyFont="1" applyBorder="1" applyAlignment="1">
      <alignment horizontal="center" vertical="center"/>
    </xf>
    <xf numFmtId="0" fontId="36" fillId="0" borderId="1" xfId="0" applyFont="1" applyBorder="1" applyAlignment="1">
      <alignment horizontal="center" vertical="center"/>
    </xf>
    <xf numFmtId="0" fontId="36" fillId="0" borderId="208" xfId="0" applyFont="1" applyBorder="1" applyAlignment="1">
      <alignment horizontal="center" vertical="center"/>
    </xf>
    <xf numFmtId="0" fontId="36" fillId="0" borderId="10" xfId="0" applyFont="1" applyBorder="1" applyAlignment="1">
      <alignment horizontal="left" vertical="center"/>
    </xf>
    <xf numFmtId="0" fontId="36" fillId="0" borderId="0" xfId="0" applyFont="1" applyAlignment="1">
      <alignment horizontal="left" vertical="center"/>
    </xf>
    <xf numFmtId="0" fontId="36" fillId="0" borderId="16" xfId="0" applyFont="1" applyBorder="1" applyAlignment="1">
      <alignment horizontal="left" vertical="center"/>
    </xf>
    <xf numFmtId="0" fontId="36" fillId="0" borderId="1" xfId="0" applyFont="1" applyBorder="1" applyAlignment="1">
      <alignment horizontal="left" vertical="center"/>
    </xf>
    <xf numFmtId="0" fontId="36" fillId="0" borderId="116" xfId="0" applyFont="1" applyBorder="1" applyAlignment="1">
      <alignment horizontal="center" vertical="center" shrinkToFit="1"/>
    </xf>
    <xf numFmtId="0" fontId="36" fillId="0" borderId="117" xfId="0" applyFont="1" applyBorder="1" applyAlignment="1">
      <alignment horizontal="center" vertical="center" shrinkToFit="1"/>
    </xf>
    <xf numFmtId="0" fontId="36" fillId="0" borderId="118" xfId="0" applyFont="1" applyBorder="1" applyAlignment="1">
      <alignment horizontal="center" vertical="center" shrinkToFit="1"/>
    </xf>
    <xf numFmtId="0" fontId="36" fillId="0" borderId="91" xfId="0" applyFont="1" applyBorder="1" applyAlignment="1">
      <alignment horizontal="center" vertical="center" shrinkToFit="1"/>
    </xf>
    <xf numFmtId="0" fontId="36" fillId="0" borderId="49" xfId="0" applyFont="1" applyBorder="1" applyAlignment="1">
      <alignment horizontal="center" vertical="center" shrinkToFit="1"/>
    </xf>
    <xf numFmtId="0" fontId="36" fillId="0" borderId="123" xfId="0" applyFont="1" applyBorder="1" applyAlignment="1">
      <alignment horizontal="center" vertical="center" shrinkToFit="1"/>
    </xf>
    <xf numFmtId="0" fontId="36" fillId="0" borderId="197" xfId="0" applyFont="1" applyBorder="1" applyAlignment="1">
      <alignment horizontal="center" vertical="center" shrinkToFit="1"/>
    </xf>
    <xf numFmtId="0" fontId="36" fillId="0" borderId="199" xfId="0" applyFont="1" applyBorder="1" applyAlignment="1">
      <alignment horizontal="center" vertical="center" shrinkToFit="1"/>
    </xf>
    <xf numFmtId="0" fontId="36" fillId="0" borderId="209" xfId="0" applyFont="1" applyBorder="1" applyAlignment="1">
      <alignment horizontal="center" vertical="center" shrinkToFit="1"/>
    </xf>
    <xf numFmtId="0" fontId="36" fillId="0" borderId="8" xfId="0" applyFont="1" applyBorder="1" applyAlignment="1">
      <alignment horizontal="left" vertical="center" shrinkToFit="1"/>
    </xf>
    <xf numFmtId="0" fontId="36" fillId="0" borderId="6" xfId="0" applyFont="1" applyBorder="1" applyAlignment="1">
      <alignment horizontal="left" vertical="center" shrinkToFit="1"/>
    </xf>
    <xf numFmtId="0" fontId="36" fillId="0" borderId="7" xfId="0" applyFont="1" applyBorder="1" applyAlignment="1">
      <alignment horizontal="left" vertical="center" shrinkToFit="1"/>
    </xf>
    <xf numFmtId="0" fontId="36" fillId="0" borderId="0" xfId="0" applyFont="1" applyAlignment="1">
      <alignment horizontal="left" vertical="center" shrinkToFit="1"/>
    </xf>
    <xf numFmtId="0" fontId="36" fillId="0" borderId="27" xfId="0" applyFont="1" applyBorder="1" applyAlignment="1">
      <alignment horizontal="left" vertical="center" shrinkToFit="1"/>
    </xf>
    <xf numFmtId="0" fontId="36" fillId="0" borderId="197" xfId="0" applyFont="1" applyBorder="1" applyAlignment="1">
      <alignment horizontal="left" vertical="center" shrinkToFit="1"/>
    </xf>
    <xf numFmtId="0" fontId="36" fillId="0" borderId="199" xfId="0" applyFont="1" applyBorder="1" applyAlignment="1">
      <alignment horizontal="left" vertical="center" shrinkToFit="1"/>
    </xf>
    <xf numFmtId="0" fontId="36" fillId="0" borderId="209" xfId="0" applyFont="1" applyBorder="1" applyAlignment="1">
      <alignment horizontal="left" vertical="center" shrinkToFit="1"/>
    </xf>
    <xf numFmtId="0" fontId="36" fillId="0" borderId="14" xfId="0" applyFont="1" applyBorder="1" applyAlignment="1">
      <alignment horizontal="center" vertical="center" shrinkToFit="1"/>
    </xf>
    <xf numFmtId="0" fontId="36" fillId="0" borderId="91" xfId="0" applyFont="1" applyBorder="1" applyAlignment="1">
      <alignment horizontal="left" vertical="center" shrinkToFit="1"/>
    </xf>
    <xf numFmtId="0" fontId="36" fillId="0" borderId="49" xfId="0" applyFont="1" applyBorder="1" applyAlignment="1">
      <alignment horizontal="left" vertical="center" shrinkToFit="1"/>
    </xf>
    <xf numFmtId="0" fontId="36" fillId="0" borderId="123" xfId="0" applyFont="1" applyBorder="1" applyAlignment="1">
      <alignment horizontal="left" vertical="center" shrinkToFit="1"/>
    </xf>
    <xf numFmtId="0" fontId="34" fillId="0" borderId="94" xfId="0" applyFont="1" applyBorder="1" applyAlignment="1">
      <alignment horizontal="center" vertical="center"/>
    </xf>
    <xf numFmtId="0" fontId="34" fillId="0" borderId="123" xfId="0" applyFont="1" applyBorder="1" applyAlignment="1">
      <alignment horizontal="center" vertical="center"/>
    </xf>
    <xf numFmtId="0" fontId="34" fillId="0" borderId="91" xfId="0" applyFont="1" applyBorder="1" applyAlignment="1">
      <alignment horizontal="center" vertical="center"/>
    </xf>
    <xf numFmtId="0" fontId="34" fillId="0" borderId="65" xfId="0" applyFont="1" applyBorder="1" applyAlignment="1">
      <alignment horizontal="center" vertical="center"/>
    </xf>
    <xf numFmtId="0" fontId="36" fillId="0" borderId="116" xfId="0" applyFont="1" applyBorder="1" applyAlignment="1">
      <alignment horizontal="left" vertical="center" shrinkToFit="1"/>
    </xf>
    <xf numFmtId="0" fontId="36" fillId="0" borderId="117" xfId="0" applyFont="1" applyBorder="1" applyAlignment="1">
      <alignment horizontal="left" vertical="center" shrinkToFit="1"/>
    </xf>
    <xf numFmtId="0" fontId="36" fillId="0" borderId="118" xfId="0" applyFont="1" applyBorder="1" applyAlignment="1">
      <alignment horizontal="left" vertical="center" shrinkToFit="1"/>
    </xf>
    <xf numFmtId="0" fontId="34" fillId="0" borderId="200" xfId="0" applyFont="1" applyBorder="1" applyAlignment="1">
      <alignment horizontal="center" vertical="center"/>
    </xf>
    <xf numFmtId="0" fontId="34" fillId="0" borderId="52" xfId="0" applyFont="1" applyBorder="1" applyAlignment="1">
      <alignment horizontal="center" vertical="center"/>
    </xf>
    <xf numFmtId="0" fontId="34" fillId="0" borderId="181" xfId="0" applyFont="1" applyBorder="1" applyAlignment="1">
      <alignment horizontal="center" vertical="center"/>
    </xf>
    <xf numFmtId="0" fontId="34" fillId="0" borderId="50" xfId="0" applyFont="1" applyBorder="1" applyAlignment="1">
      <alignment horizontal="center" vertical="center"/>
    </xf>
    <xf numFmtId="0" fontId="36" fillId="0" borderId="14" xfId="0" applyFont="1" applyBorder="1" applyAlignment="1">
      <alignment horizontal="center" vertical="center"/>
    </xf>
    <xf numFmtId="0" fontId="34" fillId="0" borderId="51" xfId="0" applyFont="1" applyBorder="1" applyAlignment="1">
      <alignment horizontal="center" vertical="center"/>
    </xf>
    <xf numFmtId="0" fontId="35" fillId="0" borderId="23" xfId="0" applyFont="1" applyBorder="1" applyAlignment="1">
      <alignment horizontal="center" vertical="center"/>
    </xf>
    <xf numFmtId="0" fontId="35" fillId="0" borderId="24" xfId="0" applyFont="1" applyBorder="1" applyAlignment="1">
      <alignment horizontal="center" vertical="center"/>
    </xf>
    <xf numFmtId="0" fontId="34" fillId="0" borderId="182" xfId="0" applyFont="1" applyBorder="1" applyAlignment="1">
      <alignment horizontal="center" vertical="center"/>
    </xf>
    <xf numFmtId="3" fontId="22" fillId="0" borderId="35" xfId="6" applyNumberFormat="1" applyFont="1" applyBorder="1" applyAlignment="1">
      <alignment horizontal="center" vertical="center" wrapText="1"/>
    </xf>
    <xf numFmtId="3" fontId="22" fillId="0" borderId="67" xfId="6" applyNumberFormat="1" applyFont="1" applyBorder="1" applyAlignment="1">
      <alignment horizontal="center" vertical="center" wrapText="1"/>
    </xf>
    <xf numFmtId="3" fontId="22" fillId="0" borderId="15" xfId="6" applyNumberFormat="1" applyFont="1" applyBorder="1" applyAlignment="1">
      <alignment horizontal="center" vertical="center"/>
    </xf>
    <xf numFmtId="3" fontId="22" fillId="0" borderId="13" xfId="6" applyNumberFormat="1" applyFont="1" applyBorder="1" applyAlignment="1">
      <alignment horizontal="center" vertical="center"/>
    </xf>
    <xf numFmtId="3" fontId="22" fillId="0" borderId="14" xfId="6" applyNumberFormat="1" applyFont="1" applyBorder="1" applyAlignment="1">
      <alignment horizontal="center" vertical="center"/>
    </xf>
    <xf numFmtId="186" fontId="31" fillId="0" borderId="119" xfId="6" applyNumberFormat="1" applyFont="1" applyBorder="1" applyAlignment="1">
      <alignment horizontal="center" vertical="center" wrapText="1"/>
    </xf>
    <xf numFmtId="186" fontId="31" fillId="0" borderId="120" xfId="6" applyNumberFormat="1" applyFont="1" applyBorder="1" applyAlignment="1">
      <alignment horizontal="center" vertical="center" wrapText="1"/>
    </xf>
    <xf numFmtId="186" fontId="31" fillId="0" borderId="121" xfId="6" applyNumberFormat="1" applyFont="1" applyBorder="1" applyAlignment="1">
      <alignment horizontal="center" vertical="center" wrapText="1"/>
    </xf>
    <xf numFmtId="3" fontId="22" fillId="0" borderId="23" xfId="6" applyNumberFormat="1" applyFont="1" applyBorder="1" applyAlignment="1">
      <alignment horizontal="center" vertical="center" wrapText="1"/>
    </xf>
    <xf numFmtId="3" fontId="22" fillId="0" borderId="25" xfId="6" applyNumberFormat="1" applyFont="1" applyBorder="1" applyAlignment="1">
      <alignment horizontal="center" vertical="center" wrapText="1"/>
    </xf>
    <xf numFmtId="0" fontId="11" fillId="0" borderId="27" xfId="6" applyFont="1" applyBorder="1">
      <alignment vertical="center"/>
    </xf>
    <xf numFmtId="186" fontId="22" fillId="0" borderId="23" xfId="6" applyNumberFormat="1" applyFont="1" applyBorder="1" applyAlignment="1">
      <alignment horizontal="center" vertical="center" wrapText="1"/>
    </xf>
    <xf numFmtId="186" fontId="22" fillId="0" borderId="24" xfId="6" applyNumberFormat="1" applyFont="1" applyBorder="1" applyAlignment="1">
      <alignment horizontal="center" vertical="center" wrapText="1"/>
    </xf>
    <xf numFmtId="186" fontId="22" fillId="0" borderId="25" xfId="6" applyNumberFormat="1" applyFont="1" applyBorder="1" applyAlignment="1">
      <alignment horizontal="center" vertical="center" wrapText="1"/>
    </xf>
    <xf numFmtId="3" fontId="31" fillId="0" borderId="23" xfId="6" applyNumberFormat="1" applyFont="1" applyBorder="1" applyAlignment="1">
      <alignment horizontal="center" vertical="center" shrinkToFit="1"/>
    </xf>
    <xf numFmtId="3" fontId="31" fillId="0" borderId="24" xfId="6" applyNumberFormat="1" applyFont="1" applyBorder="1" applyAlignment="1">
      <alignment horizontal="center" vertical="center" shrinkToFit="1"/>
    </xf>
    <xf numFmtId="3" fontId="31" fillId="0" borderId="25" xfId="6" applyNumberFormat="1" applyFont="1" applyBorder="1" applyAlignment="1">
      <alignment horizontal="center" vertical="center" shrinkToFit="1"/>
    </xf>
    <xf numFmtId="186" fontId="31" fillId="0" borderId="95" xfId="6" applyNumberFormat="1" applyFont="1" applyBorder="1" applyAlignment="1">
      <alignment horizontal="center" vertical="center" wrapText="1"/>
    </xf>
    <xf numFmtId="186" fontId="31" fillId="0" borderId="83" xfId="6" applyNumberFormat="1" applyFont="1" applyBorder="1" applyAlignment="1">
      <alignment horizontal="center" vertical="center" wrapText="1"/>
    </xf>
    <xf numFmtId="186" fontId="31" fillId="0" borderId="63" xfId="6" applyNumberFormat="1" applyFont="1" applyBorder="1" applyAlignment="1">
      <alignment horizontal="center" vertical="center" wrapText="1"/>
    </xf>
    <xf numFmtId="186" fontId="31" fillId="0" borderId="84" xfId="6" applyNumberFormat="1" applyFont="1" applyBorder="1" applyAlignment="1">
      <alignment horizontal="center" vertical="center" wrapText="1"/>
    </xf>
    <xf numFmtId="196" fontId="31" fillId="0" borderId="60" xfId="6" applyNumberFormat="1" applyFont="1" applyBorder="1" applyAlignment="1">
      <alignment horizontal="center" vertical="center" wrapText="1"/>
    </xf>
    <xf numFmtId="196" fontId="31" fillId="0" borderId="62" xfId="6" applyNumberFormat="1" applyFont="1" applyBorder="1" applyAlignment="1">
      <alignment horizontal="center" vertical="center" wrapText="1"/>
    </xf>
    <xf numFmtId="186" fontId="31" fillId="0" borderId="24" xfId="6" applyNumberFormat="1" applyFont="1" applyBorder="1" applyAlignment="1">
      <alignment horizontal="center" vertical="center" wrapText="1"/>
    </xf>
    <xf numFmtId="186" fontId="31" fillId="0" borderId="0" xfId="6" applyNumberFormat="1" applyFont="1" applyAlignment="1">
      <alignment horizontal="center" vertical="center" wrapText="1"/>
    </xf>
    <xf numFmtId="186" fontId="31" fillId="0" borderId="132" xfId="6" applyNumberFormat="1" applyFont="1" applyBorder="1" applyAlignment="1">
      <alignment horizontal="center" vertical="center" wrapText="1"/>
    </xf>
    <xf numFmtId="49" fontId="31" fillId="0" borderId="24" xfId="6" applyNumberFormat="1" applyFont="1" applyBorder="1" applyAlignment="1">
      <alignment horizontal="center" vertical="center" wrapText="1"/>
    </xf>
    <xf numFmtId="49" fontId="31" fillId="0" borderId="0" xfId="6" applyNumberFormat="1" applyFont="1" applyAlignment="1">
      <alignment horizontal="center" vertical="center" wrapText="1"/>
    </xf>
    <xf numFmtId="49" fontId="31" fillId="0" borderId="132" xfId="6" applyNumberFormat="1" applyFont="1" applyBorder="1" applyAlignment="1">
      <alignment horizontal="center" vertical="center" wrapText="1"/>
    </xf>
    <xf numFmtId="197" fontId="31" fillId="0" borderId="24" xfId="6" applyNumberFormat="1" applyFont="1" applyBorder="1" applyAlignment="1">
      <alignment horizontal="center" vertical="center" wrapText="1"/>
    </xf>
    <xf numFmtId="197" fontId="31" fillId="0" borderId="0" xfId="6" applyNumberFormat="1" applyFont="1" applyAlignment="1">
      <alignment horizontal="center" vertical="center" wrapText="1"/>
    </xf>
    <xf numFmtId="197" fontId="31" fillId="0" borderId="132" xfId="6" applyNumberFormat="1" applyFont="1" applyBorder="1" applyAlignment="1">
      <alignment horizontal="center" vertical="center" wrapText="1"/>
    </xf>
    <xf numFmtId="198" fontId="31" fillId="0" borderId="25" xfId="6" applyNumberFormat="1" applyFont="1" applyBorder="1" applyAlignment="1">
      <alignment horizontal="center" vertical="center" wrapText="1"/>
    </xf>
    <xf numFmtId="198" fontId="31" fillId="0" borderId="27" xfId="6" applyNumberFormat="1" applyFont="1" applyBorder="1" applyAlignment="1">
      <alignment horizontal="center" vertical="center" wrapText="1"/>
    </xf>
    <xf numFmtId="198" fontId="31" fillId="0" borderId="133" xfId="6" applyNumberFormat="1" applyFont="1" applyBorder="1" applyAlignment="1">
      <alignment horizontal="center" vertical="center" wrapText="1"/>
    </xf>
    <xf numFmtId="187" fontId="22" fillId="0" borderId="80" xfId="6" applyNumberFormat="1" applyFont="1" applyBorder="1">
      <alignment vertical="center"/>
    </xf>
    <xf numFmtId="187" fontId="22" fillId="0" borderId="83" xfId="6" applyNumberFormat="1" applyFont="1" applyBorder="1">
      <alignment vertical="center"/>
    </xf>
    <xf numFmtId="187" fontId="22" fillId="0" borderId="55" xfId="6" applyNumberFormat="1" applyFont="1" applyBorder="1">
      <alignment vertical="center"/>
    </xf>
    <xf numFmtId="186" fontId="22" fillId="0" borderId="81" xfId="6" applyNumberFormat="1" applyFont="1" applyBorder="1">
      <alignment vertical="center"/>
    </xf>
    <xf numFmtId="186" fontId="22" fillId="0" borderId="79" xfId="6" applyNumberFormat="1" applyFont="1" applyBorder="1">
      <alignment vertical="center"/>
    </xf>
    <xf numFmtId="186" fontId="22" fillId="0" borderId="56" xfId="6" applyNumberFormat="1" applyFont="1" applyBorder="1">
      <alignment vertical="center"/>
    </xf>
    <xf numFmtId="186" fontId="22" fillId="0" borderId="67" xfId="6" applyNumberFormat="1" applyFont="1" applyBorder="1" applyAlignment="1">
      <alignment horizontal="center" vertical="center"/>
    </xf>
    <xf numFmtId="3" fontId="22" fillId="0" borderId="0" xfId="6" applyNumberFormat="1" applyFont="1" applyAlignment="1">
      <alignment horizontal="center" vertical="center" wrapText="1"/>
    </xf>
    <xf numFmtId="3" fontId="22" fillId="0" borderId="0" xfId="6" applyNumberFormat="1" applyFont="1" applyAlignment="1">
      <alignment horizontal="center" vertical="center"/>
    </xf>
    <xf numFmtId="186" fontId="22" fillId="0" borderId="15" xfId="6" applyNumberFormat="1" applyFont="1" applyBorder="1" applyAlignment="1">
      <alignment horizontal="center" vertical="center"/>
    </xf>
    <xf numFmtId="186" fontId="22" fillId="0" borderId="14" xfId="6" applyNumberFormat="1" applyFont="1" applyBorder="1" applyAlignment="1">
      <alignment horizontal="center" vertical="center"/>
    </xf>
    <xf numFmtId="3" fontId="22" fillId="0" borderId="23" xfId="6" applyNumberFormat="1" applyFont="1" applyBorder="1" applyAlignment="1">
      <alignment horizontal="center" vertical="center"/>
    </xf>
    <xf numFmtId="3" fontId="22" fillId="0" borderId="24" xfId="6" applyNumberFormat="1" applyFont="1" applyBorder="1" applyAlignment="1">
      <alignment horizontal="center" vertical="center"/>
    </xf>
    <xf numFmtId="3" fontId="22" fillId="0" borderId="25" xfId="6" applyNumberFormat="1" applyFont="1" applyBorder="1" applyAlignment="1">
      <alignment horizontal="center" vertical="center"/>
    </xf>
    <xf numFmtId="186" fontId="22" fillId="0" borderId="23" xfId="6" applyNumberFormat="1" applyFont="1" applyBorder="1" applyAlignment="1">
      <alignment horizontal="center" vertical="center"/>
    </xf>
    <xf numFmtId="186" fontId="22" fillId="0" borderId="24" xfId="6" applyNumberFormat="1" applyFont="1" applyBorder="1" applyAlignment="1">
      <alignment horizontal="center" vertical="center"/>
    </xf>
    <xf numFmtId="186" fontId="22" fillId="0" borderId="25" xfId="6" applyNumberFormat="1" applyFont="1" applyBorder="1" applyAlignment="1">
      <alignment horizontal="center" vertical="center"/>
    </xf>
    <xf numFmtId="3" fontId="22" fillId="0" borderId="95" xfId="6" applyNumberFormat="1" applyFont="1" applyBorder="1" applyAlignment="1">
      <alignment horizontal="center" vertical="center" wrapText="1"/>
    </xf>
    <xf numFmtId="3" fontId="22" fillId="0" borderId="83" xfId="6" applyNumberFormat="1" applyFont="1" applyBorder="1" applyAlignment="1">
      <alignment horizontal="center" vertical="center" wrapText="1"/>
    </xf>
    <xf numFmtId="3" fontId="22" fillId="0" borderId="63" xfId="6" applyNumberFormat="1" applyFont="1" applyBorder="1" applyAlignment="1">
      <alignment horizontal="center" vertical="center" wrapText="1"/>
    </xf>
    <xf numFmtId="3" fontId="22" fillId="0" borderId="84" xfId="6" applyNumberFormat="1" applyFont="1" applyBorder="1" applyAlignment="1">
      <alignment horizontal="center" vertical="center" wrapText="1"/>
    </xf>
    <xf numFmtId="3" fontId="22" fillId="0" borderId="26" xfId="6" applyNumberFormat="1" applyFont="1" applyBorder="1" applyAlignment="1">
      <alignment horizontal="center" vertical="center"/>
    </xf>
    <xf numFmtId="3" fontId="22" fillId="0" borderId="27" xfId="6" applyNumberFormat="1" applyFont="1" applyBorder="1" applyAlignment="1">
      <alignment horizontal="center" vertical="center"/>
    </xf>
    <xf numFmtId="3" fontId="22" fillId="0" borderId="116" xfId="6" applyNumberFormat="1" applyFont="1" applyBorder="1" applyAlignment="1">
      <alignment horizontal="center" vertical="center" wrapText="1"/>
    </xf>
    <xf numFmtId="3" fontId="22" fillId="0" borderId="117" xfId="6" applyNumberFormat="1" applyFont="1" applyBorder="1" applyAlignment="1">
      <alignment horizontal="center" vertical="center" wrapText="1"/>
    </xf>
    <xf numFmtId="3" fontId="22" fillId="0" borderId="118" xfId="6" applyNumberFormat="1" applyFont="1" applyBorder="1" applyAlignment="1">
      <alignment horizontal="center" vertical="center" wrapText="1"/>
    </xf>
    <xf numFmtId="3" fontId="22" fillId="0" borderId="64" xfId="6" applyNumberFormat="1" applyFont="1" applyBorder="1" applyAlignment="1">
      <alignment horizontal="center" vertical="center" wrapText="1"/>
    </xf>
    <xf numFmtId="3" fontId="22" fillId="0" borderId="79" xfId="6" applyNumberFormat="1" applyFont="1" applyBorder="1" applyAlignment="1">
      <alignment horizontal="center" vertical="center" wrapText="1"/>
    </xf>
    <xf numFmtId="3" fontId="22" fillId="0" borderId="24" xfId="6" applyNumberFormat="1" applyFont="1" applyBorder="1" applyAlignment="1">
      <alignment horizontal="center" vertical="center" wrapText="1"/>
    </xf>
    <xf numFmtId="3" fontId="31" fillId="0" borderId="23" xfId="6" applyNumberFormat="1" applyFont="1" applyBorder="1" applyAlignment="1">
      <alignment horizontal="center" vertical="center" wrapText="1"/>
    </xf>
    <xf numFmtId="3" fontId="31" fillId="0" borderId="24" xfId="6" applyNumberFormat="1" applyFont="1" applyBorder="1" applyAlignment="1">
      <alignment horizontal="center" vertical="center" wrapText="1"/>
    </xf>
    <xf numFmtId="3" fontId="31" fillId="0" borderId="25" xfId="6" applyNumberFormat="1" applyFont="1" applyBorder="1" applyAlignment="1">
      <alignment horizontal="center" vertical="center" wrapText="1"/>
    </xf>
    <xf numFmtId="3" fontId="31" fillId="0" borderId="26" xfId="6" applyNumberFormat="1" applyFont="1" applyBorder="1" applyAlignment="1">
      <alignment horizontal="center" vertical="center" wrapText="1"/>
    </xf>
    <xf numFmtId="3" fontId="31" fillId="0" borderId="0" xfId="6" applyNumberFormat="1" applyFont="1" applyAlignment="1">
      <alignment horizontal="center" vertical="center" wrapText="1"/>
    </xf>
    <xf numFmtId="3" fontId="31" fillId="0" borderId="27" xfId="6" applyNumberFormat="1" applyFont="1" applyBorder="1" applyAlignment="1">
      <alignment horizontal="center" vertical="center" wrapText="1"/>
    </xf>
    <xf numFmtId="187" fontId="22" fillId="0" borderId="91" xfId="6" applyNumberFormat="1" applyFont="1" applyBorder="1" applyAlignment="1">
      <alignment horizontal="center" vertical="center" wrapText="1"/>
    </xf>
    <xf numFmtId="187" fontId="22" fillId="0" borderId="123" xfId="6" applyNumberFormat="1" applyFont="1" applyBorder="1" applyAlignment="1">
      <alignment horizontal="center" vertical="center" wrapText="1"/>
    </xf>
    <xf numFmtId="187" fontId="22" fillId="0" borderId="94" xfId="6" applyNumberFormat="1" applyFont="1" applyBorder="1" applyAlignment="1">
      <alignment horizontal="center" vertical="center" wrapText="1"/>
    </xf>
    <xf numFmtId="186" fontId="31" fillId="0" borderId="23" xfId="6" applyNumberFormat="1" applyFont="1" applyBorder="1" applyAlignment="1">
      <alignment horizontal="center" vertical="center" wrapText="1"/>
    </xf>
    <xf numFmtId="186" fontId="31" fillId="0" borderId="25" xfId="6" applyNumberFormat="1" applyFont="1" applyBorder="1" applyAlignment="1">
      <alignment horizontal="center" vertical="center" wrapText="1"/>
    </xf>
    <xf numFmtId="0" fontId="22" fillId="0" borderId="23" xfId="6" applyFont="1" applyBorder="1" applyAlignment="1">
      <alignment horizontal="center" vertical="center"/>
    </xf>
    <xf numFmtId="0" fontId="22" fillId="0" borderId="24" xfId="6" applyFont="1" applyBorder="1" applyAlignment="1">
      <alignment horizontal="center" vertical="center"/>
    </xf>
    <xf numFmtId="0" fontId="22" fillId="0" borderId="25" xfId="6" applyFont="1" applyBorder="1" applyAlignment="1">
      <alignment horizontal="center" vertical="center"/>
    </xf>
    <xf numFmtId="187" fontId="22" fillId="0" borderId="28" xfId="6" applyNumberFormat="1" applyFont="1" applyBorder="1" applyAlignment="1">
      <alignment horizontal="center" vertical="center" wrapText="1"/>
    </xf>
    <xf numFmtId="187" fontId="22" fillId="0" borderId="30" xfId="6" applyNumberFormat="1" applyFont="1" applyBorder="1" applyAlignment="1">
      <alignment horizontal="center" vertical="center" wrapText="1"/>
    </xf>
    <xf numFmtId="187" fontId="22" fillId="0" borderId="29" xfId="6" applyNumberFormat="1" applyFont="1" applyBorder="1" applyAlignment="1">
      <alignment horizontal="center" vertical="center" wrapText="1"/>
    </xf>
    <xf numFmtId="187" fontId="22" fillId="0" borderId="28" xfId="6" applyNumberFormat="1" applyFont="1" applyBorder="1" applyAlignment="1">
      <alignment horizontal="center" vertical="center"/>
    </xf>
    <xf numFmtId="187" fontId="22" fillId="0" borderId="29" xfId="6" applyNumberFormat="1" applyFont="1" applyBorder="1" applyAlignment="1">
      <alignment horizontal="center" vertical="center"/>
    </xf>
    <xf numFmtId="187" fontId="22" fillId="0" borderId="30" xfId="6" applyNumberFormat="1" applyFont="1" applyBorder="1" applyAlignment="1">
      <alignment horizontal="center" vertical="center"/>
    </xf>
    <xf numFmtId="188" fontId="22" fillId="0" borderId="27" xfId="6" applyNumberFormat="1" applyFont="1" applyBorder="1" applyAlignment="1">
      <alignment horizontal="center" vertical="center" wrapText="1"/>
    </xf>
    <xf numFmtId="187" fontId="22" fillId="0" borderId="80" xfId="6" applyNumberFormat="1" applyFont="1" applyBorder="1" applyAlignment="1">
      <alignment vertical="center" wrapText="1"/>
    </xf>
    <xf numFmtId="187" fontId="22" fillId="0" borderId="83" xfId="6" applyNumberFormat="1" applyFont="1" applyBorder="1" applyAlignment="1">
      <alignment vertical="center" wrapText="1"/>
    </xf>
    <xf numFmtId="187" fontId="22" fillId="0" borderId="55" xfId="6" applyNumberFormat="1" applyFont="1" applyBorder="1" applyAlignment="1">
      <alignment vertical="center" wrapText="1"/>
    </xf>
    <xf numFmtId="186" fontId="22" fillId="0" borderId="82" xfId="6" applyNumberFormat="1" applyFont="1" applyBorder="1" applyAlignment="1">
      <alignment vertical="center" wrapText="1"/>
    </xf>
    <xf numFmtId="186" fontId="22" fillId="0" borderId="84" xfId="6" applyNumberFormat="1" applyFont="1" applyBorder="1" applyAlignment="1">
      <alignment vertical="center" wrapText="1"/>
    </xf>
    <xf numFmtId="186" fontId="22" fillId="0" borderId="53" xfId="6" applyNumberFormat="1" applyFont="1" applyBorder="1" applyAlignment="1">
      <alignment vertical="center" wrapText="1"/>
    </xf>
    <xf numFmtId="186" fontId="31" fillId="0" borderId="124" xfId="6" applyNumberFormat="1" applyFont="1" applyBorder="1" applyAlignment="1">
      <alignment horizontal="center" vertical="center" wrapText="1"/>
    </xf>
    <xf numFmtId="186" fontId="31" fillId="0" borderId="105" xfId="6" applyNumberFormat="1" applyFont="1" applyBorder="1" applyAlignment="1">
      <alignment horizontal="center" vertical="center" wrapText="1"/>
    </xf>
    <xf numFmtId="186" fontId="31" fillId="0" borderId="131" xfId="6" applyNumberFormat="1" applyFont="1" applyBorder="1" applyAlignment="1">
      <alignment horizontal="center" vertical="center" wrapText="1"/>
    </xf>
    <xf numFmtId="187" fontId="31" fillId="0" borderId="28" xfId="6" applyNumberFormat="1" applyFont="1" applyBorder="1" applyAlignment="1">
      <alignment horizontal="center" vertical="center" wrapText="1"/>
    </xf>
    <xf numFmtId="187" fontId="31" fillId="0" borderId="29" xfId="6" applyNumberFormat="1" applyFont="1" applyBorder="1" applyAlignment="1">
      <alignment horizontal="center" vertical="center" wrapText="1"/>
    </xf>
    <xf numFmtId="187" fontId="31" fillId="0" borderId="30" xfId="6" applyNumberFormat="1" applyFont="1" applyBorder="1" applyAlignment="1">
      <alignment horizontal="center" vertical="center" wrapText="1"/>
    </xf>
    <xf numFmtId="186" fontId="31" fillId="0" borderId="67" xfId="6" applyNumberFormat="1" applyFont="1" applyBorder="1" applyAlignment="1">
      <alignment horizontal="center" vertical="center"/>
    </xf>
    <xf numFmtId="187" fontId="31" fillId="0" borderId="35" xfId="6" applyNumberFormat="1" applyFont="1" applyBorder="1" applyAlignment="1">
      <alignment horizontal="center" vertical="center" wrapText="1"/>
    </xf>
    <xf numFmtId="187" fontId="31" fillId="0" borderId="67" xfId="6" applyNumberFormat="1" applyFont="1" applyBorder="1" applyAlignment="1">
      <alignment horizontal="center" vertical="center" wrapText="1"/>
    </xf>
    <xf numFmtId="187" fontId="31" fillId="0" borderId="73" xfId="6" applyNumberFormat="1" applyFont="1" applyBorder="1" applyAlignment="1">
      <alignment horizontal="center" vertical="center" wrapText="1"/>
    </xf>
    <xf numFmtId="186" fontId="22" fillId="0" borderId="27" xfId="6" applyNumberFormat="1" applyFont="1" applyBorder="1" applyAlignment="1">
      <alignment horizontal="center" vertical="center"/>
    </xf>
    <xf numFmtId="3" fontId="22" fillId="0" borderId="80" xfId="6" applyNumberFormat="1" applyFont="1" applyBorder="1" applyAlignment="1">
      <alignment vertical="center" wrapText="1"/>
    </xf>
    <xf numFmtId="3" fontId="22" fillId="0" borderId="83" xfId="6" applyNumberFormat="1" applyFont="1" applyBorder="1" applyAlignment="1">
      <alignment vertical="center" wrapText="1"/>
    </xf>
    <xf numFmtId="3" fontId="22" fillId="0" borderId="55" xfId="6" applyNumberFormat="1" applyFont="1" applyBorder="1" applyAlignment="1">
      <alignment vertical="center" wrapText="1"/>
    </xf>
    <xf numFmtId="186" fontId="22" fillId="0" borderId="81" xfId="6" applyNumberFormat="1" applyFont="1" applyBorder="1" applyAlignment="1">
      <alignment vertical="center" wrapText="1"/>
    </xf>
    <xf numFmtId="186" fontId="22" fillId="0" borderId="79" xfId="6" applyNumberFormat="1" applyFont="1" applyBorder="1" applyAlignment="1">
      <alignment vertical="center" wrapText="1"/>
    </xf>
    <xf numFmtId="186" fontId="22" fillId="0" borderId="56" xfId="6" applyNumberFormat="1" applyFont="1" applyBorder="1" applyAlignment="1">
      <alignment vertical="center" wrapText="1"/>
    </xf>
    <xf numFmtId="189" fontId="22" fillId="0" borderId="80" xfId="6" applyNumberFormat="1" applyFont="1" applyBorder="1" applyAlignment="1">
      <alignment vertical="center" wrapText="1"/>
    </xf>
    <xf numFmtId="189" fontId="22" fillId="0" borderId="83" xfId="6" applyNumberFormat="1" applyFont="1" applyBorder="1" applyAlignment="1">
      <alignment vertical="center" wrapText="1"/>
    </xf>
    <xf numFmtId="189" fontId="22" fillId="0" borderId="55" xfId="6" applyNumberFormat="1" applyFont="1" applyBorder="1" applyAlignment="1">
      <alignment vertical="center" wrapText="1"/>
    </xf>
    <xf numFmtId="190" fontId="22" fillId="0" borderId="80" xfId="6" applyNumberFormat="1" applyFont="1" applyBorder="1" applyAlignment="1">
      <alignment vertical="center" wrapText="1"/>
    </xf>
    <xf numFmtId="190" fontId="22" fillId="0" borderId="83" xfId="6" applyNumberFormat="1" applyFont="1" applyBorder="1" applyAlignment="1">
      <alignment vertical="center" wrapText="1"/>
    </xf>
    <xf numFmtId="190" fontId="22" fillId="0" borderId="55" xfId="6" applyNumberFormat="1" applyFont="1" applyBorder="1" applyAlignment="1">
      <alignment vertical="center" wrapText="1"/>
    </xf>
    <xf numFmtId="3" fontId="22" fillId="0" borderId="73" xfId="6" applyNumberFormat="1" applyFont="1" applyBorder="1" applyAlignment="1">
      <alignment horizontal="center" vertical="center" wrapText="1"/>
    </xf>
    <xf numFmtId="3" fontId="22" fillId="0" borderId="35" xfId="6" applyNumberFormat="1" applyFont="1" applyBorder="1" applyAlignment="1">
      <alignment horizontal="left" vertical="center" wrapText="1"/>
    </xf>
    <xf numFmtId="3" fontId="22" fillId="0" borderId="67" xfId="6" applyNumberFormat="1" applyFont="1" applyBorder="1" applyAlignment="1">
      <alignment horizontal="left" vertical="center" wrapText="1"/>
    </xf>
    <xf numFmtId="3" fontId="22" fillId="0" borderId="73" xfId="6" applyNumberFormat="1" applyFont="1" applyBorder="1" applyAlignment="1">
      <alignment horizontal="left" vertical="center" wrapText="1"/>
    </xf>
    <xf numFmtId="0" fontId="22" fillId="0" borderId="35" xfId="6" applyFont="1" applyBorder="1" applyAlignment="1">
      <alignment horizontal="center" vertical="center"/>
    </xf>
    <xf numFmtId="0" fontId="22" fillId="0" borderId="67" xfId="6" applyFont="1" applyBorder="1" applyAlignment="1">
      <alignment horizontal="center" vertical="center"/>
    </xf>
    <xf numFmtId="0" fontId="22" fillId="0" borderId="73" xfId="6" applyFont="1" applyBorder="1" applyAlignment="1">
      <alignment horizontal="center" vertical="center"/>
    </xf>
    <xf numFmtId="3" fontId="22" fillId="0" borderId="35" xfId="6" applyNumberFormat="1" applyFont="1" applyBorder="1" applyAlignment="1">
      <alignment horizontal="distributed" vertical="center"/>
    </xf>
    <xf numFmtId="3" fontId="22" fillId="0" borderId="67" xfId="6" applyNumberFormat="1" applyFont="1" applyBorder="1" applyAlignment="1">
      <alignment horizontal="distributed" vertical="center"/>
    </xf>
    <xf numFmtId="3" fontId="22" fillId="0" borderId="130" xfId="6" applyNumberFormat="1" applyFont="1" applyBorder="1" applyAlignment="1">
      <alignment horizontal="distributed" vertical="center"/>
    </xf>
    <xf numFmtId="187" fontId="22" fillId="0" borderId="61" xfId="6" applyNumberFormat="1" applyFont="1" applyBorder="1" applyAlignment="1">
      <alignment vertical="center" wrapText="1"/>
    </xf>
    <xf numFmtId="187" fontId="22" fillId="0" borderId="26" xfId="6" applyNumberFormat="1" applyFont="1" applyBorder="1" applyAlignment="1">
      <alignment vertical="center" wrapText="1"/>
    </xf>
    <xf numFmtId="187" fontId="22" fillId="0" borderId="28" xfId="6" applyNumberFormat="1" applyFont="1" applyBorder="1" applyAlignment="1">
      <alignment vertical="center" wrapText="1"/>
    </xf>
    <xf numFmtId="186" fontId="22" fillId="0" borderId="134" xfId="6" applyNumberFormat="1" applyFont="1" applyBorder="1" applyAlignment="1">
      <alignment vertical="center" wrapText="1"/>
    </xf>
    <xf numFmtId="186" fontId="22" fillId="0" borderId="106" xfId="6" applyNumberFormat="1" applyFont="1" applyBorder="1" applyAlignment="1">
      <alignment vertical="center" wrapText="1"/>
    </xf>
    <xf numFmtId="186" fontId="22" fillId="0" borderId="66" xfId="6" applyNumberFormat="1" applyFont="1" applyBorder="1" applyAlignment="1">
      <alignment vertical="center" wrapText="1"/>
    </xf>
    <xf numFmtId="186" fontId="31" fillId="0" borderId="135" xfId="6" applyNumberFormat="1" applyFont="1" applyBorder="1" applyAlignment="1">
      <alignment horizontal="center" vertical="center" wrapText="1"/>
    </xf>
    <xf numFmtId="186" fontId="31" fillId="0" borderId="90" xfId="6" applyNumberFormat="1" applyFont="1" applyBorder="1" applyAlignment="1">
      <alignment horizontal="center" vertical="center" wrapText="1"/>
    </xf>
    <xf numFmtId="3" fontId="22" fillId="0" borderId="35" xfId="6" applyNumberFormat="1" applyFont="1" applyBorder="1" applyAlignment="1">
      <alignment vertical="center" wrapText="1"/>
    </xf>
    <xf numFmtId="3" fontId="22" fillId="0" borderId="67" xfId="6" applyNumberFormat="1" applyFont="1" applyBorder="1" applyAlignment="1">
      <alignment vertical="center" wrapText="1"/>
    </xf>
    <xf numFmtId="3" fontId="22" fillId="0" borderId="73" xfId="6" applyNumberFormat="1" applyFont="1" applyBorder="1" applyAlignment="1">
      <alignment vertical="center" wrapText="1"/>
    </xf>
    <xf numFmtId="49" fontId="31" fillId="0" borderId="25" xfId="6" applyNumberFormat="1" applyFont="1" applyBorder="1" applyAlignment="1">
      <alignment horizontal="center" vertical="center" wrapText="1"/>
    </xf>
    <xf numFmtId="49" fontId="31" fillId="0" borderId="27" xfId="6" applyNumberFormat="1" applyFont="1" applyBorder="1" applyAlignment="1">
      <alignment horizontal="center" vertical="center" wrapText="1"/>
    </xf>
    <xf numFmtId="49" fontId="31" fillId="0" borderId="133" xfId="6" applyNumberFormat="1" applyFont="1" applyBorder="1" applyAlignment="1">
      <alignment horizontal="center" vertical="center" wrapText="1"/>
    </xf>
    <xf numFmtId="3" fontId="31" fillId="0" borderId="28" xfId="6" applyNumberFormat="1" applyFont="1" applyBorder="1" applyAlignment="1">
      <alignment horizontal="center" vertical="center" wrapText="1"/>
    </xf>
    <xf numFmtId="186" fontId="31" fillId="0" borderId="29" xfId="6" applyNumberFormat="1" applyFont="1" applyBorder="1" applyAlignment="1">
      <alignment horizontal="center" vertical="center" wrapText="1"/>
    </xf>
    <xf numFmtId="187" fontId="22" fillId="0" borderId="23" xfId="6" applyNumberFormat="1" applyFont="1" applyBorder="1" applyAlignment="1">
      <alignment vertical="center" wrapText="1"/>
    </xf>
    <xf numFmtId="187" fontId="22" fillId="0" borderId="25" xfId="6" applyNumberFormat="1" applyFont="1" applyBorder="1" applyAlignment="1">
      <alignment vertical="center" wrapText="1"/>
    </xf>
    <xf numFmtId="187" fontId="22" fillId="0" borderId="27" xfId="6" applyNumberFormat="1" applyFont="1" applyBorder="1" applyAlignment="1">
      <alignment vertical="center" wrapText="1"/>
    </xf>
    <xf numFmtId="186" fontId="22" fillId="0" borderId="125" xfId="6" applyNumberFormat="1" applyFont="1" applyBorder="1" applyAlignment="1">
      <alignment horizontal="center" vertical="center"/>
    </xf>
    <xf numFmtId="199" fontId="31" fillId="0" borderId="25" xfId="6" applyNumberFormat="1" applyFont="1" applyBorder="1" applyAlignment="1">
      <alignment horizontal="center" vertical="center" wrapText="1"/>
    </xf>
    <xf numFmtId="199" fontId="31" fillId="0" borderId="27" xfId="6" applyNumberFormat="1" applyFont="1" applyBorder="1" applyAlignment="1">
      <alignment horizontal="center" vertical="center" wrapText="1"/>
    </xf>
    <xf numFmtId="199" fontId="31" fillId="0" borderId="30" xfId="6" applyNumberFormat="1" applyFont="1" applyBorder="1" applyAlignment="1">
      <alignment horizontal="center" vertical="center" wrapText="1"/>
    </xf>
    <xf numFmtId="49" fontId="31" fillId="0" borderId="29" xfId="6" applyNumberFormat="1" applyFont="1" applyBorder="1" applyAlignment="1">
      <alignment horizontal="center" vertical="center" wrapText="1"/>
    </xf>
    <xf numFmtId="187" fontId="22" fillId="0" borderId="35" xfId="6" applyNumberFormat="1" applyFont="1" applyBorder="1">
      <alignment vertical="center"/>
    </xf>
    <xf numFmtId="187" fontId="22" fillId="0" borderId="67" xfId="6" applyNumberFormat="1" applyFont="1" applyBorder="1">
      <alignment vertical="center"/>
    </xf>
    <xf numFmtId="187" fontId="22" fillId="0" borderId="73" xfId="6" applyNumberFormat="1" applyFont="1" applyBorder="1">
      <alignment vertical="center"/>
    </xf>
    <xf numFmtId="187" fontId="22" fillId="0" borderId="81" xfId="6" applyNumberFormat="1" applyFont="1" applyBorder="1" applyAlignment="1">
      <alignment horizontal="right" vertical="center" wrapText="1"/>
    </xf>
    <xf numFmtId="187" fontId="22" fillId="0" borderId="79" xfId="6" applyNumberFormat="1" applyFont="1" applyBorder="1" applyAlignment="1">
      <alignment horizontal="right" vertical="center" wrapText="1"/>
    </xf>
    <xf numFmtId="187" fontId="22" fillId="0" borderId="88" xfId="6" applyNumberFormat="1" applyFont="1" applyBorder="1" applyAlignment="1">
      <alignment horizontal="right" vertical="center" wrapText="1"/>
    </xf>
    <xf numFmtId="188" fontId="22" fillId="0" borderId="67" xfId="6" applyNumberFormat="1" applyFont="1" applyBorder="1" applyAlignment="1">
      <alignment horizontal="center" vertical="center"/>
    </xf>
    <xf numFmtId="187" fontId="22" fillId="0" borderId="80" xfId="6" applyNumberFormat="1" applyFont="1" applyBorder="1" applyAlignment="1">
      <alignment horizontal="center" vertical="center" wrapText="1"/>
    </xf>
    <xf numFmtId="187" fontId="22" fillId="0" borderId="83" xfId="6" applyNumberFormat="1" applyFont="1" applyBorder="1" applyAlignment="1">
      <alignment horizontal="center" vertical="center" wrapText="1"/>
    </xf>
    <xf numFmtId="187" fontId="22" fillId="0" borderId="82" xfId="6" applyNumberFormat="1" applyFont="1" applyBorder="1" applyAlignment="1">
      <alignment vertical="center" wrapText="1"/>
    </xf>
    <xf numFmtId="187" fontId="22" fillId="0" borderId="84" xfId="6" applyNumberFormat="1" applyFont="1" applyBorder="1" applyAlignment="1">
      <alignment vertical="center" wrapText="1"/>
    </xf>
    <xf numFmtId="187" fontId="22" fillId="0" borderId="81" xfId="6" applyNumberFormat="1" applyFont="1" applyBorder="1" applyAlignment="1">
      <alignment vertical="center" wrapText="1"/>
    </xf>
    <xf numFmtId="187" fontId="22" fillId="0" borderId="79" xfId="6" applyNumberFormat="1" applyFont="1" applyBorder="1" applyAlignment="1">
      <alignment vertical="center" wrapText="1"/>
    </xf>
    <xf numFmtId="186" fontId="31" fillId="0" borderId="139" xfId="6" applyNumberFormat="1" applyFont="1" applyBorder="1" applyAlignment="1">
      <alignment horizontal="center" vertical="center" wrapText="1"/>
    </xf>
    <xf numFmtId="49" fontId="31" fillId="0" borderId="120" xfId="6" applyNumberFormat="1" applyFont="1" applyBorder="1" applyAlignment="1">
      <alignment horizontal="center" vertical="center" wrapText="1"/>
    </xf>
    <xf numFmtId="49" fontId="31" fillId="0" borderId="139" xfId="6" applyNumberFormat="1" applyFont="1" applyBorder="1" applyAlignment="1">
      <alignment horizontal="center" vertical="center" wrapText="1"/>
    </xf>
    <xf numFmtId="199" fontId="31" fillId="0" borderId="121" xfId="6" applyNumberFormat="1" applyFont="1" applyBorder="1" applyAlignment="1">
      <alignment horizontal="center" vertical="center" wrapText="1"/>
    </xf>
    <xf numFmtId="199" fontId="31" fillId="0" borderId="140" xfId="6" applyNumberFormat="1" applyFont="1" applyBorder="1" applyAlignment="1">
      <alignment horizontal="center" vertical="center" wrapText="1"/>
    </xf>
    <xf numFmtId="187" fontId="22" fillId="0" borderId="80" xfId="6" applyNumberFormat="1" applyFont="1" applyBorder="1" applyAlignment="1">
      <alignment horizontal="right" vertical="center" wrapText="1"/>
    </xf>
    <xf numFmtId="187" fontId="22" fillId="0" borderId="83" xfId="6" applyNumberFormat="1" applyFont="1" applyBorder="1" applyAlignment="1">
      <alignment horizontal="right" vertical="center" wrapText="1"/>
    </xf>
    <xf numFmtId="187" fontId="22" fillId="0" borderId="86" xfId="6" applyNumberFormat="1" applyFont="1" applyBorder="1" applyAlignment="1">
      <alignment horizontal="right" vertical="center" wrapText="1"/>
    </xf>
    <xf numFmtId="186" fontId="22" fillId="0" borderId="26" xfId="6" applyNumberFormat="1" applyFont="1" applyBorder="1" applyAlignment="1">
      <alignment horizontal="center" vertical="center"/>
    </xf>
    <xf numFmtId="186" fontId="22" fillId="0" borderId="129" xfId="6" applyNumberFormat="1" applyFont="1" applyBorder="1" applyAlignment="1">
      <alignment horizontal="center" vertical="center"/>
    </xf>
    <xf numFmtId="186" fontId="22" fillId="0" borderId="0" xfId="6" applyNumberFormat="1" applyFont="1" applyAlignment="1">
      <alignment horizontal="center" vertical="center"/>
    </xf>
    <xf numFmtId="0" fontId="22" fillId="0" borderId="126" xfId="6" applyFont="1" applyBorder="1" applyAlignment="1">
      <alignment horizontal="center" vertical="center"/>
    </xf>
    <xf numFmtId="0" fontId="22" fillId="0" borderId="128" xfId="6" applyFont="1" applyBorder="1" applyAlignment="1">
      <alignment horizontal="center" vertical="center"/>
    </xf>
    <xf numFmtId="0" fontId="22" fillId="0" borderId="141" xfId="6" applyFont="1" applyBorder="1" applyAlignment="1">
      <alignment horizontal="center" vertical="center"/>
    </xf>
    <xf numFmtId="3" fontId="22" fillId="0" borderId="85" xfId="6" applyNumberFormat="1" applyFont="1" applyBorder="1" applyAlignment="1">
      <alignment horizontal="distributed" vertical="center"/>
    </xf>
    <xf numFmtId="3" fontId="22" fillId="0" borderId="73" xfId="6" applyNumberFormat="1" applyFont="1" applyBorder="1" applyAlignment="1">
      <alignment horizontal="distributed" vertical="center"/>
    </xf>
    <xf numFmtId="187" fontId="22" fillId="0" borderId="61" xfId="6" applyNumberFormat="1" applyFont="1" applyBorder="1">
      <alignment vertical="center"/>
    </xf>
    <xf numFmtId="187" fontId="22" fillId="0" borderId="26" xfId="6" applyNumberFormat="1" applyFont="1" applyBorder="1">
      <alignment vertical="center"/>
    </xf>
    <xf numFmtId="187" fontId="22" fillId="0" borderId="28" xfId="6" applyNumberFormat="1" applyFont="1" applyBorder="1">
      <alignment vertical="center"/>
    </xf>
    <xf numFmtId="186" fontId="22" fillId="0" borderId="62" xfId="6" applyNumberFormat="1" applyFont="1" applyBorder="1">
      <alignment vertical="center"/>
    </xf>
    <xf numFmtId="186" fontId="22" fillId="0" borderId="27" xfId="6" applyNumberFormat="1" applyFont="1" applyBorder="1">
      <alignment vertical="center"/>
    </xf>
    <xf numFmtId="186" fontId="22" fillId="0" borderId="30" xfId="6" applyNumberFormat="1" applyFont="1" applyBorder="1">
      <alignment vertical="center"/>
    </xf>
    <xf numFmtId="186" fontId="31" fillId="0" borderId="136" xfId="6" applyNumberFormat="1" applyFont="1" applyBorder="1" applyAlignment="1">
      <alignment horizontal="center" vertical="center" wrapText="1"/>
    </xf>
    <xf numFmtId="199" fontId="31" fillId="0" borderId="136" xfId="6" applyNumberFormat="1" applyFont="1" applyBorder="1" applyAlignment="1">
      <alignment horizontal="center" vertical="center" wrapText="1"/>
    </xf>
    <xf numFmtId="199" fontId="31" fillId="0" borderId="0" xfId="6" applyNumberFormat="1" applyFont="1" applyAlignment="1">
      <alignment horizontal="center" vertical="center" wrapText="1"/>
    </xf>
    <xf numFmtId="199" fontId="31" fillId="0" borderId="29" xfId="6" applyNumberFormat="1" applyFont="1" applyBorder="1" applyAlignment="1">
      <alignment horizontal="center" vertical="center" wrapText="1"/>
    </xf>
    <xf numFmtId="199" fontId="31" fillId="0" borderId="137" xfId="6" applyNumberFormat="1" applyFont="1" applyBorder="1" applyAlignment="1">
      <alignment horizontal="center" vertical="center" wrapText="1"/>
    </xf>
    <xf numFmtId="49" fontId="31" fillId="0" borderId="136" xfId="6" applyNumberFormat="1" applyFont="1" applyBorder="1" applyAlignment="1">
      <alignment horizontal="center" vertical="center" wrapText="1"/>
    </xf>
    <xf numFmtId="187" fontId="22" fillId="0" borderId="35" xfId="6" applyNumberFormat="1" applyFont="1" applyBorder="1" applyAlignment="1"/>
    <xf numFmtId="187" fontId="22" fillId="0" borderId="67" xfId="6" applyNumberFormat="1" applyFont="1" applyBorder="1" applyAlignment="1"/>
    <xf numFmtId="191" fontId="22" fillId="0" borderId="67" xfId="6" applyNumberFormat="1" applyFont="1" applyBorder="1" applyAlignment="1">
      <alignment horizontal="right" vertical="top"/>
    </xf>
    <xf numFmtId="191" fontId="22" fillId="0" borderId="73" xfId="6" applyNumberFormat="1" applyFont="1" applyBorder="1" applyAlignment="1">
      <alignment horizontal="right" vertical="top"/>
    </xf>
    <xf numFmtId="191" fontId="22" fillId="0" borderId="83" xfId="6" applyNumberFormat="1" applyFont="1" applyBorder="1" applyAlignment="1">
      <alignment horizontal="right" vertical="top"/>
    </xf>
    <xf numFmtId="191" fontId="22" fillId="0" borderId="86" xfId="6" applyNumberFormat="1" applyFont="1" applyBorder="1" applyAlignment="1">
      <alignment horizontal="right" vertical="top"/>
    </xf>
    <xf numFmtId="191" fontId="22" fillId="0" borderId="84" xfId="6" applyNumberFormat="1" applyFont="1" applyBorder="1" applyAlignment="1">
      <alignment horizontal="right" vertical="top"/>
    </xf>
    <xf numFmtId="191" fontId="22" fillId="0" borderId="87" xfId="6" applyNumberFormat="1" applyFont="1" applyBorder="1" applyAlignment="1">
      <alignment horizontal="right" vertical="top"/>
    </xf>
    <xf numFmtId="187" fontId="22" fillId="0" borderId="80" xfId="6" applyNumberFormat="1" applyFont="1" applyBorder="1" applyAlignment="1">
      <alignment horizontal="left" wrapText="1"/>
    </xf>
    <xf numFmtId="187" fontId="22" fillId="0" borderId="83" xfId="6" applyNumberFormat="1" applyFont="1" applyBorder="1" applyAlignment="1">
      <alignment horizontal="left" wrapText="1"/>
    </xf>
    <xf numFmtId="187" fontId="22" fillId="0" borderId="82" xfId="6" applyNumberFormat="1" applyFont="1" applyBorder="1" applyAlignment="1">
      <alignment wrapText="1"/>
    </xf>
    <xf numFmtId="187" fontId="22" fillId="0" borderId="84" xfId="6" applyNumberFormat="1" applyFont="1" applyBorder="1" applyAlignment="1">
      <alignment wrapText="1"/>
    </xf>
    <xf numFmtId="187" fontId="22" fillId="0" borderId="81" xfId="6" applyNumberFormat="1" applyFont="1" applyBorder="1" applyAlignment="1">
      <alignment wrapText="1"/>
    </xf>
    <xf numFmtId="187" fontId="22" fillId="0" borderId="79" xfId="6" applyNumberFormat="1" applyFont="1" applyBorder="1" applyAlignment="1">
      <alignment wrapText="1"/>
    </xf>
    <xf numFmtId="191" fontId="22" fillId="0" borderId="79" xfId="6" applyNumberFormat="1" applyFont="1" applyBorder="1" applyAlignment="1">
      <alignment horizontal="right" vertical="top"/>
    </xf>
    <xf numFmtId="191" fontId="22" fillId="0" borderId="88" xfId="6" applyNumberFormat="1" applyFont="1" applyBorder="1" applyAlignment="1">
      <alignment horizontal="right" vertical="top"/>
    </xf>
    <xf numFmtId="0" fontId="22" fillId="0" borderId="119" xfId="6" applyFont="1" applyBorder="1" applyAlignment="1">
      <alignment horizontal="center" vertical="center"/>
    </xf>
    <xf numFmtId="0" fontId="22" fillId="0" borderId="26" xfId="6" applyFont="1" applyBorder="1" applyAlignment="1">
      <alignment horizontal="center" vertical="center"/>
    </xf>
    <xf numFmtId="0" fontId="22" fillId="0" borderId="138" xfId="6" applyFont="1" applyBorder="1" applyAlignment="1">
      <alignment horizontal="center" vertical="center"/>
    </xf>
    <xf numFmtId="186" fontId="31" fillId="0" borderId="120" xfId="6" applyNumberFormat="1" applyFont="1" applyBorder="1" applyAlignment="1">
      <alignment horizontal="left" vertical="center" wrapText="1"/>
    </xf>
    <xf numFmtId="186" fontId="31" fillId="0" borderId="0" xfId="6" applyNumberFormat="1" applyFont="1" applyAlignment="1">
      <alignment horizontal="left" vertical="center" wrapText="1"/>
    </xf>
    <xf numFmtId="186" fontId="31" fillId="0" borderId="139" xfId="6" applyNumberFormat="1" applyFont="1" applyBorder="1" applyAlignment="1">
      <alignment horizontal="left" vertical="center" wrapText="1"/>
    </xf>
    <xf numFmtId="190" fontId="22" fillId="0" borderId="61" xfId="6" applyNumberFormat="1" applyFont="1" applyBorder="1" applyAlignment="1">
      <alignment vertical="center" wrapText="1"/>
    </xf>
    <xf numFmtId="190" fontId="22" fillId="0" borderId="26" xfId="6" applyNumberFormat="1" applyFont="1" applyBorder="1" applyAlignment="1">
      <alignment vertical="center" wrapText="1"/>
    </xf>
    <xf numFmtId="190" fontId="22" fillId="0" borderId="28" xfId="6" applyNumberFormat="1" applyFont="1" applyBorder="1" applyAlignment="1">
      <alignment vertical="center" wrapText="1"/>
    </xf>
    <xf numFmtId="187" fontId="22" fillId="0" borderId="86" xfId="6" applyNumberFormat="1" applyFont="1" applyBorder="1" applyAlignment="1">
      <alignment horizontal="center" vertical="center" wrapText="1"/>
    </xf>
    <xf numFmtId="187" fontId="22" fillId="0" borderId="87" xfId="6" applyNumberFormat="1" applyFont="1" applyBorder="1" applyAlignment="1">
      <alignment vertical="center" wrapText="1"/>
    </xf>
    <xf numFmtId="187" fontId="22" fillId="0" borderId="88" xfId="6" applyNumberFormat="1" applyFont="1" applyBorder="1" applyAlignment="1">
      <alignment vertical="center" wrapText="1"/>
    </xf>
    <xf numFmtId="49" fontId="31" fillId="0" borderId="137" xfId="6" applyNumberFormat="1" applyFont="1" applyBorder="1" applyAlignment="1">
      <alignment horizontal="center" vertical="center" wrapText="1"/>
    </xf>
    <xf numFmtId="49" fontId="31" fillId="0" borderId="30" xfId="6" applyNumberFormat="1" applyFont="1" applyBorder="1" applyAlignment="1">
      <alignment horizontal="center" vertical="center" wrapText="1"/>
    </xf>
    <xf numFmtId="3" fontId="22" fillId="0" borderId="61" xfId="6" applyNumberFormat="1" applyFont="1" applyBorder="1" applyAlignment="1">
      <alignment vertical="center" wrapText="1"/>
    </xf>
    <xf numFmtId="3" fontId="22" fillId="0" borderId="26" xfId="6" applyNumberFormat="1" applyFont="1" applyBorder="1" applyAlignment="1">
      <alignment vertical="center" wrapText="1"/>
    </xf>
    <xf numFmtId="3" fontId="22" fillId="0" borderId="28" xfId="6" applyNumberFormat="1" applyFont="1" applyBorder="1" applyAlignment="1">
      <alignment vertical="center" wrapText="1"/>
    </xf>
    <xf numFmtId="186" fontId="22" fillId="0" borderId="62" xfId="6" applyNumberFormat="1" applyFont="1" applyBorder="1" applyAlignment="1">
      <alignment vertical="center" wrapText="1"/>
    </xf>
    <xf numFmtId="186" fontId="22" fillId="0" borderId="27" xfId="6" applyNumberFormat="1" applyFont="1" applyBorder="1" applyAlignment="1">
      <alignment vertical="center" wrapText="1"/>
    </xf>
    <xf numFmtId="186" fontId="22" fillId="0" borderId="30" xfId="6" applyNumberFormat="1" applyFont="1" applyBorder="1" applyAlignment="1">
      <alignment vertical="center" wrapText="1"/>
    </xf>
    <xf numFmtId="187" fontId="26" fillId="0" borderId="35" xfId="6" applyNumberFormat="1" applyFont="1" applyBorder="1" applyAlignment="1">
      <alignment horizontal="left" vertical="center" wrapText="1"/>
    </xf>
    <xf numFmtId="187" fontId="26" fillId="0" borderId="67" xfId="6" applyNumberFormat="1" applyFont="1" applyBorder="1" applyAlignment="1">
      <alignment horizontal="left" vertical="center" wrapText="1"/>
    </xf>
    <xf numFmtId="0" fontId="3" fillId="0" borderId="23" xfId="7" applyFont="1" applyBorder="1" applyAlignment="1">
      <alignment vertical="center" wrapText="1"/>
    </xf>
    <xf numFmtId="0" fontId="24" fillId="0" borderId="26" xfId="7" applyBorder="1" applyAlignment="1">
      <alignment vertical="center" wrapText="1"/>
    </xf>
    <xf numFmtId="0" fontId="24" fillId="0" borderId="28" xfId="7" applyBorder="1" applyAlignment="1">
      <alignment vertical="center" wrapText="1"/>
    </xf>
    <xf numFmtId="0" fontId="3" fillId="0" borderId="25" xfId="7" applyFont="1" applyBorder="1" applyAlignment="1">
      <alignment vertical="center" wrapText="1"/>
    </xf>
    <xf numFmtId="0" fontId="3" fillId="0" borderId="27" xfId="7" applyFont="1" applyBorder="1" applyAlignment="1">
      <alignment vertical="center" wrapText="1"/>
    </xf>
    <xf numFmtId="0" fontId="3" fillId="0" borderId="30" xfId="7" applyFont="1" applyBorder="1" applyAlignment="1">
      <alignment vertical="center" wrapText="1"/>
    </xf>
    <xf numFmtId="0" fontId="24" fillId="0" borderId="24" xfId="7" applyBorder="1" applyAlignment="1">
      <alignment wrapText="1"/>
    </xf>
    <xf numFmtId="0" fontId="24" fillId="0" borderId="25" xfId="7" applyBorder="1" applyAlignment="1">
      <alignment wrapText="1"/>
    </xf>
    <xf numFmtId="0" fontId="11" fillId="0" borderId="35" xfId="7" applyFont="1" applyBorder="1" applyAlignment="1">
      <alignment vertical="center" wrapText="1"/>
    </xf>
    <xf numFmtId="0" fontId="24" fillId="0" borderId="67" xfId="7" applyBorder="1" applyAlignment="1">
      <alignment vertical="center" wrapText="1"/>
    </xf>
    <xf numFmtId="0" fontId="24" fillId="0" borderId="73" xfId="7" applyBorder="1" applyAlignment="1">
      <alignment vertical="center" wrapText="1"/>
    </xf>
    <xf numFmtId="0" fontId="3" fillId="0" borderId="26" xfId="7" applyFont="1" applyBorder="1" applyAlignment="1">
      <alignment horizontal="left" vertical="center" wrapText="1"/>
    </xf>
    <xf numFmtId="0" fontId="3" fillId="0" borderId="0" xfId="7" applyFont="1" applyAlignment="1">
      <alignment horizontal="left" vertical="center" wrapText="1"/>
    </xf>
    <xf numFmtId="3" fontId="3" fillId="0" borderId="0" xfId="7" applyNumberFormat="1" applyFont="1" applyAlignment="1">
      <alignment horizontal="right" vertical="center" wrapText="1"/>
    </xf>
    <xf numFmtId="0" fontId="3" fillId="0" borderId="27" xfId="7" applyFont="1" applyBorder="1" applyAlignment="1">
      <alignment horizontal="left" vertical="center" wrapText="1"/>
    </xf>
    <xf numFmtId="0" fontId="3" fillId="0" borderId="28" xfId="7" applyFont="1" applyBorder="1" applyAlignment="1">
      <alignment horizontal="left" vertical="center" wrapText="1"/>
    </xf>
    <xf numFmtId="0" fontId="3" fillId="0" borderId="29" xfId="7" applyFont="1" applyBorder="1" applyAlignment="1">
      <alignment horizontal="left" vertical="center" wrapText="1"/>
    </xf>
    <xf numFmtId="3" fontId="3" fillId="0" borderId="29" xfId="7" applyNumberFormat="1" applyFont="1" applyBorder="1" applyAlignment="1">
      <alignment horizontal="right" vertical="center" wrapText="1"/>
    </xf>
    <xf numFmtId="0" fontId="3" fillId="0" borderId="30" xfId="7" applyFont="1" applyBorder="1" applyAlignment="1">
      <alignment horizontal="left" vertical="center" wrapText="1"/>
    </xf>
    <xf numFmtId="0" fontId="3" fillId="0" borderId="26" xfId="7" applyFont="1" applyBorder="1" applyAlignment="1">
      <alignment vertical="center" wrapText="1"/>
    </xf>
    <xf numFmtId="0" fontId="3" fillId="0" borderId="28" xfId="7" applyFont="1" applyBorder="1" applyAlignment="1">
      <alignment vertical="center" wrapText="1"/>
    </xf>
    <xf numFmtId="0" fontId="3" fillId="0" borderId="24" xfId="7" applyFont="1" applyBorder="1" applyAlignment="1">
      <alignment vertical="center" wrapText="1"/>
    </xf>
    <xf numFmtId="0" fontId="3" fillId="0" borderId="0" xfId="7" applyFont="1" applyAlignment="1">
      <alignment vertical="center" wrapText="1"/>
    </xf>
    <xf numFmtId="0" fontId="3" fillId="0" borderId="29" xfId="7" applyFont="1" applyBorder="1" applyAlignment="1">
      <alignment vertical="center" wrapText="1"/>
    </xf>
    <xf numFmtId="0" fontId="3" fillId="0" borderId="15" xfId="7" applyFont="1" applyBorder="1" applyAlignment="1">
      <alignment horizontal="distributed" vertical="center" wrapText="1"/>
    </xf>
    <xf numFmtId="0" fontId="3" fillId="0" borderId="13" xfId="7" applyFont="1" applyBorder="1" applyAlignment="1">
      <alignment horizontal="distributed" vertical="center" wrapText="1"/>
    </xf>
    <xf numFmtId="0" fontId="3" fillId="0" borderId="14" xfId="7" applyFont="1" applyBorder="1" applyAlignment="1">
      <alignment horizontal="distributed" vertical="center" wrapText="1"/>
    </xf>
    <xf numFmtId="3" fontId="3" fillId="0" borderId="15" xfId="7" applyNumberFormat="1" applyFont="1" applyBorder="1" applyAlignment="1">
      <alignment horizontal="right" vertical="center" wrapText="1"/>
    </xf>
    <xf numFmtId="3" fontId="3" fillId="0" borderId="13" xfId="7" applyNumberFormat="1" applyFont="1" applyBorder="1" applyAlignment="1">
      <alignment horizontal="right" vertical="center" wrapText="1"/>
    </xf>
    <xf numFmtId="3" fontId="3" fillId="0" borderId="14" xfId="7" applyNumberFormat="1" applyFont="1" applyBorder="1" applyAlignment="1">
      <alignment horizontal="right" vertical="center" wrapText="1"/>
    </xf>
    <xf numFmtId="0" fontId="19" fillId="0" borderId="14" xfId="8" applyFont="1" applyBorder="1" applyAlignment="1">
      <alignment vertical="center" wrapText="1"/>
    </xf>
    <xf numFmtId="187" fontId="3" fillId="0" borderId="15" xfId="7" applyNumberFormat="1" applyFont="1" applyBorder="1" applyAlignment="1">
      <alignment horizontal="distributed" vertical="center"/>
    </xf>
    <xf numFmtId="187" fontId="3" fillId="0" borderId="13" xfId="7" applyNumberFormat="1" applyFont="1" applyBorder="1" applyAlignment="1">
      <alignment horizontal="distributed" vertical="center"/>
    </xf>
    <xf numFmtId="187" fontId="3" fillId="0" borderId="14" xfId="7" applyNumberFormat="1" applyFont="1" applyBorder="1" applyAlignment="1">
      <alignment horizontal="distributed" vertical="center"/>
    </xf>
    <xf numFmtId="187" fontId="3" fillId="0" borderId="15" xfId="7" applyNumberFormat="1" applyFont="1" applyBorder="1" applyAlignment="1">
      <alignment horizontal="right" vertical="center"/>
    </xf>
    <xf numFmtId="187" fontId="3" fillId="0" borderId="13" xfId="7" applyNumberFormat="1" applyFont="1" applyBorder="1" applyAlignment="1">
      <alignment horizontal="right" vertical="center"/>
    </xf>
    <xf numFmtId="187" fontId="3" fillId="0" borderId="14" xfId="7" applyNumberFormat="1" applyFont="1" applyBorder="1" applyAlignment="1">
      <alignment horizontal="right" vertical="center"/>
    </xf>
    <xf numFmtId="0" fontId="32" fillId="0" borderId="25" xfId="8" applyFont="1" applyBorder="1" applyAlignment="1">
      <alignment vertical="center" wrapText="1"/>
    </xf>
    <xf numFmtId="0" fontId="3" fillId="0" borderId="27" xfId="8" applyFont="1" applyBorder="1" applyAlignment="1">
      <alignment vertical="center" wrapText="1"/>
    </xf>
    <xf numFmtId="0" fontId="3" fillId="0" borderId="30" xfId="8" applyFont="1" applyBorder="1" applyAlignment="1">
      <alignment vertical="center" wrapText="1"/>
    </xf>
    <xf numFmtId="0" fontId="3" fillId="0" borderId="35" xfId="7" applyFont="1" applyBorder="1" applyAlignment="1">
      <alignment horizontal="center" vertical="center"/>
    </xf>
    <xf numFmtId="0" fontId="3" fillId="0" borderId="67" xfId="7" applyFont="1" applyBorder="1" applyAlignment="1">
      <alignment horizontal="center" vertical="center"/>
    </xf>
    <xf numFmtId="0" fontId="3" fillId="0" borderId="73" xfId="7" applyFont="1" applyBorder="1" applyAlignment="1">
      <alignment horizontal="center" vertical="center"/>
    </xf>
    <xf numFmtId="0" fontId="3" fillId="0" borderId="24" xfId="8" applyFont="1" applyBorder="1" applyAlignment="1">
      <alignment horizontal="center" wrapText="1"/>
    </xf>
    <xf numFmtId="0" fontId="3" fillId="0" borderId="24" xfId="8" applyFont="1" applyBorder="1" applyAlignment="1">
      <alignment horizontal="center"/>
    </xf>
    <xf numFmtId="0" fontId="3" fillId="0" borderId="25" xfId="8" applyFont="1" applyBorder="1" applyAlignment="1">
      <alignment horizontal="center"/>
    </xf>
    <xf numFmtId="203" fontId="3" fillId="0" borderId="0" xfId="8" applyNumberFormat="1" applyFont="1" applyAlignment="1">
      <alignment horizontal="center" vertical="center"/>
    </xf>
    <xf numFmtId="187" fontId="3" fillId="0" borderId="0" xfId="8" applyNumberFormat="1" applyFont="1" applyAlignment="1">
      <alignment horizontal="center" vertical="center"/>
    </xf>
    <xf numFmtId="197" fontId="33" fillId="0" borderId="0" xfId="7" applyNumberFormat="1" applyFont="1" applyAlignment="1">
      <alignment horizontal="center" vertical="center"/>
    </xf>
    <xf numFmtId="0" fontId="3" fillId="0" borderId="29" xfId="7" applyFont="1" applyBorder="1" applyAlignment="1">
      <alignment horizontal="right" vertical="center"/>
    </xf>
    <xf numFmtId="0" fontId="3" fillId="0" borderId="30" xfId="7" applyFont="1" applyBorder="1" applyAlignment="1">
      <alignment horizontal="right" vertical="center"/>
    </xf>
    <xf numFmtId="3" fontId="3" fillId="0" borderId="34" xfId="7" applyNumberFormat="1" applyFont="1" applyBorder="1" applyAlignment="1">
      <alignment horizontal="center" vertical="center" wrapText="1"/>
    </xf>
    <xf numFmtId="3" fontId="3" fillId="0" borderId="15" xfId="7" applyNumberFormat="1" applyFont="1" applyBorder="1" applyAlignment="1">
      <alignment horizontal="center" vertical="center" wrapText="1"/>
    </xf>
    <xf numFmtId="192" fontId="3" fillId="0" borderId="34" xfId="7" applyNumberFormat="1" applyFont="1" applyBorder="1" applyAlignment="1">
      <alignment horizontal="center" vertical="center" wrapText="1"/>
    </xf>
    <xf numFmtId="192" fontId="3" fillId="0" borderId="15" xfId="7" applyNumberFormat="1" applyFont="1" applyBorder="1" applyAlignment="1">
      <alignment horizontal="center" vertical="center" wrapText="1"/>
    </xf>
    <xf numFmtId="193" fontId="3" fillId="0" borderId="34" xfId="7" applyNumberFormat="1" applyFont="1" applyBorder="1" applyAlignment="1">
      <alignment horizontal="center" vertical="center" wrapText="1"/>
    </xf>
    <xf numFmtId="193" fontId="3" fillId="0" borderId="15" xfId="7" applyNumberFormat="1" applyFont="1" applyBorder="1" applyAlignment="1">
      <alignment horizontal="center" vertical="center" wrapText="1"/>
    </xf>
    <xf numFmtId="0" fontId="3" fillId="0" borderId="0" xfId="7" applyFont="1" applyAlignment="1">
      <alignment horizontal="left" vertical="center"/>
    </xf>
    <xf numFmtId="187" fontId="3" fillId="0" borderId="0" xfId="7" applyNumberFormat="1" applyFont="1" applyAlignment="1">
      <alignment horizontal="left" vertical="center" wrapText="1"/>
    </xf>
    <xf numFmtId="0" fontId="3" fillId="0" borderId="23" xfId="8" applyFont="1" applyBorder="1" applyAlignment="1">
      <alignment horizontal="center" wrapText="1"/>
    </xf>
    <xf numFmtId="187" fontId="3" fillId="0" borderId="28" xfId="8" applyNumberFormat="1" applyFont="1" applyBorder="1" applyAlignment="1">
      <alignment horizontal="center" vertical="center"/>
    </xf>
    <xf numFmtId="187" fontId="3" fillId="0" borderId="29" xfId="8" applyNumberFormat="1" applyFont="1" applyBorder="1" applyAlignment="1">
      <alignment horizontal="center" vertical="center"/>
    </xf>
    <xf numFmtId="0" fontId="19" fillId="0" borderId="25" xfId="7" applyFont="1" applyBorder="1" applyAlignment="1">
      <alignment vertical="center" wrapText="1"/>
    </xf>
    <xf numFmtId="0" fontId="27" fillId="0" borderId="27" xfId="7" applyFont="1" applyBorder="1" applyAlignment="1">
      <alignment vertical="center" wrapText="1"/>
    </xf>
    <xf numFmtId="0" fontId="27" fillId="0" borderId="30" xfId="7" applyFont="1" applyBorder="1" applyAlignment="1">
      <alignment vertical="center" wrapText="1"/>
    </xf>
    <xf numFmtId="0" fontId="33" fillId="0" borderId="0" xfId="7" applyFont="1" applyAlignment="1">
      <alignment horizontal="center" vertical="center"/>
    </xf>
    <xf numFmtId="49" fontId="33" fillId="0" borderId="0" xfId="6" applyNumberFormat="1" applyFont="1" applyAlignment="1">
      <alignment horizontal="center" vertical="center"/>
    </xf>
    <xf numFmtId="0" fontId="63" fillId="0" borderId="0" xfId="6" applyFont="1" applyProtection="1">
      <alignment vertical="center"/>
    </xf>
    <xf numFmtId="0" fontId="60" fillId="0" borderId="0" xfId="6" applyFont="1" applyProtection="1">
      <alignment vertical="center"/>
    </xf>
    <xf numFmtId="0" fontId="64" fillId="0" borderId="0" xfId="6" applyFont="1" applyAlignment="1" applyProtection="1">
      <alignment horizontal="center" vertical="center"/>
    </xf>
    <xf numFmtId="204" fontId="65" fillId="0" borderId="0" xfId="6" applyNumberFormat="1" applyFont="1" applyAlignment="1" applyProtection="1">
      <alignment horizontal="center" vertical="center"/>
    </xf>
    <xf numFmtId="0" fontId="65" fillId="0" borderId="0" xfId="6" applyFont="1" applyAlignment="1" applyProtection="1">
      <alignment horizontal="center" vertical="center"/>
    </xf>
    <xf numFmtId="0" fontId="60" fillId="0" borderId="0" xfId="6" applyFont="1" applyAlignment="1" applyProtection="1">
      <alignment horizontal="right" vertical="center"/>
    </xf>
    <xf numFmtId="0" fontId="60" fillId="0" borderId="11" xfId="6" applyFont="1" applyBorder="1" applyProtection="1">
      <alignment vertical="center"/>
    </xf>
    <xf numFmtId="0" fontId="3" fillId="0" borderId="213" xfId="6" applyFont="1" applyBorder="1" applyAlignment="1" applyProtection="1">
      <alignment horizontal="distributed" vertical="center"/>
    </xf>
    <xf numFmtId="0" fontId="3" fillId="0" borderId="220" xfId="6" applyFont="1" applyBorder="1" applyAlignment="1" applyProtection="1">
      <alignment horizontal="distributed" vertical="center"/>
    </xf>
    <xf numFmtId="0" fontId="60" fillId="5" borderId="8" xfId="6" applyFont="1" applyFill="1" applyBorder="1" applyAlignment="1" applyProtection="1">
      <alignment horizontal="center" vertical="center" shrinkToFit="1"/>
    </xf>
    <xf numFmtId="0" fontId="60" fillId="5" borderId="6" xfId="6" applyFont="1" applyFill="1" applyBorder="1" applyAlignment="1" applyProtection="1">
      <alignment horizontal="center" vertical="center" shrinkToFit="1"/>
    </xf>
    <xf numFmtId="0" fontId="60" fillId="11" borderId="6" xfId="6" applyFont="1" applyFill="1" applyBorder="1" applyAlignment="1" applyProtection="1">
      <alignment horizontal="center" vertical="center" shrinkToFit="1"/>
    </xf>
    <xf numFmtId="0" fontId="60" fillId="5" borderId="9" xfId="6" applyFont="1" applyFill="1" applyBorder="1" applyAlignment="1" applyProtection="1">
      <alignment vertical="center" shrinkToFit="1"/>
    </xf>
    <xf numFmtId="0" fontId="3" fillId="0" borderId="214" xfId="6" applyFont="1" applyBorder="1" applyAlignment="1" applyProtection="1">
      <alignment horizontal="distributed" vertical="center"/>
    </xf>
    <xf numFmtId="0" fontId="3" fillId="0" borderId="34" xfId="6" applyFont="1" applyBorder="1" applyAlignment="1" applyProtection="1">
      <alignment horizontal="distributed" vertical="center"/>
    </xf>
    <xf numFmtId="0" fontId="60" fillId="11" borderId="28" xfId="6" applyFont="1" applyFill="1" applyBorder="1" applyAlignment="1" applyProtection="1">
      <alignment horizontal="center" vertical="center" shrinkToFit="1"/>
    </xf>
    <xf numFmtId="0" fontId="60" fillId="11" borderId="29" xfId="6" applyFont="1" applyFill="1" applyBorder="1" applyAlignment="1" applyProtection="1">
      <alignment horizontal="center" vertical="center" shrinkToFit="1"/>
    </xf>
    <xf numFmtId="0" fontId="60" fillId="11" borderId="115" xfId="6" applyFont="1" applyFill="1" applyBorder="1" applyAlignment="1" applyProtection="1">
      <alignment horizontal="center" vertical="center" shrinkToFit="1"/>
    </xf>
    <xf numFmtId="0" fontId="11" fillId="0" borderId="214" xfId="6" applyFont="1" applyBorder="1" applyAlignment="1" applyProtection="1">
      <alignment horizontal="distributed" vertical="center"/>
    </xf>
    <xf numFmtId="0" fontId="11" fillId="0" borderId="34" xfId="6" applyFont="1" applyBorder="1" applyAlignment="1" applyProtection="1">
      <alignment horizontal="distributed" vertical="center"/>
    </xf>
    <xf numFmtId="177" fontId="60" fillId="11" borderId="28" xfId="6" applyNumberFormat="1" applyFont="1" applyFill="1" applyBorder="1" applyAlignment="1" applyProtection="1">
      <alignment horizontal="center" vertical="center" shrinkToFit="1"/>
    </xf>
    <xf numFmtId="177" fontId="60" fillId="11" borderId="29" xfId="6" applyNumberFormat="1" applyFont="1" applyFill="1" applyBorder="1" applyAlignment="1" applyProtection="1">
      <alignment horizontal="center" vertical="center" shrinkToFit="1"/>
    </xf>
    <xf numFmtId="177" fontId="60" fillId="11" borderId="115" xfId="6" applyNumberFormat="1" applyFont="1" applyFill="1" applyBorder="1" applyAlignment="1" applyProtection="1">
      <alignment horizontal="center" vertical="center" shrinkToFit="1"/>
    </xf>
    <xf numFmtId="0" fontId="3" fillId="0" borderId="0" xfId="6" applyFont="1" applyAlignment="1" applyProtection="1">
      <alignment horizontal="distributed" vertical="center"/>
    </xf>
    <xf numFmtId="0" fontId="60" fillId="11" borderId="15" xfId="6" applyFont="1" applyFill="1" applyBorder="1" applyAlignment="1" applyProtection="1">
      <alignment horizontal="center" vertical="center"/>
    </xf>
    <xf numFmtId="0" fontId="60" fillId="11" borderId="13" xfId="6" applyFont="1" applyFill="1" applyBorder="1" applyAlignment="1" applyProtection="1">
      <alignment horizontal="center" vertical="center"/>
    </xf>
    <xf numFmtId="0" fontId="60" fillId="11" borderId="114" xfId="6" applyFont="1" applyFill="1" applyBorder="1" applyAlignment="1" applyProtection="1">
      <alignment horizontal="center" vertical="center"/>
    </xf>
    <xf numFmtId="0" fontId="3" fillId="0" borderId="18" xfId="6" applyFont="1" applyBorder="1" applyAlignment="1" applyProtection="1">
      <alignment horizontal="center" vertical="center"/>
    </xf>
    <xf numFmtId="0" fontId="3" fillId="0" borderId="19" xfId="6" applyFont="1" applyBorder="1" applyAlignment="1" applyProtection="1">
      <alignment horizontal="center" vertical="center"/>
    </xf>
    <xf numFmtId="0" fontId="3" fillId="0" borderId="20" xfId="6" applyFont="1" applyBorder="1" applyAlignment="1" applyProtection="1">
      <alignment horizontal="center" vertical="center"/>
    </xf>
    <xf numFmtId="0" fontId="60" fillId="11" borderId="21" xfId="6" applyFont="1" applyFill="1" applyBorder="1" applyAlignment="1" applyProtection="1">
      <alignment horizontal="center" vertical="center"/>
    </xf>
    <xf numFmtId="0" fontId="60" fillId="11" borderId="19" xfId="6" applyFont="1" applyFill="1" applyBorder="1" applyAlignment="1" applyProtection="1">
      <alignment horizontal="center" vertical="center"/>
    </xf>
    <xf numFmtId="0" fontId="60" fillId="11" borderId="22" xfId="6" applyFont="1" applyFill="1" applyBorder="1" applyAlignment="1" applyProtection="1">
      <alignment horizontal="center" vertical="center"/>
    </xf>
    <xf numFmtId="0" fontId="60" fillId="0" borderId="0" xfId="6" applyFont="1" applyAlignment="1" applyProtection="1">
      <alignment horizontal="distributed" vertical="center"/>
    </xf>
    <xf numFmtId="0" fontId="66" fillId="0" borderId="0" xfId="6" applyFont="1" applyProtection="1">
      <alignment vertical="center"/>
    </xf>
    <xf numFmtId="0" fontId="60" fillId="0" borderId="15" xfId="6" applyFont="1" applyBorder="1" applyAlignment="1" applyProtection="1">
      <alignment horizontal="center" vertical="center"/>
    </xf>
    <xf numFmtId="0" fontId="60" fillId="0" borderId="13" xfId="6" applyFont="1" applyBorder="1" applyAlignment="1" applyProtection="1">
      <alignment horizontal="center" vertical="center"/>
    </xf>
    <xf numFmtId="0" fontId="60" fillId="0" borderId="15" xfId="6" applyFont="1" applyBorder="1" applyAlignment="1" applyProtection="1">
      <alignment horizontal="center" vertical="center" wrapText="1"/>
    </xf>
    <xf numFmtId="0" fontId="2" fillId="0" borderId="13" xfId="6" applyBorder="1" applyAlignment="1" applyProtection="1">
      <alignment horizontal="center" vertical="center" wrapText="1"/>
    </xf>
    <xf numFmtId="0" fontId="2" fillId="0" borderId="14" xfId="6" applyBorder="1" applyAlignment="1" applyProtection="1">
      <alignment horizontal="center" vertical="center" wrapText="1"/>
    </xf>
    <xf numFmtId="0" fontId="2" fillId="0" borderId="13" xfId="6" applyBorder="1" applyAlignment="1" applyProtection="1">
      <alignment horizontal="center" vertical="center"/>
    </xf>
    <xf numFmtId="0" fontId="2" fillId="0" borderId="14" xfId="6" applyBorder="1" applyAlignment="1" applyProtection="1">
      <alignment horizontal="center" vertical="center"/>
    </xf>
    <xf numFmtId="0" fontId="3" fillId="0" borderId="15" xfId="6" applyFont="1" applyBorder="1" applyAlignment="1" applyProtection="1">
      <alignment horizontal="center" vertical="center" wrapText="1"/>
    </xf>
    <xf numFmtId="0" fontId="3" fillId="0" borderId="13" xfId="6" applyFont="1" applyBorder="1" applyAlignment="1" applyProtection="1">
      <alignment horizontal="center" vertical="center" wrapText="1"/>
    </xf>
    <xf numFmtId="0" fontId="3" fillId="0" borderId="14" xfId="6" applyFont="1" applyBorder="1" applyAlignment="1" applyProtection="1">
      <alignment horizontal="center" vertical="center" wrapText="1"/>
    </xf>
    <xf numFmtId="195" fontId="67" fillId="0" borderId="15" xfId="6" applyNumberFormat="1" applyFont="1" applyBorder="1" applyAlignment="1" applyProtection="1">
      <alignment horizontal="right" vertical="center"/>
    </xf>
    <xf numFmtId="0" fontId="2" fillId="0" borderId="13" xfId="6" applyBorder="1" applyAlignment="1" applyProtection="1">
      <alignment horizontal="right" vertical="center"/>
    </xf>
    <xf numFmtId="0" fontId="3" fillId="0" borderId="14" xfId="6" applyFont="1" applyBorder="1" applyAlignment="1" applyProtection="1">
      <alignment horizontal="right" vertical="center"/>
    </xf>
    <xf numFmtId="0" fontId="60" fillId="5" borderId="0" xfId="6" applyFont="1" applyFill="1" applyProtection="1">
      <alignment vertical="center"/>
    </xf>
    <xf numFmtId="0" fontId="11" fillId="5" borderId="24" xfId="6" applyFont="1" applyFill="1" applyBorder="1" applyProtection="1">
      <alignment vertical="center"/>
    </xf>
    <xf numFmtId="0" fontId="11" fillId="5" borderId="0" xfId="6" applyFont="1" applyFill="1" applyProtection="1">
      <alignment vertical="center"/>
    </xf>
    <xf numFmtId="0" fontId="60" fillId="0" borderId="0" xfId="6" applyFont="1" applyAlignment="1" applyProtection="1">
      <alignment horizontal="left" vertical="center" wrapText="1"/>
    </xf>
    <xf numFmtId="0" fontId="11" fillId="0" borderId="0" xfId="6" applyFont="1" applyProtection="1">
      <alignment vertical="center"/>
    </xf>
    <xf numFmtId="0" fontId="11" fillId="0" borderId="0" xfId="6" applyFont="1" applyAlignment="1" applyProtection="1">
      <alignment horizontal="left" vertical="center" wrapText="1"/>
    </xf>
    <xf numFmtId="0" fontId="3" fillId="11" borderId="34" xfId="6" applyFont="1" applyFill="1" applyBorder="1" applyAlignment="1" applyProtection="1">
      <alignment horizontal="center" vertical="center"/>
    </xf>
    <xf numFmtId="0" fontId="11" fillId="0" borderId="34" xfId="6" applyFont="1" applyBorder="1" applyAlignment="1" applyProtection="1">
      <alignment horizontal="left" vertical="center" wrapText="1"/>
    </xf>
    <xf numFmtId="0" fontId="60" fillId="5" borderId="0" xfId="6" applyFont="1" applyFill="1" applyAlignment="1" applyProtection="1">
      <alignment horizontal="distributed" vertical="center"/>
    </xf>
    <xf numFmtId="0" fontId="11" fillId="0" borderId="0" xfId="6" applyFont="1" applyAlignment="1" applyProtection="1">
      <alignment horizontal="left" vertical="top" shrinkToFit="1"/>
    </xf>
    <xf numFmtId="0" fontId="11" fillId="0" borderId="0" xfId="6" applyFont="1" applyAlignment="1" applyProtection="1">
      <alignment horizontal="left" vertical="top" wrapText="1"/>
    </xf>
    <xf numFmtId="0" fontId="11" fillId="0" borderId="0" xfId="6" applyFont="1" applyAlignment="1" applyProtection="1">
      <alignment horizontal="left" vertical="top"/>
    </xf>
    <xf numFmtId="0" fontId="2" fillId="0" borderId="0" xfId="6" applyAlignment="1" applyProtection="1">
      <alignment horizontal="left" vertical="top" wrapText="1"/>
    </xf>
    <xf numFmtId="0" fontId="60" fillId="11" borderId="0" xfId="6" applyFont="1" applyFill="1" applyAlignment="1" applyProtection="1">
      <alignment horizontal="center" vertical="center" shrinkToFit="1"/>
    </xf>
    <xf numFmtId="0" fontId="60" fillId="11" borderId="0" xfId="6" applyFont="1" applyFill="1" applyAlignment="1" applyProtection="1">
      <alignment vertical="center" shrinkToFit="1"/>
    </xf>
    <xf numFmtId="0" fontId="60" fillId="11" borderId="0" xfId="6" applyFont="1" applyFill="1" applyProtection="1">
      <alignment vertical="center"/>
    </xf>
    <xf numFmtId="0" fontId="60" fillId="0" borderId="0" xfId="6" applyFont="1" applyAlignment="1" applyProtection="1">
      <alignment horizontal="center" vertical="center"/>
    </xf>
    <xf numFmtId="0" fontId="60" fillId="0" borderId="29" xfId="6" applyFont="1" applyBorder="1" applyAlignment="1" applyProtection="1">
      <alignment horizontal="distributed" vertical="center"/>
    </xf>
    <xf numFmtId="0" fontId="60" fillId="0" borderId="13" xfId="6" applyFont="1" applyBorder="1" applyAlignment="1" applyProtection="1">
      <alignment horizontal="distributed" vertical="center"/>
    </xf>
    <xf numFmtId="0" fontId="60" fillId="11" borderId="13" xfId="6" applyFont="1" applyFill="1" applyBorder="1" applyAlignment="1" applyProtection="1">
      <alignment horizontal="center" vertical="center" shrinkToFit="1"/>
    </xf>
  </cellXfs>
  <cellStyles count="10">
    <cellStyle name="パーセント 2 2" xfId="3" xr:uid="{00000000-0005-0000-0000-000000000000}"/>
    <cellStyle name="パーセント 3" xfId="4" xr:uid="{00000000-0005-0000-0000-000001000000}"/>
    <cellStyle name="桁区切り 2" xfId="9" xr:uid="{F741CDB8-64D4-4F92-8C8D-B9B5F6686E2A}"/>
    <cellStyle name="桁区切り 3" xfId="5" xr:uid="{00000000-0005-0000-0000-000002000000}"/>
    <cellStyle name="標準" xfId="0" builtinId="0"/>
    <cellStyle name="標準 2" xfId="7" xr:uid="{00000000-0005-0000-0000-000004000000}"/>
    <cellStyle name="標準 2 3" xfId="8" xr:uid="{00000000-0005-0000-0000-000005000000}"/>
    <cellStyle name="標準 4 2" xfId="6" xr:uid="{00000000-0005-0000-0000-000006000000}"/>
    <cellStyle name="標準 7" xfId="2" xr:uid="{00000000-0005-0000-0000-000007000000}"/>
    <cellStyle name="標準 8" xfId="1" xr:uid="{00000000-0005-0000-0000-000008000000}"/>
  </cellStyles>
  <dxfs count="11">
    <dxf>
      <font>
        <color rgb="FFFF0000"/>
      </font>
      <fill>
        <patternFill>
          <bgColor rgb="FFFFFF99"/>
        </patternFill>
      </fill>
    </dxf>
    <dxf>
      <font>
        <color rgb="FF0070C0"/>
      </font>
      <fill>
        <patternFill>
          <bgColor rgb="FFFFFF99"/>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s>
  <tableStyles count="0" defaultTableStyle="TableStyleMedium2" defaultPivotStyle="PivotStyleLight16"/>
  <colors>
    <mruColors>
      <color rgb="FF808080"/>
      <color rgb="FFCCFFFF"/>
      <color rgb="FF66FF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1</xdr:colOff>
      <xdr:row>1</xdr:row>
      <xdr:rowOff>368300</xdr:rowOff>
    </xdr:from>
    <xdr:to>
      <xdr:col>10</xdr:col>
      <xdr:colOff>9526</xdr:colOff>
      <xdr:row>5</xdr:row>
      <xdr:rowOff>835025</xdr:rowOff>
    </xdr:to>
    <xdr:sp macro="" textlink="">
      <xdr:nvSpPr>
        <xdr:cNvPr id="2" name="四角形: 角を丸くする 1">
          <a:extLst>
            <a:ext uri="{FF2B5EF4-FFF2-40B4-BE49-F238E27FC236}">
              <a16:creationId xmlns:a16="http://schemas.microsoft.com/office/drawing/2014/main" id="{2AD5A4BC-84B1-4C8F-9BFD-5E129F309F48}"/>
            </a:ext>
          </a:extLst>
        </xdr:cNvPr>
        <xdr:cNvSpPr/>
      </xdr:nvSpPr>
      <xdr:spPr>
        <a:xfrm>
          <a:off x="1" y="558800"/>
          <a:ext cx="3943350" cy="2686050"/>
        </a:xfrm>
        <a:prstGeom prst="roundRect">
          <a:avLst>
            <a:gd name="adj" fmla="val 4092"/>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Tips.</a:t>
          </a:r>
        </a:p>
        <a:p>
          <a:pPr algn="l"/>
          <a:endParaRPr kumimoji="1" lang="en-US" altLang="ja-JP" sz="1100">
            <a:solidFill>
              <a:sysClr val="windowText" lastClr="000000"/>
            </a:solidFill>
          </a:endParaRPr>
        </a:p>
        <a:p>
          <a:pPr algn="l"/>
          <a:r>
            <a:rPr kumimoji="1" lang="ja-JP" altLang="en-US" sz="1100">
              <a:solidFill>
                <a:sysClr val="windowText" lastClr="000000"/>
              </a:solidFill>
            </a:rPr>
            <a:t>単価表の参照先が変更になった場合は</a:t>
          </a:r>
          <a:endParaRPr kumimoji="1" lang="en-US" altLang="ja-JP" sz="1100">
            <a:solidFill>
              <a:sysClr val="windowText" lastClr="000000"/>
            </a:solidFill>
          </a:endParaRPr>
        </a:p>
        <a:p>
          <a:pPr algn="l"/>
          <a:r>
            <a:rPr kumimoji="1" lang="ja-JP" altLang="en-US" sz="1100">
              <a:solidFill>
                <a:srgbClr val="FF0000"/>
              </a:solidFill>
            </a:rPr>
            <a:t>→単価表参照列</a:t>
          </a:r>
          <a:r>
            <a:rPr kumimoji="1" lang="en-US" altLang="ja-JP" sz="1100">
              <a:solidFill>
                <a:srgbClr val="FF0000"/>
              </a:solidFill>
            </a:rPr>
            <a:t>(</a:t>
          </a:r>
          <a:r>
            <a:rPr kumimoji="1" lang="ja-JP" altLang="en-US" sz="1100">
              <a:solidFill>
                <a:srgbClr val="FF0000"/>
              </a:solidFill>
            </a:rPr>
            <a:t>要メンテ</a:t>
          </a:r>
          <a:r>
            <a:rPr kumimoji="1" lang="en-US" altLang="ja-JP" sz="1100">
              <a:solidFill>
                <a:srgbClr val="FF0000"/>
              </a:solidFill>
            </a:rPr>
            <a:t>)</a:t>
          </a:r>
        </a:p>
        <a:p>
          <a:pPr algn="l"/>
          <a:r>
            <a:rPr kumimoji="1" lang="ja-JP" altLang="en-US" sz="1100">
              <a:solidFill>
                <a:sysClr val="windowText" lastClr="000000"/>
              </a:solidFill>
            </a:rPr>
            <a:t>の列番号を変更することで、積算表シートの参照先が変更されます。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複数列選択</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SHIFT</a:t>
          </a:r>
          <a:r>
            <a:rPr kumimoji="1" lang="ja-JP" altLang="en-US" sz="1100">
              <a:solidFill>
                <a:sysClr val="windowText" lastClr="000000"/>
              </a:solidFill>
            </a:rPr>
            <a:t>＋</a:t>
          </a:r>
          <a:r>
            <a:rPr kumimoji="1" lang="en-US" altLang="ja-JP" sz="1100">
              <a:solidFill>
                <a:sysClr val="windowText" lastClr="000000"/>
              </a:solidFill>
            </a:rPr>
            <a:t>F8</a:t>
          </a:r>
          <a:r>
            <a:rPr kumimoji="1" lang="ja-JP" altLang="en-US" sz="1100">
              <a:solidFill>
                <a:sysClr val="windowText" lastClr="000000"/>
              </a:solidFill>
            </a:rPr>
            <a:t>」を押した後に単価表の対象列番号をクリックしていきます。</a:t>
          </a:r>
          <a:endParaRPr kumimoji="1" lang="en-US" altLang="ja-JP" sz="1100">
            <a:solidFill>
              <a:sysClr val="windowText" lastClr="000000"/>
            </a:solidFill>
          </a:endParaRPr>
        </a:p>
        <a:p>
          <a:pPr algn="l"/>
          <a:r>
            <a:rPr kumimoji="1" lang="ja-JP" altLang="en-US" sz="1100">
              <a:solidFill>
                <a:sysClr val="windowText" lastClr="000000"/>
              </a:solidFill>
            </a:rPr>
            <a:t>　選択後に「</a:t>
          </a:r>
          <a:r>
            <a:rPr kumimoji="1" lang="en-US" altLang="ja-JP" sz="1100">
              <a:solidFill>
                <a:sysClr val="windowText" lastClr="000000"/>
              </a:solidFill>
            </a:rPr>
            <a:t>ESC</a:t>
          </a:r>
          <a:r>
            <a:rPr kumimoji="1" lang="ja-JP" altLang="en-US" sz="1100">
              <a:solidFill>
                <a:sysClr val="windowText" lastClr="000000"/>
              </a:solidFill>
            </a:rPr>
            <a:t>」を押下で選択モード解除</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コピー貼り付け</a:t>
          </a:r>
          <a:endParaRPr kumimoji="1" lang="en-US" altLang="ja-JP" sz="1100">
            <a:solidFill>
              <a:sysClr val="windowText" lastClr="000000"/>
            </a:solidFill>
          </a:endParaRPr>
        </a:p>
        <a:p>
          <a:pPr algn="l"/>
          <a:r>
            <a:rPr kumimoji="1" lang="ja-JP" altLang="en-US" sz="1100">
              <a:solidFill>
                <a:sysClr val="windowText" lastClr="000000"/>
              </a:solidFill>
            </a:rPr>
            <a:t>　選択後にコピー</a:t>
          </a:r>
          <a:endParaRPr kumimoji="1" lang="en-US" altLang="ja-JP" sz="1100">
            <a:solidFill>
              <a:sysClr val="windowText" lastClr="000000"/>
            </a:solidFill>
          </a:endParaRPr>
        </a:p>
        <a:p>
          <a:pPr algn="l"/>
          <a:r>
            <a:rPr kumimoji="1" lang="ja-JP" altLang="en-US" sz="1100">
              <a:solidFill>
                <a:sysClr val="windowText" lastClr="000000"/>
              </a:solidFill>
            </a:rPr>
            <a:t>　貼り付け時　右クリック→「値のみ貼り付け」</a:t>
          </a:r>
        </a:p>
      </xdr:txBody>
    </xdr:sp>
    <xdr:clientData/>
  </xdr:twoCellAnchor>
  <xdr:twoCellAnchor>
    <xdr:from>
      <xdr:col>62</xdr:col>
      <xdr:colOff>158017</xdr:colOff>
      <xdr:row>15</xdr:row>
      <xdr:rowOff>143366</xdr:rowOff>
    </xdr:from>
    <xdr:to>
      <xdr:col>71</xdr:col>
      <xdr:colOff>120406</xdr:colOff>
      <xdr:row>19</xdr:row>
      <xdr:rowOff>102578</xdr:rowOff>
    </xdr:to>
    <xdr:sp macro="" textlink="">
      <xdr:nvSpPr>
        <xdr:cNvPr id="3" name="吹き出し: 角を丸めた四角形 2">
          <a:extLst>
            <a:ext uri="{FF2B5EF4-FFF2-40B4-BE49-F238E27FC236}">
              <a16:creationId xmlns:a16="http://schemas.microsoft.com/office/drawing/2014/main" id="{33797B58-433B-A7FC-7AD0-76D379CFEE34}"/>
            </a:ext>
          </a:extLst>
        </xdr:cNvPr>
        <xdr:cNvSpPr/>
      </xdr:nvSpPr>
      <xdr:spPr>
        <a:xfrm>
          <a:off x="16885382" y="5557962"/>
          <a:ext cx="1413120" cy="589328"/>
        </a:xfrm>
        <a:prstGeom prst="wedgeRoundRectCallout">
          <a:avLst>
            <a:gd name="adj1" fmla="val -62143"/>
            <a:gd name="adj2" fmla="val -2087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t>加算率</a:t>
          </a:r>
          <a:r>
            <a:rPr kumimoji="1" lang="en-US" altLang="ja-JP" sz="800"/>
            <a:t>C</a:t>
          </a:r>
          <a:r>
            <a:rPr kumimoji="1" lang="ja-JP" altLang="en-US" sz="800"/>
            <a:t>はすでに加算後の値を元にしているため書式変更はしない。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70</xdr:col>
      <xdr:colOff>164522</xdr:colOff>
      <xdr:row>7</xdr:row>
      <xdr:rowOff>8658</xdr:rowOff>
    </xdr:from>
    <xdr:to>
      <xdr:col>82</xdr:col>
      <xdr:colOff>86590</xdr:colOff>
      <xdr:row>22</xdr:row>
      <xdr:rowOff>173181</xdr:rowOff>
    </xdr:to>
    <xdr:sp macro="" textlink="">
      <xdr:nvSpPr>
        <xdr:cNvPr id="3" name="大かっこ 2">
          <a:extLst>
            <a:ext uri="{FF2B5EF4-FFF2-40B4-BE49-F238E27FC236}">
              <a16:creationId xmlns:a16="http://schemas.microsoft.com/office/drawing/2014/main" id="{AE6A6ABC-40CE-5D4A-80A3-B3B6BA01576A}"/>
            </a:ext>
          </a:extLst>
        </xdr:cNvPr>
        <xdr:cNvSpPr/>
      </xdr:nvSpPr>
      <xdr:spPr>
        <a:xfrm>
          <a:off x="31660522" y="4987058"/>
          <a:ext cx="5916468" cy="359352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002BC-56BC-412C-9C16-F010A77E3F35}">
  <sheetPr>
    <tabColor rgb="FFFF0000"/>
    <pageSetUpPr fitToPage="1"/>
  </sheetPr>
  <dimension ref="A1:K37"/>
  <sheetViews>
    <sheetView tabSelected="1" view="pageBreakPreview" zoomScaleNormal="100" zoomScaleSheetLayoutView="100" workbookViewId="0">
      <selection activeCell="D6" sqref="D6"/>
    </sheetView>
  </sheetViews>
  <sheetFormatPr defaultRowHeight="13.5"/>
  <cols>
    <col min="1" max="1" width="5" style="286" customWidth="1"/>
    <col min="2" max="2" width="10.125" style="286" customWidth="1"/>
    <col min="3" max="3" width="18.25" style="286" customWidth="1"/>
    <col min="4" max="4" width="9" style="286"/>
    <col min="5" max="5" width="12.25" style="286" customWidth="1"/>
    <col min="6" max="6" width="9" style="286" customWidth="1"/>
    <col min="7" max="7" width="10.25" style="286" customWidth="1"/>
    <col min="8" max="8" width="9" style="286"/>
    <col min="9" max="9" width="10.375" style="286" customWidth="1"/>
    <col min="10" max="10" width="6.625" style="286" customWidth="1"/>
    <col min="11" max="11" width="2.375" style="286" customWidth="1"/>
    <col min="12" max="12" width="9" style="286" customWidth="1"/>
    <col min="13" max="16384" width="9" style="286"/>
  </cols>
  <sheetData>
    <row r="1" spans="1:10" ht="39" customHeight="1">
      <c r="A1" s="386" t="s">
        <v>323</v>
      </c>
      <c r="B1" s="386"/>
      <c r="C1" s="386"/>
      <c r="D1" s="386"/>
      <c r="E1" s="386"/>
      <c r="F1" s="386"/>
      <c r="G1" s="386"/>
      <c r="H1" s="386"/>
      <c r="I1" s="386"/>
      <c r="J1" s="386"/>
    </row>
    <row r="2" spans="1:10" ht="14.25" thickBot="1">
      <c r="A2" s="317"/>
      <c r="B2" s="317"/>
      <c r="C2" s="317"/>
      <c r="D2" s="317"/>
      <c r="E2" s="317"/>
      <c r="F2" s="317"/>
      <c r="G2" s="317"/>
      <c r="H2" s="317"/>
      <c r="I2" s="317"/>
      <c r="J2" s="317"/>
    </row>
    <row r="3" spans="1:10" ht="197.25" customHeight="1" thickBot="1">
      <c r="A3" s="317"/>
      <c r="B3" s="387" t="s">
        <v>324</v>
      </c>
      <c r="C3" s="388"/>
      <c r="D3" s="388"/>
      <c r="E3" s="388"/>
      <c r="F3" s="388"/>
      <c r="G3" s="388"/>
      <c r="H3" s="388"/>
      <c r="I3" s="389"/>
      <c r="J3" s="317"/>
    </row>
    <row r="4" spans="1:10" ht="15" customHeight="1">
      <c r="A4" s="317"/>
      <c r="B4" s="317"/>
      <c r="C4" s="318"/>
      <c r="D4" s="318"/>
      <c r="E4" s="318"/>
      <c r="F4" s="318"/>
      <c r="G4" s="317"/>
      <c r="H4" s="317"/>
      <c r="I4" s="317"/>
      <c r="J4" s="319"/>
    </row>
    <row r="5" spans="1:10" ht="22.5" customHeight="1" thickBot="1">
      <c r="A5" s="320"/>
      <c r="B5" s="320" t="s">
        <v>325</v>
      </c>
      <c r="D5" s="321"/>
      <c r="F5" s="390"/>
      <c r="G5" s="390"/>
      <c r="H5" s="320"/>
      <c r="I5" s="320"/>
      <c r="J5" s="323"/>
    </row>
    <row r="6" spans="1:10" ht="29.25" customHeight="1" thickBot="1">
      <c r="A6" s="320"/>
      <c r="B6" s="320"/>
      <c r="C6" s="324" t="s">
        <v>326</v>
      </c>
      <c r="D6" s="325"/>
      <c r="E6" s="326" t="s">
        <v>327</v>
      </c>
      <c r="F6" s="325"/>
      <c r="G6" s="327" t="s">
        <v>328</v>
      </c>
      <c r="H6" s="328"/>
      <c r="I6" s="320"/>
      <c r="J6" s="323"/>
    </row>
    <row r="7" spans="1:10" ht="15" customHeight="1">
      <c r="A7" s="320"/>
      <c r="B7" s="320"/>
      <c r="C7" s="329"/>
      <c r="D7" s="329"/>
      <c r="E7" s="329"/>
      <c r="F7" s="329"/>
      <c r="G7" s="320"/>
      <c r="H7" s="320"/>
      <c r="I7" s="320"/>
      <c r="J7" s="323"/>
    </row>
    <row r="8" spans="1:10" ht="22.5" customHeight="1" thickBot="1">
      <c r="A8" s="320"/>
      <c r="B8" s="320" t="s">
        <v>329</v>
      </c>
      <c r="C8" s="320"/>
      <c r="D8" s="320"/>
      <c r="E8" s="320"/>
      <c r="F8" s="320"/>
      <c r="G8" s="320"/>
      <c r="H8" s="320"/>
      <c r="I8" s="320"/>
      <c r="J8" s="320"/>
    </row>
    <row r="9" spans="1:10" ht="29.25" customHeight="1">
      <c r="A9" s="320"/>
      <c r="B9" s="320"/>
      <c r="C9" s="330" t="s">
        <v>150</v>
      </c>
      <c r="D9" s="331" t="s">
        <v>330</v>
      </c>
      <c r="E9" s="332"/>
      <c r="F9" s="333" t="s">
        <v>331</v>
      </c>
      <c r="G9" s="320"/>
      <c r="H9" s="320"/>
      <c r="I9" s="320"/>
      <c r="J9" s="320"/>
    </row>
    <row r="10" spans="1:10" ht="29.25" customHeight="1">
      <c r="A10" s="320"/>
      <c r="B10" s="320"/>
      <c r="C10" s="334" t="s">
        <v>332</v>
      </c>
      <c r="D10" s="391" t="s">
        <v>422</v>
      </c>
      <c r="E10" s="392"/>
      <c r="F10" s="393"/>
      <c r="G10" s="320"/>
      <c r="H10" s="320"/>
      <c r="I10" s="320"/>
      <c r="J10" s="323"/>
    </row>
    <row r="11" spans="1:10" ht="29.25" customHeight="1">
      <c r="A11" s="320"/>
      <c r="B11" s="320"/>
      <c r="C11" s="334" t="s">
        <v>333</v>
      </c>
      <c r="D11" s="394"/>
      <c r="E11" s="394"/>
      <c r="F11" s="395"/>
      <c r="G11" s="320"/>
      <c r="H11" s="320"/>
      <c r="I11" s="320"/>
      <c r="J11" s="323"/>
    </row>
    <row r="12" spans="1:10" ht="29.25" customHeight="1">
      <c r="A12" s="320"/>
      <c r="B12" s="320"/>
      <c r="C12" s="334" t="s">
        <v>334</v>
      </c>
      <c r="D12" s="396"/>
      <c r="E12" s="396"/>
      <c r="F12" s="397"/>
      <c r="G12" s="320"/>
      <c r="H12" s="320"/>
      <c r="I12" s="320"/>
      <c r="J12" s="323"/>
    </row>
    <row r="13" spans="1:10" ht="29.25" customHeight="1">
      <c r="A13" s="320"/>
      <c r="B13" s="320"/>
      <c r="C13" s="334" t="s">
        <v>335</v>
      </c>
      <c r="D13" s="396"/>
      <c r="E13" s="396"/>
      <c r="F13" s="397"/>
      <c r="G13" s="398" t="s">
        <v>336</v>
      </c>
      <c r="H13" s="399"/>
      <c r="I13" s="399"/>
      <c r="J13" s="399"/>
    </row>
    <row r="14" spans="1:10" ht="29.25" customHeight="1">
      <c r="A14" s="320"/>
      <c r="B14" s="320"/>
      <c r="C14" s="335" t="s">
        <v>337</v>
      </c>
      <c r="D14" s="396"/>
      <c r="E14" s="396"/>
      <c r="F14" s="397"/>
      <c r="G14" s="400" t="s">
        <v>338</v>
      </c>
      <c r="H14" s="400"/>
      <c r="I14" s="400"/>
      <c r="J14" s="400"/>
    </row>
    <row r="15" spans="1:10" ht="29.25" customHeight="1" thickBot="1">
      <c r="A15" s="320"/>
      <c r="B15" s="320"/>
      <c r="C15" s="336" t="s">
        <v>339</v>
      </c>
      <c r="D15" s="401"/>
      <c r="E15" s="401"/>
      <c r="F15" s="402"/>
      <c r="G15" s="400"/>
      <c r="H15" s="400"/>
      <c r="I15" s="400"/>
      <c r="J15" s="400"/>
    </row>
    <row r="16" spans="1:10" ht="15" customHeight="1" thickBot="1">
      <c r="A16" s="320"/>
      <c r="B16" s="320"/>
      <c r="C16" s="329"/>
      <c r="D16" s="329"/>
      <c r="E16" s="329"/>
      <c r="F16" s="329"/>
      <c r="G16" s="320"/>
      <c r="H16" s="320"/>
      <c r="I16" s="320"/>
      <c r="J16" s="323"/>
    </row>
    <row r="17" spans="1:11" ht="29.25" customHeight="1">
      <c r="A17" s="320"/>
      <c r="B17" s="320"/>
      <c r="C17" s="381" t="s">
        <v>340</v>
      </c>
      <c r="D17" s="382"/>
      <c r="E17" s="382"/>
      <c r="F17" s="383"/>
      <c r="G17" s="384" t="s">
        <v>341</v>
      </c>
      <c r="H17" s="385"/>
      <c r="I17" s="320"/>
      <c r="J17" s="323"/>
    </row>
    <row r="18" spans="1:11" ht="29.25" customHeight="1" thickBot="1">
      <c r="A18" s="320"/>
      <c r="B18" s="320"/>
      <c r="C18" s="337" t="s">
        <v>342</v>
      </c>
      <c r="D18" s="338" t="s">
        <v>343</v>
      </c>
      <c r="E18" s="403" t="s">
        <v>344</v>
      </c>
      <c r="F18" s="404"/>
      <c r="G18" s="339">
        <f>_xlfn.DAYS(VLOOKUP(E18,マスタ!B2:C13,2,FALSE),VLOOKUP(C18,マスタ!B2:C13,2,FALSE))/30+1</f>
        <v>12.133333333333333</v>
      </c>
      <c r="H18" s="340" t="s">
        <v>345</v>
      </c>
      <c r="I18" s="320"/>
      <c r="J18" s="323"/>
    </row>
    <row r="19" spans="1:11" ht="15" customHeight="1" thickBot="1">
      <c r="A19" s="320"/>
      <c r="B19" s="320"/>
      <c r="C19" s="320"/>
      <c r="D19" s="329"/>
      <c r="E19" s="320"/>
      <c r="F19" s="320"/>
      <c r="G19" s="320"/>
      <c r="H19" s="322"/>
      <c r="I19" s="320"/>
      <c r="J19" s="323"/>
    </row>
    <row r="20" spans="1:11" ht="29.25" customHeight="1">
      <c r="A20" s="320"/>
      <c r="B20" s="320"/>
      <c r="C20" s="381" t="s">
        <v>346</v>
      </c>
      <c r="D20" s="405"/>
      <c r="E20" s="405"/>
      <c r="F20" s="406"/>
      <c r="G20" s="384" t="s">
        <v>341</v>
      </c>
      <c r="H20" s="385"/>
      <c r="I20" s="320"/>
      <c r="J20" s="323"/>
    </row>
    <row r="21" spans="1:11" ht="29.25" customHeight="1" thickBot="1">
      <c r="A21" s="320"/>
      <c r="B21" s="320"/>
      <c r="C21" s="337" t="s">
        <v>342</v>
      </c>
      <c r="D21" s="338" t="s">
        <v>343</v>
      </c>
      <c r="E21" s="403" t="s">
        <v>344</v>
      </c>
      <c r="F21" s="404"/>
      <c r="G21" s="339">
        <f>_xlfn.DAYS(VLOOKUP(E21,マスタ!B2:C13,2,FALSE),VLOOKUP(C21,マスタ!B2:C13,2,FALSE))/30+1</f>
        <v>12.133333333333333</v>
      </c>
      <c r="H21" s="340" t="s">
        <v>345</v>
      </c>
      <c r="I21" s="320"/>
      <c r="J21" s="323"/>
    </row>
    <row r="22" spans="1:11" ht="15" customHeight="1">
      <c r="A22" s="320"/>
      <c r="B22" s="320"/>
      <c r="C22" s="321"/>
      <c r="D22" s="329"/>
      <c r="E22" s="321"/>
      <c r="F22" s="321"/>
      <c r="G22" s="341"/>
      <c r="H22" s="322"/>
      <c r="I22" s="320"/>
      <c r="J22" s="323"/>
    </row>
    <row r="23" spans="1:11" ht="21" customHeight="1">
      <c r="A23" s="320"/>
      <c r="B23" s="320"/>
      <c r="C23" s="321"/>
      <c r="D23" s="329"/>
      <c r="E23" s="321"/>
      <c r="F23" s="321"/>
      <c r="G23" s="341"/>
      <c r="H23" s="322"/>
      <c r="I23" s="320"/>
      <c r="J23" s="323"/>
    </row>
    <row r="24" spans="1:11" ht="14.25" thickBot="1">
      <c r="A24" s="320"/>
      <c r="B24" s="320" t="s">
        <v>347</v>
      </c>
      <c r="C24" s="329"/>
      <c r="D24" s="329"/>
      <c r="E24" s="329"/>
      <c r="F24" s="329"/>
      <c r="G24" s="329"/>
      <c r="H24" s="320"/>
      <c r="I24" s="320"/>
      <c r="J24" s="320"/>
    </row>
    <row r="25" spans="1:11" ht="29.25" customHeight="1" thickBot="1">
      <c r="A25" s="320"/>
      <c r="B25" s="320"/>
      <c r="C25" s="407" t="s">
        <v>348</v>
      </c>
      <c r="D25" s="408"/>
      <c r="E25" s="408"/>
      <c r="F25" s="409">
        <f>②積算表!S21</f>
        <v>6</v>
      </c>
      <c r="G25" s="409"/>
      <c r="H25" s="410"/>
      <c r="I25" s="342" t="s">
        <v>349</v>
      </c>
      <c r="J25" s="320"/>
    </row>
    <row r="26" spans="1:11" ht="21" customHeight="1">
      <c r="A26" s="320"/>
      <c r="B26" s="320"/>
      <c r="C26" s="321"/>
      <c r="D26" s="329"/>
      <c r="E26" s="321"/>
      <c r="F26" s="321"/>
      <c r="G26" s="341"/>
      <c r="H26" s="322"/>
      <c r="I26" s="320"/>
      <c r="J26" s="323"/>
    </row>
    <row r="27" spans="1:11" ht="18" customHeight="1">
      <c r="A27" s="320"/>
      <c r="B27" s="320" t="s">
        <v>350</v>
      </c>
      <c r="C27" s="329"/>
      <c r="D27" s="329"/>
      <c r="E27" s="329"/>
      <c r="F27" s="329"/>
      <c r="G27" s="329"/>
      <c r="H27" s="320"/>
      <c r="I27" s="320"/>
      <c r="J27" s="320"/>
      <c r="K27" s="343"/>
    </row>
    <row r="28" spans="1:11" ht="17.25" customHeight="1" thickBot="1">
      <c r="A28" s="320"/>
      <c r="B28" s="320" t="s">
        <v>351</v>
      </c>
      <c r="C28" s="329"/>
      <c r="D28" s="329"/>
      <c r="E28" s="329"/>
      <c r="F28" s="329"/>
      <c r="G28" s="329"/>
      <c r="H28" s="320"/>
      <c r="I28" s="320"/>
      <c r="J28" s="320"/>
      <c r="K28" s="343"/>
    </row>
    <row r="29" spans="1:11" ht="29.25" customHeight="1">
      <c r="A29" s="320"/>
      <c r="B29" s="320"/>
      <c r="C29" s="416" t="s">
        <v>352</v>
      </c>
      <c r="D29" s="417"/>
      <c r="E29" s="417"/>
      <c r="F29" s="418"/>
      <c r="G29" s="419"/>
      <c r="H29" s="420"/>
      <c r="I29" s="344" t="s">
        <v>353</v>
      </c>
      <c r="J29" s="320"/>
      <c r="K29" s="343"/>
    </row>
    <row r="30" spans="1:11" ht="29.25" customHeight="1">
      <c r="A30" s="320"/>
      <c r="B30" s="320"/>
      <c r="C30" s="421" t="s">
        <v>354</v>
      </c>
      <c r="D30" s="422"/>
      <c r="E30" s="422"/>
      <c r="F30" s="423"/>
      <c r="G30" s="424"/>
      <c r="H30" s="425"/>
      <c r="I30" s="345" t="s">
        <v>353</v>
      </c>
      <c r="J30" s="320"/>
      <c r="K30" s="343"/>
    </row>
    <row r="31" spans="1:11" ht="29.25" customHeight="1" thickBot="1">
      <c r="A31" s="320"/>
      <c r="B31" s="320"/>
      <c r="C31" s="426" t="s">
        <v>355</v>
      </c>
      <c r="D31" s="427"/>
      <c r="E31" s="427"/>
      <c r="F31" s="428"/>
      <c r="G31" s="429"/>
      <c r="H31" s="430"/>
      <c r="I31" s="346" t="s">
        <v>353</v>
      </c>
      <c r="J31" s="320"/>
      <c r="K31" s="343"/>
    </row>
    <row r="32" spans="1:11">
      <c r="A32" s="320"/>
      <c r="B32" s="320"/>
      <c r="C32" s="320"/>
      <c r="D32" s="320"/>
      <c r="E32" s="320"/>
      <c r="F32" s="320"/>
      <c r="G32" s="320"/>
      <c r="H32" s="320"/>
      <c r="I32" s="320"/>
      <c r="J32" s="320"/>
    </row>
    <row r="33" spans="1:10" ht="29.25" customHeight="1" thickBot="1">
      <c r="A33" s="320"/>
      <c r="B33" s="320" t="s">
        <v>356</v>
      </c>
      <c r="C33" s="347"/>
      <c r="D33" s="318"/>
      <c r="E33" s="318"/>
      <c r="F33" s="318"/>
      <c r="G33" s="318"/>
      <c r="H33" s="317"/>
      <c r="I33" s="317"/>
      <c r="J33" s="323"/>
    </row>
    <row r="34" spans="1:10" ht="48.75" customHeight="1" thickBot="1">
      <c r="A34" s="320"/>
      <c r="B34" s="320"/>
      <c r="C34" s="411" t="s">
        <v>357</v>
      </c>
      <c r="D34" s="412"/>
      <c r="E34" s="412"/>
      <c r="F34" s="413" t="s">
        <v>358</v>
      </c>
      <c r="G34" s="414"/>
      <c r="H34" s="414"/>
      <c r="I34" s="415"/>
      <c r="J34" s="323"/>
    </row>
    <row r="35" spans="1:10" ht="14.25">
      <c r="J35" s="348"/>
    </row>
    <row r="36" spans="1:10" ht="14.25">
      <c r="J36" s="348"/>
    </row>
    <row r="37" spans="1:10" ht="14.25">
      <c r="J37" s="348"/>
    </row>
  </sheetData>
  <sheetProtection algorithmName="SHA-512" hashValue="QyeAs8M8ObPKda2h22CmtntcQY9vvvbZSIBf8Rg3b7O9k2VJBbDT0g7jMuISJAmTvarUgjYRu0ccNT9GxD8ywQ==" saltValue="UwaKOB4iPjRdyxT6imy76w==" spinCount="100000" sheet="1" selectLockedCells="1"/>
  <protectedRanges>
    <protectedRange sqref="D10:F15 E9 C18 E18:F18 C6 F29:H31 C26 E26:F26 L33:L34 L18:L26 E21:F23 C21:C23" name="範囲1"/>
    <protectedRange sqref="F25:H25" name="範囲1_1"/>
    <protectedRange sqref="C34 E34" name="範囲1_2"/>
  </protectedRanges>
  <mergeCells count="27">
    <mergeCell ref="C34:E34"/>
    <mergeCell ref="F34:I34"/>
    <mergeCell ref="C29:E29"/>
    <mergeCell ref="F29:H29"/>
    <mergeCell ref="C30:E30"/>
    <mergeCell ref="F30:H30"/>
    <mergeCell ref="C31:E31"/>
    <mergeCell ref="F31:H31"/>
    <mergeCell ref="E18:F18"/>
    <mergeCell ref="C20:F20"/>
    <mergeCell ref="G20:H20"/>
    <mergeCell ref="E21:F21"/>
    <mergeCell ref="C25:E25"/>
    <mergeCell ref="F25:H25"/>
    <mergeCell ref="C17:F17"/>
    <mergeCell ref="G17:H17"/>
    <mergeCell ref="A1:J1"/>
    <mergeCell ref="B3:I3"/>
    <mergeCell ref="F5:G5"/>
    <mergeCell ref="D10:F10"/>
    <mergeCell ref="D11:F11"/>
    <mergeCell ref="D12:F12"/>
    <mergeCell ref="D13:F13"/>
    <mergeCell ref="G13:J13"/>
    <mergeCell ref="D14:F14"/>
    <mergeCell ref="G14:J15"/>
    <mergeCell ref="D15:F15"/>
  </mergeCells>
  <phoneticPr fontId="1"/>
  <conditionalFormatting sqref="C6:D6 F6">
    <cfRule type="containsBlanks" dxfId="10" priority="2">
      <formula>LEN(TRIM(C6))=0</formula>
    </cfRule>
  </conditionalFormatting>
  <conditionalFormatting sqref="E9 D10:F15">
    <cfRule type="containsBlanks" dxfId="9" priority="3">
      <formula>LEN(TRIM(D9))=0</formula>
    </cfRule>
  </conditionalFormatting>
  <conditionalFormatting sqref="F25:H25">
    <cfRule type="containsBlanks" dxfId="8" priority="5">
      <formula>LEN(TRIM(F25))=0</formula>
    </cfRule>
  </conditionalFormatting>
  <conditionalFormatting sqref="F29:H31">
    <cfRule type="containsBlanks" dxfId="7" priority="4">
      <formula>LEN(TRIM(F29))=0</formula>
    </cfRule>
  </conditionalFormatting>
  <conditionalFormatting sqref="F34:H34">
    <cfRule type="containsBlanks" dxfId="6" priority="1">
      <formula>LEN(TRIM(F34))=0</formula>
    </cfRule>
  </conditionalFormatting>
  <dataValidations count="5">
    <dataValidation type="whole" allowBlank="1" showInputMessage="1" showErrorMessage="1" sqref="F6" xr:uid="{477F48B6-2221-40F8-AD3B-A9B0766E715A}">
      <formula1>1</formula1>
      <formula2>31</formula2>
    </dataValidation>
    <dataValidation type="whole" allowBlank="1" showInputMessage="1" showErrorMessage="1" sqref="D6" xr:uid="{0E5D428F-38C3-4509-A7FC-FB44E50AFBF3}">
      <formula1>1</formula1>
      <formula2>12</formula2>
    </dataValidation>
    <dataValidation type="whole" allowBlank="1" showInputMessage="1" showErrorMessage="1" sqref="F29:H31" xr:uid="{1F9654C9-1BEC-4422-8FC7-45DBD6C5111E}">
      <formula1>0</formula1>
      <formula2>100</formula2>
    </dataValidation>
    <dataValidation type="list" allowBlank="1" showInputMessage="1" showErrorMessage="1" sqref="E9" xr:uid="{2A3541A5-EBF2-4240-A76C-FAC642C18C6A}">
      <formula1>"鶴見,神奈川,西,中,南,港南,保土ケ谷,旭,磯子,金沢,港北,緑,青葉,都筑,泉,栄,戸塚,瀬谷"</formula1>
    </dataValidation>
    <dataValidation type="textLength" operator="equal" allowBlank="1" showInputMessage="1" showErrorMessage="1" errorTitle="無効な入力" error="13桁で入力してください" sqref="D11:F11" xr:uid="{61F6626E-2889-40D8-B9FB-B9B79ABD3258}">
      <formula1>13</formula1>
    </dataValidation>
  </dataValidations>
  <pageMargins left="0.25" right="0.25" top="0.75" bottom="0.75" header="0.3" footer="0.3"/>
  <pageSetup paperSize="9" fitToHeight="0" orientation="portrait" r:id="rId1"/>
  <rowBreaks count="1" manualBreakCount="1">
    <brk id="22" max="9" man="1"/>
  </rowBreaks>
  <extLst>
    <ext xmlns:x14="http://schemas.microsoft.com/office/spreadsheetml/2009/9/main" uri="{CCE6A557-97BC-4b89-ADB6-D9C93CAAB3DF}">
      <x14:dataValidations xmlns:xm="http://schemas.microsoft.com/office/excel/2006/main" count="3">
        <x14:dataValidation type="list" allowBlank="1" showInputMessage="1" showErrorMessage="1" xr:uid="{B8CE648F-A19E-4962-8724-EA0A542246F3}">
          <x14:formula1>
            <xm:f>マスタ!$D$5:$D$7</xm:f>
          </x14:formula1>
          <xm:sqref>F34:I34</xm:sqref>
        </x14:dataValidation>
        <x14:dataValidation type="list" allowBlank="1" showInputMessage="1" showErrorMessage="1" xr:uid="{1083CE68-929B-4B5E-BF97-7C9475D5EFF9}">
          <x14:formula1>
            <xm:f>マスタ!$D$2:$D$3</xm:f>
          </x14:formula1>
          <xm:sqref>C6</xm:sqref>
        </x14:dataValidation>
        <x14:dataValidation type="list" allowBlank="1" showInputMessage="1" showErrorMessage="1" xr:uid="{3991A098-CAAD-4506-9F21-E0DCAE63B607}">
          <x14:formula1>
            <xm:f>マスタ!$B$2:$B$13</xm:f>
          </x14:formula1>
          <xm:sqref>C18 E18:F18 E21:F21 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56"/>
  <sheetViews>
    <sheetView view="pageBreakPreview" zoomScaleNormal="100" zoomScaleSheetLayoutView="100" workbookViewId="0">
      <selection activeCell="G16" sqref="G16:L16"/>
    </sheetView>
  </sheetViews>
  <sheetFormatPr defaultColWidth="8.875" defaultRowHeight="13.5" outlineLevelRow="1"/>
  <cols>
    <col min="1" max="12" width="3.125" customWidth="1"/>
    <col min="13" max="36" width="2.625" customWidth="1"/>
    <col min="37" max="37" width="3" customWidth="1"/>
    <col min="38" max="55" width="9" customWidth="1"/>
    <col min="56" max="57" width="33.5" customWidth="1"/>
  </cols>
  <sheetData>
    <row r="1" spans="1:44" ht="14.25" thickBot="1">
      <c r="A1" s="373"/>
      <c r="B1" s="373"/>
      <c r="C1" s="373"/>
      <c r="D1" s="373"/>
      <c r="E1" s="373"/>
      <c r="F1" s="373"/>
      <c r="G1" s="373"/>
      <c r="H1" s="373"/>
      <c r="I1" s="373"/>
      <c r="J1" s="373"/>
      <c r="K1" s="373"/>
      <c r="L1" s="373"/>
      <c r="M1" s="373"/>
      <c r="N1" s="373"/>
      <c r="O1" s="373"/>
      <c r="P1" s="373"/>
      <c r="Q1" s="373"/>
      <c r="R1" s="374"/>
      <c r="S1" s="485"/>
      <c r="T1" s="485"/>
      <c r="U1" s="375"/>
      <c r="V1" s="375"/>
      <c r="W1" s="375"/>
      <c r="X1" s="375"/>
      <c r="Y1" s="375"/>
      <c r="Z1" s="375"/>
      <c r="AA1" s="375"/>
      <c r="AB1" s="374"/>
      <c r="AC1" s="374"/>
      <c r="AD1" s="374"/>
      <c r="AE1" s="499"/>
      <c r="AF1" s="499"/>
      <c r="AG1" s="499"/>
      <c r="AH1" s="499"/>
      <c r="AI1" s="499"/>
      <c r="AJ1" s="499"/>
      <c r="AP1" s="1"/>
      <c r="AQ1" s="2"/>
      <c r="AR1" s="2"/>
    </row>
    <row r="2" spans="1:44" ht="14.25" customHeight="1">
      <c r="A2" s="373"/>
      <c r="B2" s="518" t="s">
        <v>185</v>
      </c>
      <c r="C2" s="519"/>
      <c r="D2" s="519"/>
      <c r="E2" s="519"/>
      <c r="F2" s="519"/>
      <c r="G2" s="519"/>
      <c r="H2" s="519"/>
      <c r="I2" s="519"/>
      <c r="J2" s="519"/>
      <c r="K2" s="519"/>
      <c r="L2" s="520"/>
      <c r="M2" s="373"/>
      <c r="N2" s="373"/>
      <c r="O2" s="373"/>
      <c r="P2" s="373"/>
      <c r="Q2" s="373"/>
      <c r="R2" s="486" t="s">
        <v>150</v>
      </c>
      <c r="S2" s="487"/>
      <c r="T2" s="487"/>
      <c r="U2" s="488"/>
      <c r="V2" s="500" t="s">
        <v>163</v>
      </c>
      <c r="W2" s="501"/>
      <c r="X2" s="501"/>
      <c r="Y2" s="501"/>
      <c r="Z2" s="501">
        <f>①入力シート!E9</f>
        <v>0</v>
      </c>
      <c r="AA2" s="501"/>
      <c r="AB2" s="501"/>
      <c r="AC2" s="501"/>
      <c r="AD2" s="501"/>
      <c r="AE2" s="501"/>
      <c r="AF2" s="501"/>
      <c r="AG2" s="501"/>
      <c r="AH2" s="501"/>
      <c r="AI2" s="501" t="s">
        <v>164</v>
      </c>
      <c r="AJ2" s="502"/>
      <c r="AP2" s="1"/>
      <c r="AQ2" s="2"/>
      <c r="AR2" s="2"/>
    </row>
    <row r="3" spans="1:44" ht="14.25" customHeight="1" thickBot="1">
      <c r="A3" s="373"/>
      <c r="B3" s="521"/>
      <c r="C3" s="522"/>
      <c r="D3" s="522"/>
      <c r="E3" s="522"/>
      <c r="F3" s="522"/>
      <c r="G3" s="522"/>
      <c r="H3" s="522"/>
      <c r="I3" s="522"/>
      <c r="J3" s="522"/>
      <c r="K3" s="522"/>
      <c r="L3" s="523"/>
      <c r="M3" s="373"/>
      <c r="N3" s="373"/>
      <c r="O3" s="373"/>
      <c r="P3" s="373"/>
      <c r="Q3" s="373"/>
      <c r="R3" s="489" t="s">
        <v>1</v>
      </c>
      <c r="S3" s="490"/>
      <c r="T3" s="490"/>
      <c r="U3" s="491"/>
      <c r="V3" s="492" t="str">
        <f>①入力シート!D10</f>
        <v>小規模保育事業Ｂ型</v>
      </c>
      <c r="W3" s="493"/>
      <c r="X3" s="493"/>
      <c r="Y3" s="493"/>
      <c r="Z3" s="493"/>
      <c r="AA3" s="493"/>
      <c r="AB3" s="493"/>
      <c r="AC3" s="493"/>
      <c r="AD3" s="493"/>
      <c r="AE3" s="493"/>
      <c r="AF3" s="493"/>
      <c r="AG3" s="493"/>
      <c r="AH3" s="493"/>
      <c r="AI3" s="493"/>
      <c r="AJ3" s="494"/>
      <c r="AP3" s="1"/>
      <c r="AQ3" s="2"/>
      <c r="AR3" s="2"/>
    </row>
    <row r="4" spans="1:44" ht="14.25" customHeight="1">
      <c r="A4" s="373"/>
      <c r="B4" s="376"/>
      <c r="C4" s="376"/>
      <c r="D4" s="376"/>
      <c r="E4" s="376"/>
      <c r="F4" s="376"/>
      <c r="G4" s="376"/>
      <c r="H4" s="376"/>
      <c r="I4" s="376"/>
      <c r="J4" s="373"/>
      <c r="K4" s="373"/>
      <c r="L4" s="373"/>
      <c r="M4" s="373"/>
      <c r="N4" s="373"/>
      <c r="O4" s="373"/>
      <c r="P4" s="373"/>
      <c r="Q4" s="373"/>
      <c r="R4" s="489" t="s">
        <v>2</v>
      </c>
      <c r="S4" s="490"/>
      <c r="T4" s="490"/>
      <c r="U4" s="491"/>
      <c r="V4" s="503">
        <f>①入力シート!D11</f>
        <v>0</v>
      </c>
      <c r="W4" s="504"/>
      <c r="X4" s="504"/>
      <c r="Y4" s="504"/>
      <c r="Z4" s="504"/>
      <c r="AA4" s="504"/>
      <c r="AB4" s="504"/>
      <c r="AC4" s="504"/>
      <c r="AD4" s="504"/>
      <c r="AE4" s="504"/>
      <c r="AF4" s="504"/>
      <c r="AG4" s="504"/>
      <c r="AH4" s="504"/>
      <c r="AI4" s="504"/>
      <c r="AJ4" s="505"/>
      <c r="AP4" s="1"/>
    </row>
    <row r="5" spans="1:44" ht="14.25" customHeight="1">
      <c r="A5" s="373"/>
      <c r="B5" s="377" t="s">
        <v>287</v>
      </c>
      <c r="C5" s="376"/>
      <c r="D5" s="376"/>
      <c r="E5" s="376"/>
      <c r="F5" s="376"/>
      <c r="G5" s="376"/>
      <c r="H5" s="376"/>
      <c r="I5" s="376"/>
      <c r="J5" s="373"/>
      <c r="K5" s="373"/>
      <c r="L5" s="373"/>
      <c r="M5" s="373"/>
      <c r="N5" s="373"/>
      <c r="O5" s="373"/>
      <c r="P5" s="373"/>
      <c r="Q5" s="373"/>
      <c r="R5" s="509" t="s">
        <v>151</v>
      </c>
      <c r="S5" s="510"/>
      <c r="T5" s="510"/>
      <c r="U5" s="511"/>
      <c r="V5" s="492">
        <f>①入力シート!D12</f>
        <v>0</v>
      </c>
      <c r="W5" s="493"/>
      <c r="X5" s="493"/>
      <c r="Y5" s="493"/>
      <c r="Z5" s="493"/>
      <c r="AA5" s="493"/>
      <c r="AB5" s="493"/>
      <c r="AC5" s="493"/>
      <c r="AD5" s="493"/>
      <c r="AE5" s="493"/>
      <c r="AF5" s="493"/>
      <c r="AG5" s="493"/>
      <c r="AH5" s="493"/>
      <c r="AI5" s="493"/>
      <c r="AJ5" s="494"/>
      <c r="AP5" s="1"/>
    </row>
    <row r="6" spans="1:44" ht="14.25" customHeight="1">
      <c r="A6" s="373"/>
      <c r="B6" s="378" t="s">
        <v>288</v>
      </c>
      <c r="C6" s="376"/>
      <c r="D6" s="376"/>
      <c r="E6" s="376"/>
      <c r="F6" s="376"/>
      <c r="G6" s="376"/>
      <c r="H6" s="376"/>
      <c r="I6" s="376"/>
      <c r="J6" s="373"/>
      <c r="K6" s="373"/>
      <c r="L6" s="373"/>
      <c r="M6" s="373"/>
      <c r="N6" s="373"/>
      <c r="O6" s="373"/>
      <c r="P6" s="373"/>
      <c r="Q6" s="373"/>
      <c r="R6" s="512"/>
      <c r="S6" s="513"/>
      <c r="T6" s="513"/>
      <c r="U6" s="514"/>
      <c r="V6" s="506"/>
      <c r="W6" s="507"/>
      <c r="X6" s="507"/>
      <c r="Y6" s="507"/>
      <c r="Z6" s="507"/>
      <c r="AA6" s="507"/>
      <c r="AB6" s="507"/>
      <c r="AC6" s="507"/>
      <c r="AD6" s="507"/>
      <c r="AE6" s="507"/>
      <c r="AF6" s="507"/>
      <c r="AG6" s="507"/>
      <c r="AH6" s="507"/>
      <c r="AI6" s="507"/>
      <c r="AJ6" s="508"/>
      <c r="AP6" s="1"/>
    </row>
    <row r="7" spans="1:44" ht="15" customHeight="1" thickBot="1">
      <c r="A7" s="373"/>
      <c r="B7" s="377" t="s">
        <v>289</v>
      </c>
      <c r="C7" s="376"/>
      <c r="D7" s="376"/>
      <c r="E7" s="376"/>
      <c r="F7" s="376"/>
      <c r="G7" s="376"/>
      <c r="H7" s="376"/>
      <c r="I7" s="376"/>
      <c r="J7" s="373"/>
      <c r="K7" s="373"/>
      <c r="L7" s="373"/>
      <c r="M7" s="373"/>
      <c r="N7" s="373"/>
      <c r="O7" s="373"/>
      <c r="P7" s="373"/>
      <c r="Q7" s="373"/>
      <c r="R7" s="515" t="s">
        <v>152</v>
      </c>
      <c r="S7" s="516"/>
      <c r="T7" s="516"/>
      <c r="U7" s="517"/>
      <c r="V7" s="496">
        <f>①入力シート!D13</f>
        <v>0</v>
      </c>
      <c r="W7" s="497"/>
      <c r="X7" s="497"/>
      <c r="Y7" s="497"/>
      <c r="Z7" s="497"/>
      <c r="AA7" s="497"/>
      <c r="AB7" s="497"/>
      <c r="AC7" s="497"/>
      <c r="AD7" s="497"/>
      <c r="AE7" s="497"/>
      <c r="AF7" s="497"/>
      <c r="AG7" s="497"/>
      <c r="AH7" s="497"/>
      <c r="AI7" s="497"/>
      <c r="AJ7" s="498"/>
      <c r="AP7" s="1"/>
    </row>
    <row r="8" spans="1:44" ht="6" customHeight="1">
      <c r="A8" s="373"/>
      <c r="B8" s="373"/>
      <c r="C8" s="373"/>
      <c r="D8" s="373"/>
      <c r="E8" s="373"/>
      <c r="F8" s="373"/>
      <c r="G8" s="373"/>
      <c r="H8" s="373"/>
      <c r="I8" s="373"/>
      <c r="J8" s="373"/>
      <c r="K8" s="373"/>
      <c r="L8" s="373"/>
      <c r="M8" s="373"/>
      <c r="N8" s="373"/>
      <c r="O8" s="373"/>
      <c r="P8" s="373"/>
      <c r="Q8" s="373"/>
      <c r="R8" s="379"/>
      <c r="S8" s="379"/>
      <c r="T8" s="379"/>
      <c r="U8" s="379"/>
      <c r="V8" s="380"/>
      <c r="W8" s="380"/>
      <c r="X8" s="380"/>
      <c r="Y8" s="380"/>
      <c r="Z8" s="380"/>
      <c r="AA8" s="380"/>
      <c r="AB8" s="380"/>
      <c r="AC8" s="380"/>
      <c r="AD8" s="380"/>
      <c r="AE8" s="380"/>
      <c r="AF8" s="380"/>
      <c r="AG8" s="380"/>
      <c r="AH8" s="380"/>
      <c r="AI8" s="380"/>
      <c r="AJ8" s="380"/>
      <c r="AP8" s="1"/>
    </row>
    <row r="9" spans="1:44" ht="6.75" customHeight="1">
      <c r="A9" s="373"/>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P9" s="1"/>
    </row>
    <row r="10" spans="1:44" s="271" customFormat="1" ht="18.75">
      <c r="A10" s="495" t="s">
        <v>285</v>
      </c>
      <c r="B10" s="495"/>
      <c r="C10" s="495"/>
      <c r="D10" s="495"/>
      <c r="E10" s="495"/>
      <c r="F10" s="495"/>
      <c r="G10" s="495"/>
      <c r="H10" s="495"/>
      <c r="I10" s="495"/>
      <c r="J10" s="495"/>
      <c r="K10" s="495"/>
      <c r="L10" s="495"/>
      <c r="M10" s="495"/>
      <c r="N10" s="495"/>
      <c r="O10" s="495"/>
      <c r="P10" s="495"/>
      <c r="Q10" s="495"/>
      <c r="R10" s="495"/>
      <c r="S10" s="495"/>
      <c r="T10" s="495"/>
      <c r="U10" s="495"/>
      <c r="V10" s="495"/>
      <c r="W10" s="495"/>
      <c r="X10" s="495"/>
      <c r="Y10" s="495"/>
      <c r="Z10" s="495"/>
      <c r="AA10" s="495"/>
      <c r="AB10" s="495"/>
      <c r="AC10" s="495"/>
      <c r="AD10" s="495"/>
      <c r="AE10" s="495"/>
      <c r="AF10" s="495"/>
      <c r="AG10" s="495"/>
      <c r="AH10" s="495"/>
      <c r="AI10" s="495"/>
      <c r="AJ10" s="495"/>
      <c r="AP10" s="1"/>
      <c r="AQ10" s="272"/>
      <c r="AR10" s="2"/>
    </row>
    <row r="11" spans="1:44" s="271" customFormat="1" ht="6" customHeight="1">
      <c r="A11" s="273"/>
      <c r="B11" s="273"/>
      <c r="C11" s="273"/>
      <c r="D11" s="273"/>
      <c r="E11" s="273"/>
      <c r="F11" s="273"/>
      <c r="G11" s="273"/>
      <c r="H11" s="273"/>
      <c r="I11" s="273"/>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c r="AG11" s="273"/>
      <c r="AH11" s="273"/>
      <c r="AI11" s="273"/>
      <c r="AJ11" s="273"/>
      <c r="AP11" s="1"/>
      <c r="AQ11" s="2"/>
      <c r="AR11" s="2"/>
    </row>
    <row r="12" spans="1:44" s="271" customFormat="1">
      <c r="A12" s="274" t="s">
        <v>116</v>
      </c>
      <c r="B12" s="88"/>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90"/>
      <c r="AC12" s="275"/>
      <c r="AD12" s="275"/>
      <c r="AE12" s="35"/>
      <c r="AF12" s="88"/>
      <c r="AG12" s="275"/>
      <c r="AH12" s="275"/>
      <c r="AI12" s="35"/>
      <c r="AJ12" s="36"/>
      <c r="AP12" s="1"/>
      <c r="AQ12" s="2"/>
      <c r="AR12" s="2"/>
    </row>
    <row r="13" spans="1:44" s="271" customFormat="1">
      <c r="A13" s="276" t="s">
        <v>283</v>
      </c>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85"/>
      <c r="AH13" s="85"/>
      <c r="AI13" s="85"/>
      <c r="AJ13" s="86"/>
      <c r="AP13" s="1"/>
      <c r="AQ13" s="2"/>
      <c r="AR13" s="2"/>
    </row>
    <row r="14" spans="1:44" s="271" customFormat="1">
      <c r="A14" s="277" t="s">
        <v>284</v>
      </c>
      <c r="B14" s="91"/>
      <c r="C14" s="278"/>
      <c r="D14" s="278"/>
      <c r="E14" s="278"/>
      <c r="F14" s="278"/>
      <c r="G14" s="278"/>
      <c r="H14" s="278"/>
      <c r="I14" s="278"/>
      <c r="J14" s="278"/>
      <c r="K14" s="278"/>
      <c r="L14" s="278"/>
      <c r="M14" s="31"/>
      <c r="N14" s="278"/>
      <c r="O14" s="278"/>
      <c r="P14" s="278"/>
      <c r="Q14" s="278"/>
      <c r="R14" s="278"/>
      <c r="S14" s="278"/>
      <c r="T14" s="278"/>
      <c r="U14" s="278"/>
      <c r="V14" s="278"/>
      <c r="W14" s="278"/>
      <c r="X14" s="278"/>
      <c r="Y14" s="278"/>
      <c r="Z14" s="278"/>
      <c r="AA14" s="278"/>
      <c r="AB14" s="92"/>
      <c r="AC14" s="278"/>
      <c r="AD14" s="278"/>
      <c r="AE14" s="37"/>
      <c r="AF14" s="91"/>
      <c r="AG14" s="278"/>
      <c r="AH14" s="278"/>
      <c r="AI14" s="37"/>
      <c r="AJ14" s="38"/>
      <c r="AP14" s="1"/>
      <c r="AQ14" s="2"/>
      <c r="AR14" s="2"/>
    </row>
    <row r="15" spans="1:44" s="271" customFormat="1" ht="8.25" customHeight="1" thickBot="1">
      <c r="A15" s="273"/>
      <c r="B15" s="273"/>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P15" s="1"/>
      <c r="AQ15" s="2"/>
      <c r="AR15" s="2"/>
    </row>
    <row r="16" spans="1:44" s="271" customFormat="1" ht="27.75" customHeight="1" thickBot="1">
      <c r="A16" s="532" t="s">
        <v>115</v>
      </c>
      <c r="B16" s="532"/>
      <c r="C16" s="532"/>
      <c r="D16" s="532"/>
      <c r="E16" s="532"/>
      <c r="F16" s="533"/>
      <c r="G16" s="528"/>
      <c r="H16" s="529"/>
      <c r="I16" s="529"/>
      <c r="J16" s="529"/>
      <c r="K16" s="529"/>
      <c r="L16" s="530"/>
      <c r="M16" s="531" t="s">
        <v>8</v>
      </c>
      <c r="N16" s="532"/>
      <c r="O16" s="532"/>
      <c r="P16" s="532"/>
      <c r="Q16" s="532"/>
      <c r="R16" s="533"/>
      <c r="S16" s="642"/>
      <c r="T16" s="643"/>
      <c r="U16" s="643"/>
      <c r="V16" s="643"/>
      <c r="W16" s="643"/>
      <c r="X16" s="644"/>
      <c r="Y16" s="531" t="s">
        <v>9</v>
      </c>
      <c r="Z16" s="532"/>
      <c r="AA16" s="532"/>
      <c r="AB16" s="532"/>
      <c r="AC16" s="532"/>
      <c r="AD16" s="532"/>
      <c r="AE16" s="651" t="e">
        <f>VLOOKUP(S16,定員,2,1)</f>
        <v>#N/A</v>
      </c>
      <c r="AF16" s="651"/>
      <c r="AG16" s="651"/>
      <c r="AH16" s="651"/>
      <c r="AI16" s="651"/>
      <c r="AJ16" s="651"/>
      <c r="AP16" s="1"/>
      <c r="AQ16" s="1"/>
      <c r="AR16" s="1"/>
    </row>
    <row r="17" spans="1:57" s="271" customFormat="1" ht="6" customHeight="1">
      <c r="A17" s="273"/>
      <c r="B17" s="273"/>
      <c r="C17" s="273"/>
      <c r="D17" s="273"/>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P17" s="1"/>
      <c r="AQ17" s="1"/>
      <c r="AR17" s="1"/>
    </row>
    <row r="18" spans="1:57" s="271" customFormat="1" ht="3.75" customHeight="1">
      <c r="A18" s="273"/>
      <c r="B18" s="273"/>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P18" s="1"/>
      <c r="AQ18" s="2"/>
      <c r="AR18" s="2"/>
    </row>
    <row r="19" spans="1:57" s="271" customFormat="1" ht="7.5" customHeight="1">
      <c r="A19" s="273"/>
      <c r="B19" s="273"/>
      <c r="C19" s="273"/>
      <c r="D19" s="273"/>
      <c r="E19" s="273"/>
      <c r="F19" s="273"/>
      <c r="G19" s="536" t="s">
        <v>10</v>
      </c>
      <c r="H19" s="536"/>
      <c r="I19" s="536"/>
      <c r="J19" s="536"/>
      <c r="K19" s="536"/>
      <c r="L19" s="536"/>
      <c r="M19" s="536" t="s">
        <v>186</v>
      </c>
      <c r="N19" s="536"/>
      <c r="O19" s="536"/>
      <c r="P19" s="536"/>
      <c r="Q19" s="536"/>
      <c r="R19" s="537"/>
      <c r="S19" s="540" t="s">
        <v>187</v>
      </c>
      <c r="T19" s="541"/>
      <c r="U19" s="541"/>
      <c r="V19" s="541"/>
      <c r="W19" s="541"/>
      <c r="X19" s="541"/>
      <c r="Y19" s="94"/>
      <c r="Z19" s="94"/>
      <c r="AA19" s="95"/>
      <c r="AB19" s="96"/>
      <c r="AC19" s="97"/>
      <c r="AD19" s="273"/>
      <c r="AE19" s="273"/>
      <c r="AF19" s="273"/>
      <c r="AG19" s="273"/>
      <c r="AH19" s="273"/>
      <c r="AI19" s="273"/>
      <c r="AJ19" s="273"/>
      <c r="AP19" s="279"/>
      <c r="AQ19" s="1"/>
      <c r="AR19" s="1"/>
    </row>
    <row r="20" spans="1:57" s="271" customFormat="1" ht="21" customHeight="1" thickBot="1">
      <c r="A20" s="273"/>
      <c r="B20" s="273"/>
      <c r="C20" s="273"/>
      <c r="D20" s="273"/>
      <c r="E20" s="273"/>
      <c r="F20" s="273"/>
      <c r="G20" s="652"/>
      <c r="H20" s="652"/>
      <c r="I20" s="652"/>
      <c r="J20" s="652"/>
      <c r="K20" s="652"/>
      <c r="L20" s="652"/>
      <c r="M20" s="536"/>
      <c r="N20" s="536"/>
      <c r="O20" s="536"/>
      <c r="P20" s="536"/>
      <c r="Q20" s="536"/>
      <c r="R20" s="537"/>
      <c r="S20" s="542"/>
      <c r="T20" s="543"/>
      <c r="U20" s="543"/>
      <c r="V20" s="543"/>
      <c r="W20" s="543"/>
      <c r="X20" s="543"/>
      <c r="Y20" s="546" t="s">
        <v>12</v>
      </c>
      <c r="Z20" s="546"/>
      <c r="AA20" s="546"/>
      <c r="AB20" s="546"/>
      <c r="AC20" s="546"/>
      <c r="AD20" s="273"/>
      <c r="AE20" s="273"/>
      <c r="AF20" s="273"/>
      <c r="AG20" s="273"/>
      <c r="AH20" s="273"/>
      <c r="AI20" s="273"/>
      <c r="AJ20" s="273"/>
    </row>
    <row r="21" spans="1:57" s="271" customFormat="1" ht="30.75" customHeight="1" thickBot="1">
      <c r="A21" s="273"/>
      <c r="B21" s="273"/>
      <c r="C21" s="273"/>
      <c r="D21" s="273"/>
      <c r="E21" s="273"/>
      <c r="F21" s="273"/>
      <c r="G21" s="617">
        <v>12</v>
      </c>
      <c r="H21" s="618"/>
      <c r="I21" s="618"/>
      <c r="J21" s="618"/>
      <c r="K21" s="618"/>
      <c r="L21" s="619"/>
      <c r="M21" s="538">
        <f>VLOOKUP(G16,平均勤続年数,3)</f>
        <v>2</v>
      </c>
      <c r="N21" s="539"/>
      <c r="O21" s="539"/>
      <c r="P21" s="539"/>
      <c r="Q21" s="539"/>
      <c r="R21" s="539"/>
      <c r="S21" s="544">
        <f>IF(Y21="○",VLOOKUP($G$16,平均勤続年数,4),VLOOKUP($G$16,平均勤続年数,4)-2)</f>
        <v>6</v>
      </c>
      <c r="T21" s="544"/>
      <c r="U21" s="544"/>
      <c r="V21" s="544"/>
      <c r="W21" s="544"/>
      <c r="X21" s="545"/>
      <c r="Y21" s="639" t="s">
        <v>280</v>
      </c>
      <c r="Z21" s="640"/>
      <c r="AA21" s="640"/>
      <c r="AB21" s="640"/>
      <c r="AC21" s="641"/>
      <c r="AD21" s="273"/>
      <c r="AE21" s="273"/>
      <c r="AF21" s="273"/>
      <c r="AG21" s="273"/>
      <c r="AH21" s="273"/>
      <c r="AI21" s="273"/>
      <c r="AJ21" s="273"/>
    </row>
    <row r="22" spans="1:57" s="271" customFormat="1" ht="9.9499999999999993" customHeight="1">
      <c r="A22" s="273"/>
      <c r="B22" s="273"/>
      <c r="C22" s="273"/>
      <c r="D22" s="273"/>
      <c r="E22" s="273"/>
      <c r="F22" s="45"/>
      <c r="G22" s="273"/>
      <c r="H22" s="273"/>
      <c r="I22" s="273"/>
      <c r="J22" s="273"/>
      <c r="K22" s="273"/>
      <c r="L22" s="45"/>
      <c r="M22" s="45"/>
      <c r="N22" s="45"/>
      <c r="O22" s="45"/>
      <c r="P22" s="45"/>
      <c r="Q22" s="45"/>
      <c r="R22" s="45"/>
      <c r="S22" s="45"/>
      <c r="T22" s="45"/>
      <c r="U22" s="45"/>
      <c r="V22" s="273"/>
      <c r="W22" s="273"/>
      <c r="X22" s="273"/>
      <c r="Y22" s="273"/>
      <c r="Z22" s="273"/>
      <c r="AA22" s="45"/>
      <c r="AB22" s="273"/>
      <c r="AC22" s="273"/>
      <c r="AD22" s="273"/>
      <c r="AE22" s="273"/>
      <c r="AF22" s="273"/>
      <c r="AG22" s="273"/>
      <c r="AH22" s="273"/>
      <c r="AI22" s="273"/>
      <c r="AJ22" s="273"/>
    </row>
    <row r="23" spans="1:57" s="273" customFormat="1" ht="30.75" hidden="1" customHeight="1" outlineLevel="1">
      <c r="G23" s="568"/>
      <c r="H23" s="568"/>
      <c r="I23" s="568"/>
      <c r="J23" s="568"/>
      <c r="K23" s="568"/>
      <c r="L23" s="569"/>
      <c r="M23" s="569"/>
      <c r="N23" s="569"/>
      <c r="O23" s="569"/>
      <c r="P23" s="569"/>
      <c r="Q23" s="570"/>
      <c r="R23" s="571"/>
      <c r="S23" s="571"/>
      <c r="T23" s="571"/>
      <c r="U23" s="571"/>
      <c r="V23" s="572"/>
      <c r="W23" s="569"/>
      <c r="X23" s="569"/>
      <c r="Y23" s="569"/>
      <c r="Z23" s="569"/>
    </row>
    <row r="24" spans="1:57" s="273" customFormat="1" ht="30.75" hidden="1" customHeight="1" outlineLevel="1">
      <c r="G24" s="573"/>
      <c r="H24" s="573"/>
      <c r="I24" s="573"/>
      <c r="J24" s="573"/>
      <c r="K24" s="573"/>
      <c r="L24" s="574"/>
      <c r="M24" s="574"/>
      <c r="N24" s="574"/>
      <c r="O24" s="574"/>
      <c r="P24" s="574"/>
      <c r="Q24" s="575"/>
      <c r="R24" s="575"/>
      <c r="S24" s="575"/>
      <c r="T24" s="575"/>
      <c r="U24" s="575"/>
      <c r="V24" s="569"/>
      <c r="W24" s="569"/>
      <c r="X24" s="569"/>
      <c r="Y24" s="569"/>
      <c r="Z24" s="569"/>
    </row>
    <row r="25" spans="1:57" s="2" customFormat="1" ht="15" customHeight="1" collapsed="1" thickBot="1">
      <c r="A25" s="39" t="s">
        <v>281</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40"/>
      <c r="AJ25" s="39"/>
    </row>
    <row r="26" spans="1:57" s="2" customFormat="1" ht="37.5" customHeight="1" thickBot="1">
      <c r="A26" s="548" t="s">
        <v>286</v>
      </c>
      <c r="B26" s="549"/>
      <c r="C26" s="549"/>
      <c r="D26" s="549"/>
      <c r="E26" s="549"/>
      <c r="F26" s="549"/>
      <c r="G26" s="549"/>
      <c r="H26" s="549"/>
      <c r="I26" s="549"/>
      <c r="J26" s="549"/>
      <c r="K26" s="549"/>
      <c r="L26" s="549"/>
      <c r="M26" s="534" t="e">
        <f>ROUNDDOWN(M50,-3)</f>
        <v>#N/A</v>
      </c>
      <c r="N26" s="534"/>
      <c r="O26" s="534"/>
      <c r="P26" s="534"/>
      <c r="Q26" s="534"/>
      <c r="R26" s="534"/>
      <c r="S26" s="534"/>
      <c r="T26" s="534"/>
      <c r="U26" s="534"/>
      <c r="V26" s="534"/>
      <c r="W26" s="534"/>
      <c r="X26" s="534"/>
      <c r="Y26" s="534"/>
      <c r="Z26" s="534"/>
      <c r="AA26" s="534"/>
      <c r="AB26" s="534"/>
      <c r="AC26" s="534"/>
      <c r="AD26" s="534"/>
      <c r="AE26" s="534"/>
      <c r="AF26" s="534"/>
      <c r="AG26" s="534"/>
      <c r="AH26" s="534"/>
      <c r="AI26" s="534"/>
      <c r="AJ26" s="535"/>
    </row>
    <row r="27" spans="1:57" s="46" customFormat="1" ht="32.25" hidden="1" customHeight="1" outlineLevel="1">
      <c r="A27" s="647"/>
      <c r="B27" s="647"/>
      <c r="C27" s="647"/>
      <c r="D27" s="647"/>
      <c r="E27" s="647"/>
      <c r="F27" s="647"/>
      <c r="G27" s="647"/>
      <c r="H27" s="647"/>
      <c r="I27" s="647"/>
      <c r="J27" s="647"/>
      <c r="K27" s="647"/>
      <c r="L27" s="647"/>
      <c r="M27" s="648"/>
      <c r="N27" s="648"/>
      <c r="O27" s="648"/>
      <c r="P27" s="648"/>
      <c r="Q27" s="648"/>
      <c r="R27" s="648"/>
      <c r="S27" s="648"/>
      <c r="T27" s="648"/>
      <c r="U27" s="648"/>
      <c r="V27" s="648"/>
      <c r="W27" s="648"/>
      <c r="X27" s="648"/>
      <c r="Y27" s="648"/>
      <c r="Z27" s="648"/>
      <c r="AA27" s="648"/>
      <c r="AB27" s="648"/>
      <c r="AC27" s="648"/>
      <c r="AD27" s="648"/>
      <c r="AE27" s="648"/>
      <c r="AF27" s="648"/>
      <c r="AG27" s="648"/>
      <c r="AH27" s="648"/>
      <c r="AI27" s="648"/>
      <c r="AJ27" s="648"/>
      <c r="AK27" s="2"/>
      <c r="AL27" s="2"/>
      <c r="AM27" s="2"/>
      <c r="AN27" s="2"/>
      <c r="AO27" s="2"/>
      <c r="AP27" s="2"/>
      <c r="AQ27" s="2"/>
      <c r="AR27" s="2"/>
      <c r="AS27" s="2"/>
      <c r="AT27" s="2"/>
      <c r="AU27" s="2"/>
      <c r="AV27" s="2"/>
      <c r="AW27" s="2"/>
      <c r="AX27" s="2"/>
      <c r="AY27" s="2"/>
      <c r="AZ27" s="2"/>
      <c r="BA27" s="2"/>
      <c r="BB27" s="2"/>
      <c r="BC27" s="2"/>
      <c r="BD27" s="2"/>
      <c r="BE27" s="2"/>
    </row>
    <row r="28" spans="1:57" s="271" customFormat="1" ht="3.75" customHeight="1" collapsed="1">
      <c r="A28" s="273"/>
      <c r="B28" s="273"/>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row>
    <row r="29" spans="1:57" s="271" customFormat="1">
      <c r="A29" s="558" t="s">
        <v>13</v>
      </c>
      <c r="B29" s="559"/>
      <c r="C29" s="559"/>
      <c r="D29" s="559"/>
      <c r="E29" s="559"/>
      <c r="F29" s="559"/>
      <c r="G29" s="559"/>
      <c r="H29" s="559"/>
      <c r="I29" s="559"/>
      <c r="J29" s="559"/>
      <c r="K29" s="564" t="s">
        <v>14</v>
      </c>
      <c r="L29" s="565"/>
      <c r="M29" s="547" t="s">
        <v>15</v>
      </c>
      <c r="N29" s="547"/>
      <c r="O29" s="547"/>
      <c r="P29" s="547"/>
      <c r="Q29" s="547"/>
      <c r="R29" s="547"/>
      <c r="S29" s="547"/>
      <c r="T29" s="547"/>
      <c r="U29" s="547"/>
      <c r="V29" s="547"/>
      <c r="W29" s="547"/>
      <c r="X29" s="547"/>
      <c r="Y29" s="547"/>
      <c r="Z29" s="547"/>
      <c r="AA29" s="547"/>
      <c r="AB29" s="547"/>
      <c r="AC29" s="547"/>
      <c r="AD29" s="547"/>
      <c r="AE29" s="547"/>
      <c r="AF29" s="547"/>
      <c r="AG29" s="547"/>
      <c r="AH29" s="547"/>
      <c r="AI29" s="547"/>
      <c r="AJ29" s="547"/>
    </row>
    <row r="30" spans="1:57" s="271" customFormat="1">
      <c r="A30" s="560"/>
      <c r="B30" s="561"/>
      <c r="C30" s="561"/>
      <c r="D30" s="561"/>
      <c r="E30" s="561"/>
      <c r="F30" s="561"/>
      <c r="G30" s="561"/>
      <c r="H30" s="561"/>
      <c r="I30" s="561"/>
      <c r="J30" s="561"/>
      <c r="K30" s="566"/>
      <c r="L30" s="567"/>
      <c r="M30" s="547"/>
      <c r="N30" s="547"/>
      <c r="O30" s="547"/>
      <c r="P30" s="547"/>
      <c r="Q30" s="547"/>
      <c r="R30" s="547"/>
      <c r="S30" s="547"/>
      <c r="T30" s="547"/>
      <c r="U30" s="547"/>
      <c r="V30" s="547"/>
      <c r="W30" s="547"/>
      <c r="X30" s="547"/>
      <c r="Y30" s="547"/>
      <c r="Z30" s="547"/>
      <c r="AA30" s="547"/>
      <c r="AB30" s="547"/>
      <c r="AC30" s="547"/>
      <c r="AD30" s="547"/>
      <c r="AE30" s="547"/>
      <c r="AF30" s="547"/>
      <c r="AG30" s="547"/>
      <c r="AH30" s="547"/>
      <c r="AI30" s="547"/>
      <c r="AJ30" s="547"/>
    </row>
    <row r="31" spans="1:57" s="271" customFormat="1" ht="21" customHeight="1">
      <c r="A31" s="560"/>
      <c r="B31" s="561"/>
      <c r="C31" s="561"/>
      <c r="D31" s="561"/>
      <c r="E31" s="561"/>
      <c r="F31" s="561"/>
      <c r="G31" s="561"/>
      <c r="H31" s="561"/>
      <c r="I31" s="561"/>
      <c r="J31" s="561"/>
      <c r="K31" s="566"/>
      <c r="L31" s="567"/>
      <c r="M31" s="476" t="s">
        <v>7</v>
      </c>
      <c r="N31" s="477"/>
      <c r="O31" s="477"/>
      <c r="P31" s="477"/>
      <c r="Q31" s="476" t="s">
        <v>100</v>
      </c>
      <c r="R31" s="477"/>
      <c r="S31" s="477"/>
      <c r="T31" s="477"/>
      <c r="U31" s="476" t="s">
        <v>6</v>
      </c>
      <c r="V31" s="477"/>
      <c r="W31" s="477"/>
      <c r="X31" s="478"/>
      <c r="Y31" s="476" t="s">
        <v>101</v>
      </c>
      <c r="Z31" s="477"/>
      <c r="AA31" s="477"/>
      <c r="AB31" s="478"/>
      <c r="AC31" s="476" t="s">
        <v>103</v>
      </c>
      <c r="AD31" s="477"/>
      <c r="AE31" s="477"/>
      <c r="AF31" s="478"/>
      <c r="AG31" s="476" t="s">
        <v>102</v>
      </c>
      <c r="AH31" s="477"/>
      <c r="AI31" s="477"/>
      <c r="AJ31" s="478"/>
    </row>
    <row r="32" spans="1:57" s="271" customFormat="1" ht="21" customHeight="1" thickBot="1">
      <c r="A32" s="562"/>
      <c r="B32" s="563"/>
      <c r="C32" s="563"/>
      <c r="D32" s="563"/>
      <c r="E32" s="563"/>
      <c r="F32" s="563"/>
      <c r="G32" s="563"/>
      <c r="H32" s="563"/>
      <c r="I32" s="563"/>
      <c r="J32" s="563"/>
      <c r="K32" s="566"/>
      <c r="L32" s="567"/>
      <c r="M32" s="479" t="s">
        <v>16</v>
      </c>
      <c r="N32" s="480"/>
      <c r="O32" s="481" t="s">
        <v>17</v>
      </c>
      <c r="P32" s="482"/>
      <c r="Q32" s="479" t="s">
        <v>16</v>
      </c>
      <c r="R32" s="483"/>
      <c r="S32" s="484" t="s">
        <v>17</v>
      </c>
      <c r="T32" s="482"/>
      <c r="U32" s="479" t="s">
        <v>16</v>
      </c>
      <c r="V32" s="483"/>
      <c r="W32" s="484" t="s">
        <v>17</v>
      </c>
      <c r="X32" s="482"/>
      <c r="Y32" s="479" t="s">
        <v>16</v>
      </c>
      <c r="Z32" s="483"/>
      <c r="AA32" s="484" t="s">
        <v>17</v>
      </c>
      <c r="AB32" s="482"/>
      <c r="AC32" s="479" t="s">
        <v>16</v>
      </c>
      <c r="AD32" s="483"/>
      <c r="AE32" s="484" t="s">
        <v>17</v>
      </c>
      <c r="AF32" s="482"/>
      <c r="AG32" s="479" t="s">
        <v>16</v>
      </c>
      <c r="AH32" s="483"/>
      <c r="AI32" s="484" t="s">
        <v>17</v>
      </c>
      <c r="AJ32" s="482"/>
    </row>
    <row r="33" spans="1:41" s="271" customFormat="1" ht="21" customHeight="1" thickBot="1">
      <c r="A33" s="621" t="s">
        <v>18</v>
      </c>
      <c r="B33" s="622"/>
      <c r="C33" s="622"/>
      <c r="D33" s="622"/>
      <c r="E33" s="622"/>
      <c r="F33" s="622"/>
      <c r="G33" s="622"/>
      <c r="H33" s="622"/>
      <c r="I33" s="622"/>
      <c r="J33" s="622"/>
      <c r="K33" s="550" t="s">
        <v>19</v>
      </c>
      <c r="L33" s="550"/>
      <c r="M33" s="551"/>
      <c r="N33" s="552"/>
      <c r="O33" s="525"/>
      <c r="P33" s="527"/>
      <c r="Q33" s="553"/>
      <c r="R33" s="525"/>
      <c r="S33" s="525"/>
      <c r="T33" s="552"/>
      <c r="U33" s="553"/>
      <c r="V33" s="525"/>
      <c r="W33" s="525"/>
      <c r="X33" s="527"/>
      <c r="Y33" s="524"/>
      <c r="Z33" s="525"/>
      <c r="AA33" s="525"/>
      <c r="AB33" s="527"/>
      <c r="AC33" s="524"/>
      <c r="AD33" s="525"/>
      <c r="AE33" s="525"/>
      <c r="AF33" s="527"/>
      <c r="AG33" s="524"/>
      <c r="AH33" s="525"/>
      <c r="AI33" s="525"/>
      <c r="AJ33" s="526"/>
    </row>
    <row r="34" spans="1:41" s="271" customFormat="1" ht="21" customHeight="1">
      <c r="A34" s="696" t="s">
        <v>20</v>
      </c>
      <c r="B34" s="699" t="s">
        <v>21</v>
      </c>
      <c r="C34" s="649" t="s">
        <v>282</v>
      </c>
      <c r="D34" s="650"/>
      <c r="E34" s="650"/>
      <c r="F34" s="650"/>
      <c r="G34" s="650"/>
      <c r="H34" s="650"/>
      <c r="I34" s="650"/>
      <c r="J34" s="650"/>
      <c r="K34" s="437" t="s">
        <v>280</v>
      </c>
      <c r="L34" s="438"/>
      <c r="M34" s="554" t="e">
        <f>IF($K34="○",VLOOKUP(設定値!$F$40,単価表,設定値!$M$3,0),0)</f>
        <v>#N/A</v>
      </c>
      <c r="N34" s="555"/>
      <c r="O34" s="556" t="e">
        <f>IF($K34="○",VLOOKUP(設定値!$F$40,単価表,設定値!$N$3,0),0)</f>
        <v>#N/A</v>
      </c>
      <c r="P34" s="557"/>
      <c r="Q34" s="554" t="e">
        <f>IF($K34="○",VLOOKUP(設定値!$F$40,単価表,設定値!$M$3,0),0)</f>
        <v>#N/A</v>
      </c>
      <c r="R34" s="555"/>
      <c r="S34" s="556" t="e">
        <f>IF($K34="○",VLOOKUP(設定値!$F$40,単価表,設定値!$N$3,0),0)</f>
        <v>#N/A</v>
      </c>
      <c r="T34" s="557"/>
      <c r="U34" s="554" t="e">
        <f>IF($K34="○",VLOOKUP(設定値!$F$39,単価表,設定値!$M$3,0),0)</f>
        <v>#N/A</v>
      </c>
      <c r="V34" s="555"/>
      <c r="W34" s="556" t="e">
        <f>IF($K34="○",VLOOKUP(設定値!$F$39,単価表,設定値!$N$3,0),0)</f>
        <v>#N/A</v>
      </c>
      <c r="X34" s="557"/>
      <c r="Y34" s="554" t="e">
        <f>IF($K34="○",VLOOKUP(設定値!$F$39,単価表,設定値!$M$3,0),0)</f>
        <v>#N/A</v>
      </c>
      <c r="Z34" s="555"/>
      <c r="AA34" s="556" t="e">
        <f>IF($K34="○",VLOOKUP(設定値!$F$39,単価表,設定値!$N$3,0),0)</f>
        <v>#N/A</v>
      </c>
      <c r="AB34" s="557"/>
      <c r="AC34" s="554" t="e">
        <f>IF($K34="○",VLOOKUP(設定値!$F$38,単価表,設定値!$M$3,0),0)</f>
        <v>#N/A</v>
      </c>
      <c r="AD34" s="555"/>
      <c r="AE34" s="556" t="e">
        <f>IF($K34="○",VLOOKUP(設定値!$F$38,単価表,設定値!$N$3,0),0)</f>
        <v>#N/A</v>
      </c>
      <c r="AF34" s="557"/>
      <c r="AG34" s="554" t="e">
        <f>IF($K34="○",VLOOKUP(設定値!$F$38,単価表,設定値!$M$3,0),0)</f>
        <v>#N/A</v>
      </c>
      <c r="AH34" s="555"/>
      <c r="AI34" s="556" t="e">
        <f>IF($K34="○",VLOOKUP(設定値!$F$38,単価表,設定値!$N$3,0),0)</f>
        <v>#N/A</v>
      </c>
      <c r="AJ34" s="557"/>
    </row>
    <row r="35" spans="1:41" s="271" customFormat="1" ht="21" customHeight="1">
      <c r="A35" s="697"/>
      <c r="B35" s="699"/>
      <c r="C35" s="41" t="s">
        <v>114</v>
      </c>
      <c r="D35" s="41"/>
      <c r="E35" s="41"/>
      <c r="F35" s="41"/>
      <c r="G35" s="41"/>
      <c r="H35" s="41"/>
      <c r="I35" s="41"/>
      <c r="J35" s="41"/>
      <c r="K35" s="437"/>
      <c r="L35" s="438"/>
      <c r="M35" s="599">
        <f>IF($K35="○",VLOOKUP(設定値!$F$40,単価表,設定値!$O$3,0),0)</f>
        <v>0</v>
      </c>
      <c r="N35" s="601"/>
      <c r="O35" s="444">
        <f>IF($K35="○",VLOOKUP(設定値!$F$40,単価表,設定値!$O$3,0),0)</f>
        <v>0</v>
      </c>
      <c r="P35" s="446"/>
      <c r="Q35" s="599">
        <f>IF($K35="○",VLOOKUP(設定値!$F$40,単価表,設定値!$O$3,0),0)</f>
        <v>0</v>
      </c>
      <c r="R35" s="601"/>
      <c r="S35" s="444">
        <f>IF($K35="○",VLOOKUP(設定値!$F$40,単価表,設定値!$O$3,0),0)</f>
        <v>0</v>
      </c>
      <c r="T35" s="446"/>
      <c r="U35" s="599">
        <f>IF($K35="○",VLOOKUP(設定値!$F$39,単価表,設定値!$O$3,0),0)</f>
        <v>0</v>
      </c>
      <c r="V35" s="597"/>
      <c r="W35" s="597">
        <f>IF($K35="○",VLOOKUP(設定値!$F$39,単価表,設定値!$O$3,0),0)</f>
        <v>0</v>
      </c>
      <c r="X35" s="601"/>
      <c r="Y35" s="602">
        <f>IF($K35="○",VLOOKUP(設定値!$F$39,単価表,設定値!$O$3,0),0)</f>
        <v>0</v>
      </c>
      <c r="Z35" s="597"/>
      <c r="AA35" s="597">
        <f>IF($K35="○",VLOOKUP(設定値!$F$39,単価表,設定値!$O$3,0),0)</f>
        <v>0</v>
      </c>
      <c r="AB35" s="598"/>
      <c r="AC35" s="599">
        <f>IF($K35="○",VLOOKUP(設定値!$F$38,単価表,設定値!$O$3,0),0)</f>
        <v>0</v>
      </c>
      <c r="AD35" s="597"/>
      <c r="AE35" s="597">
        <f>IF($K35="○",VLOOKUP(設定値!$F$38,単価表,設定値!$O$3,0),0)</f>
        <v>0</v>
      </c>
      <c r="AF35" s="601"/>
      <c r="AG35" s="602">
        <f>IF($K35="○",VLOOKUP(設定値!$F$38,単価表,設定値!$O$3,0),0)</f>
        <v>0</v>
      </c>
      <c r="AH35" s="597"/>
      <c r="AI35" s="597">
        <f>IF($K35="○",VLOOKUP(設定値!$F$38,単価表,設定値!$O$3,0),0)</f>
        <v>0</v>
      </c>
      <c r="AJ35" s="598"/>
    </row>
    <row r="36" spans="1:41" s="271" customFormat="1" ht="21" customHeight="1">
      <c r="A36" s="697"/>
      <c r="B36" s="699"/>
      <c r="C36" s="41" t="s">
        <v>104</v>
      </c>
      <c r="D36" s="41"/>
      <c r="E36" s="41"/>
      <c r="F36" s="41"/>
      <c r="G36" s="41"/>
      <c r="H36" s="41"/>
      <c r="I36" s="41"/>
      <c r="J36" s="41"/>
      <c r="K36" s="437"/>
      <c r="L36" s="438"/>
      <c r="M36" s="439"/>
      <c r="N36" s="440"/>
      <c r="O36" s="576"/>
      <c r="P36" s="638"/>
      <c r="Q36" s="623">
        <f>IF($K36="○",VLOOKUP(設定値!$F$40,単価表,設定値!$P$3,0),0)</f>
        <v>0</v>
      </c>
      <c r="R36" s="445"/>
      <c r="S36" s="445">
        <f>IF($K36="○",VLOOKUP(設定値!$F$40,単価表,設定値!$P$3,0),0)</f>
        <v>0</v>
      </c>
      <c r="T36" s="446"/>
      <c r="U36" s="624"/>
      <c r="V36" s="576"/>
      <c r="W36" s="576"/>
      <c r="X36" s="577"/>
      <c r="Y36" s="623">
        <f>IF($K36="○",VLOOKUP(設定値!$F$39,単価表,IF($K$37="○",設定値!$Q$3,設定値!$P$3),0),0)</f>
        <v>0</v>
      </c>
      <c r="Z36" s="445"/>
      <c r="AA36" s="445">
        <f>IF($K36="○",VLOOKUP(設定値!$F$39,単価表,IF($K$37="○",設定値!$Q$3,設定値!$P$3),0),0)</f>
        <v>0</v>
      </c>
      <c r="AB36" s="446"/>
      <c r="AC36" s="624"/>
      <c r="AD36" s="576"/>
      <c r="AE36" s="576"/>
      <c r="AF36" s="577"/>
      <c r="AG36" s="623">
        <f>IF($K36="○",VLOOKUP(設定値!$F$38,単価表,設定値!$P$3,0),0)</f>
        <v>0</v>
      </c>
      <c r="AH36" s="445"/>
      <c r="AI36" s="445">
        <f>IF($K36="○",VLOOKUP(設定値!$F$38,単価表,設定値!$P$3,0),0)</f>
        <v>0</v>
      </c>
      <c r="AJ36" s="446"/>
    </row>
    <row r="37" spans="1:41" s="271" customFormat="1" ht="21" customHeight="1">
      <c r="A37" s="697"/>
      <c r="B37" s="699"/>
      <c r="C37" s="261" t="s">
        <v>230</v>
      </c>
      <c r="D37" s="41"/>
      <c r="E37" s="41"/>
      <c r="F37" s="41"/>
      <c r="G37" s="262"/>
      <c r="H37" s="41"/>
      <c r="I37" s="41"/>
      <c r="J37" s="41"/>
      <c r="K37" s="437"/>
      <c r="L37" s="438"/>
      <c r="M37" s="439"/>
      <c r="N37" s="440"/>
      <c r="O37" s="441"/>
      <c r="P37" s="442"/>
      <c r="Q37" s="443"/>
      <c r="R37" s="441"/>
      <c r="S37" s="439"/>
      <c r="T37" s="442"/>
      <c r="U37" s="444">
        <f>IF($K37="○",VLOOKUP(設定値!$F$39,単価表,設定値!$R$3,0),0)</f>
        <v>0</v>
      </c>
      <c r="V37" s="445"/>
      <c r="W37" s="445">
        <f>IF($K37="○",VLOOKUP(設定値!$F$39,単価表,設定値!$R$3,0),0)</f>
        <v>0</v>
      </c>
      <c r="X37" s="446"/>
      <c r="Y37" s="444">
        <f>IF($K37="○",VLOOKUP(設定値!$F$39,単価表,設定値!$R$3,0),0)</f>
        <v>0</v>
      </c>
      <c r="Z37" s="445"/>
      <c r="AA37" s="445">
        <f>IF($K37="○",VLOOKUP(設定値!$F$39,単価表,設定値!$R$3,0),0)</f>
        <v>0</v>
      </c>
      <c r="AB37" s="446"/>
      <c r="AC37" s="439"/>
      <c r="AD37" s="441"/>
      <c r="AE37" s="439"/>
      <c r="AF37" s="440"/>
      <c r="AG37" s="443"/>
      <c r="AH37" s="441"/>
      <c r="AI37" s="439"/>
      <c r="AJ37" s="442"/>
    </row>
    <row r="38" spans="1:41" s="271" customFormat="1" ht="21" customHeight="1" thickBot="1">
      <c r="A38" s="697"/>
      <c r="B38" s="699"/>
      <c r="C38" s="42" t="s">
        <v>22</v>
      </c>
      <c r="D38" s="43"/>
      <c r="E38" s="43"/>
      <c r="F38" s="43"/>
      <c r="G38" s="44"/>
      <c r="H38" s="43"/>
      <c r="I38" s="43"/>
      <c r="J38" s="43"/>
      <c r="K38" s="645"/>
      <c r="L38" s="646"/>
      <c r="M38" s="455">
        <f>IF($K38="○",VLOOKUP(設定値!$F$38,単価表,設定値!$S$3,0),0)</f>
        <v>0</v>
      </c>
      <c r="N38" s="637"/>
      <c r="O38" s="461">
        <f>IF($K38="○",VLOOKUP(設定値!$F$38,単価表,設定値!$S$3,0),0)</f>
        <v>0</v>
      </c>
      <c r="P38" s="456"/>
      <c r="Q38" s="460">
        <f>IF($K38="○",VLOOKUP(設定値!$F$38,単価表,設定値!$S$3,0),0)</f>
        <v>0</v>
      </c>
      <c r="R38" s="461"/>
      <c r="S38" s="455">
        <f>IF($K38="○",VLOOKUP(設定値!$F$38,単価表,設定値!$S$3,0),0)</f>
        <v>0</v>
      </c>
      <c r="T38" s="456"/>
      <c r="U38" s="455">
        <f>IF($K38="○",VLOOKUP(設定値!$F$38,単価表,設定値!$S$3,0),0)</f>
        <v>0</v>
      </c>
      <c r="V38" s="461"/>
      <c r="W38" s="455">
        <f>IF($K38="○",VLOOKUP(設定値!$F$38,単価表,設定値!$S$3,0),0)</f>
        <v>0</v>
      </c>
      <c r="X38" s="637"/>
      <c r="Y38" s="460">
        <f>IF($K38="○",VLOOKUP(設定値!$F$38,単価表,設定値!$S$3,0),0)</f>
        <v>0</v>
      </c>
      <c r="Z38" s="461"/>
      <c r="AA38" s="455">
        <f>IF($K38="○",VLOOKUP(設定値!$F$38,単価表,設定値!$S$3,0),0)</f>
        <v>0</v>
      </c>
      <c r="AB38" s="456"/>
      <c r="AC38" s="455">
        <f>IF($K38="○",VLOOKUP(設定値!$F$38,単価表,設定値!$S$3,0),0)</f>
        <v>0</v>
      </c>
      <c r="AD38" s="461"/>
      <c r="AE38" s="455">
        <f>IF($K38="○",VLOOKUP(設定値!$F$38,単価表,設定値!$S$3,0),0)</f>
        <v>0</v>
      </c>
      <c r="AF38" s="637"/>
      <c r="AG38" s="460">
        <f>IF($K38="○",VLOOKUP(設定値!$F$38,単価表,設定値!$S$3,0),0)</f>
        <v>0</v>
      </c>
      <c r="AH38" s="461"/>
      <c r="AI38" s="455">
        <f>IF($K38="○",VLOOKUP(設定値!$F$38,単価表,設定値!$S$3,0),0)</f>
        <v>0</v>
      </c>
      <c r="AJ38" s="456"/>
    </row>
    <row r="39" spans="1:41" s="271" customFormat="1" ht="21" customHeight="1" thickTop="1">
      <c r="A39" s="697"/>
      <c r="B39" s="699"/>
      <c r="C39" s="682" t="s">
        <v>23</v>
      </c>
      <c r="D39" s="683"/>
      <c r="E39" s="683"/>
      <c r="F39" s="683"/>
      <c r="G39" s="683"/>
      <c r="H39" s="683"/>
      <c r="I39" s="683"/>
      <c r="J39" s="683"/>
      <c r="K39" s="683"/>
      <c r="L39" s="684"/>
      <c r="M39" s="459" t="e">
        <f>SUM(M34:N38)</f>
        <v>#N/A</v>
      </c>
      <c r="N39" s="596"/>
      <c r="O39" s="457" t="e">
        <f>SUM(O34:P38)</f>
        <v>#N/A</v>
      </c>
      <c r="P39" s="458"/>
      <c r="Q39" s="459" t="e">
        <f>SUM(Q34:R38)</f>
        <v>#N/A</v>
      </c>
      <c r="R39" s="457"/>
      <c r="S39" s="457" t="e">
        <f>SUM(S34:T38)</f>
        <v>#N/A</v>
      </c>
      <c r="T39" s="458"/>
      <c r="U39" s="600" t="e">
        <f>SUM(U34:V38)</f>
        <v>#N/A</v>
      </c>
      <c r="V39" s="457"/>
      <c r="W39" s="457" t="e">
        <f>SUM(W34:X38)</f>
        <v>#N/A</v>
      </c>
      <c r="X39" s="596"/>
      <c r="Y39" s="459" t="e">
        <f>SUM(Y34:Z38)</f>
        <v>#N/A</v>
      </c>
      <c r="Z39" s="457"/>
      <c r="AA39" s="457" t="e">
        <f>SUM(AA34:AB38)</f>
        <v>#N/A</v>
      </c>
      <c r="AB39" s="458"/>
      <c r="AC39" s="600" t="e">
        <f>SUM(AC34:AD38)</f>
        <v>#N/A</v>
      </c>
      <c r="AD39" s="457"/>
      <c r="AE39" s="457" t="e">
        <f>SUM(AE34:AF38)</f>
        <v>#N/A</v>
      </c>
      <c r="AF39" s="596"/>
      <c r="AG39" s="459" t="e">
        <f>SUM(AG34:AH38)</f>
        <v>#N/A</v>
      </c>
      <c r="AH39" s="457"/>
      <c r="AI39" s="457" t="e">
        <f>SUM(AI34:AJ38)</f>
        <v>#N/A</v>
      </c>
      <c r="AJ39" s="458"/>
    </row>
    <row r="40" spans="1:41" s="271" customFormat="1" ht="61.5" customHeight="1" thickBot="1">
      <c r="A40" s="697"/>
      <c r="B40" s="663" t="s">
        <v>24</v>
      </c>
      <c r="C40" s="587" t="s">
        <v>153</v>
      </c>
      <c r="D40" s="588"/>
      <c r="E40" s="588"/>
      <c r="F40" s="588"/>
      <c r="G40" s="588"/>
      <c r="H40" s="588"/>
      <c r="I40" s="588"/>
      <c r="J40" s="588"/>
      <c r="K40" s="589"/>
      <c r="L40" s="590"/>
      <c r="M40" s="591">
        <f>-IF($K40="○",VLOOKUP(設定値!$F$38,単価表,設定値!$U$3,0),0)</f>
        <v>0</v>
      </c>
      <c r="N40" s="467"/>
      <c r="O40" s="468">
        <f>-IF($K40="○",VLOOKUP(設定値!$F$38,単価表,設定値!$U$3,0),0)</f>
        <v>0</v>
      </c>
      <c r="P40" s="469"/>
      <c r="Q40" s="466">
        <f>-IF($K40="○",VLOOKUP(設定値!$F$38,単価表,設定値!$U$3,0),0)</f>
        <v>0</v>
      </c>
      <c r="R40" s="467"/>
      <c r="S40" s="468">
        <f>-IF($K40="○",VLOOKUP(設定値!$F$38,単価表,設定値!$U$3,0),0)</f>
        <v>0</v>
      </c>
      <c r="T40" s="469"/>
      <c r="U40" s="466">
        <f>-IF($K40="○",VLOOKUP(設定値!$F$38,単価表,設定値!$U$3,0),0)</f>
        <v>0</v>
      </c>
      <c r="V40" s="467"/>
      <c r="W40" s="468">
        <f>-IF($K40="○",VLOOKUP(設定値!$F$38,単価表,設定値!$U$3,0),0)</f>
        <v>0</v>
      </c>
      <c r="X40" s="469"/>
      <c r="Y40" s="466">
        <f>-IF($K40="○",VLOOKUP(設定値!$F$38,単価表,設定値!$U$3,0),0)</f>
        <v>0</v>
      </c>
      <c r="Z40" s="467"/>
      <c r="AA40" s="468">
        <f>-IF($K40="○",VLOOKUP(設定値!$F$38,単価表,設定値!$U$3,0),0)</f>
        <v>0</v>
      </c>
      <c r="AB40" s="469"/>
      <c r="AC40" s="466">
        <f>-IF($K40="○",VLOOKUP(設定値!$F$38,単価表,設定値!$U$3,0),0)</f>
        <v>0</v>
      </c>
      <c r="AD40" s="467"/>
      <c r="AE40" s="468">
        <f>-IF($K40="○",VLOOKUP(設定値!$F$38,単価表,設定値!$U$3,0),0)</f>
        <v>0</v>
      </c>
      <c r="AF40" s="469"/>
      <c r="AG40" s="466">
        <f>-IF($K40="○",VLOOKUP(設定値!$F$38,単価表,設定値!$U$3,0),0)</f>
        <v>0</v>
      </c>
      <c r="AH40" s="467"/>
      <c r="AI40" s="468">
        <f>-IF($K40="○",VLOOKUP(設定値!$F$38,単価表,設定値!$U$3,0),0)</f>
        <v>0</v>
      </c>
      <c r="AJ40" s="469"/>
      <c r="AM40" s="280"/>
    </row>
    <row r="41" spans="1:41" s="271" customFormat="1" ht="21" customHeight="1" thickTop="1">
      <c r="A41" s="697"/>
      <c r="B41" s="664"/>
      <c r="C41" s="578" t="s">
        <v>157</v>
      </c>
      <c r="D41" s="579"/>
      <c r="E41" s="579"/>
      <c r="F41" s="579"/>
      <c r="G41" s="579"/>
      <c r="H41" s="579"/>
      <c r="I41" s="579"/>
      <c r="J41" s="579"/>
      <c r="K41" s="579"/>
      <c r="L41" s="579"/>
      <c r="M41" s="459">
        <f>M40</f>
        <v>0</v>
      </c>
      <c r="N41" s="457"/>
      <c r="O41" s="580">
        <f t="shared" ref="O41" si="0">O40</f>
        <v>0</v>
      </c>
      <c r="P41" s="581"/>
      <c r="Q41" s="592">
        <f t="shared" ref="Q41" si="1">Q40</f>
        <v>0</v>
      </c>
      <c r="R41" s="593"/>
      <c r="S41" s="580">
        <f t="shared" ref="S41" si="2">S40</f>
        <v>0</v>
      </c>
      <c r="T41" s="581"/>
      <c r="U41" s="592">
        <f t="shared" ref="U41" si="3">U40</f>
        <v>0</v>
      </c>
      <c r="V41" s="593"/>
      <c r="W41" s="580">
        <f t="shared" ref="W41" si="4">W40</f>
        <v>0</v>
      </c>
      <c r="X41" s="581"/>
      <c r="Y41" s="592">
        <f t="shared" ref="Y41" si="5">Y40</f>
        <v>0</v>
      </c>
      <c r="Z41" s="593"/>
      <c r="AA41" s="580">
        <f t="shared" ref="AA41" si="6">AA40</f>
        <v>0</v>
      </c>
      <c r="AB41" s="581"/>
      <c r="AC41" s="592">
        <f t="shared" ref="AC41" si="7">AC40</f>
        <v>0</v>
      </c>
      <c r="AD41" s="593"/>
      <c r="AE41" s="580">
        <f t="shared" ref="AE41" si="8">AE40</f>
        <v>0</v>
      </c>
      <c r="AF41" s="581"/>
      <c r="AG41" s="592">
        <f t="shared" ref="AG41" si="9">AG40</f>
        <v>0</v>
      </c>
      <c r="AH41" s="593"/>
      <c r="AI41" s="580">
        <f t="shared" ref="AI41" si="10">AI40</f>
        <v>0</v>
      </c>
      <c r="AJ41" s="581"/>
      <c r="AM41" s="280"/>
    </row>
    <row r="42" spans="1:41" s="271" customFormat="1" ht="55.5" customHeight="1">
      <c r="A42" s="697"/>
      <c r="B42" s="663" t="s">
        <v>262</v>
      </c>
      <c r="C42" s="665" t="s">
        <v>264</v>
      </c>
      <c r="D42" s="666"/>
      <c r="E42" s="666"/>
      <c r="F42" s="666"/>
      <c r="G42" s="666"/>
      <c r="H42" s="666"/>
      <c r="I42" s="666"/>
      <c r="J42" s="667"/>
      <c r="K42" s="671"/>
      <c r="L42" s="672"/>
      <c r="M42" s="584">
        <f>設定値!BK$29</f>
        <v>0</v>
      </c>
      <c r="N42" s="451"/>
      <c r="O42" s="585">
        <f>設定値!BM$29</f>
        <v>0</v>
      </c>
      <c r="P42" s="586"/>
      <c r="Q42" s="450">
        <f>設定値!BO$29</f>
        <v>0</v>
      </c>
      <c r="R42" s="451"/>
      <c r="S42" s="585">
        <f>設定値!BQ$29</f>
        <v>0</v>
      </c>
      <c r="T42" s="586"/>
      <c r="U42" s="450">
        <f>設定値!BS$29</f>
        <v>0</v>
      </c>
      <c r="V42" s="451"/>
      <c r="W42" s="585">
        <f>設定値!BU$29</f>
        <v>0</v>
      </c>
      <c r="X42" s="586"/>
      <c r="Y42" s="450">
        <f>設定値!BW$29</f>
        <v>0</v>
      </c>
      <c r="Z42" s="451"/>
      <c r="AA42" s="585">
        <f>設定値!BY$29</f>
        <v>0</v>
      </c>
      <c r="AB42" s="586"/>
      <c r="AC42" s="450">
        <f>設定値!CA$29</f>
        <v>0</v>
      </c>
      <c r="AD42" s="451"/>
      <c r="AE42" s="585">
        <f>設定値!CC$29</f>
        <v>0</v>
      </c>
      <c r="AF42" s="586"/>
      <c r="AG42" s="450">
        <f>設定値!CE$29</f>
        <v>0</v>
      </c>
      <c r="AH42" s="451"/>
      <c r="AI42" s="585">
        <f>設定値!CG$29</f>
        <v>0</v>
      </c>
      <c r="AJ42" s="586"/>
    </row>
    <row r="43" spans="1:41" s="271" customFormat="1" ht="55.5" customHeight="1">
      <c r="A43" s="697"/>
      <c r="B43" s="664"/>
      <c r="C43" s="668"/>
      <c r="D43" s="669"/>
      <c r="E43" s="669"/>
      <c r="F43" s="669"/>
      <c r="G43" s="669"/>
      <c r="H43" s="669"/>
      <c r="I43" s="669"/>
      <c r="J43" s="670"/>
      <c r="K43" s="673"/>
      <c r="L43" s="674"/>
      <c r="M43" s="620">
        <f>設定値!BK$30</f>
        <v>0</v>
      </c>
      <c r="N43" s="463"/>
      <c r="O43" s="464">
        <f>設定値!BM$30</f>
        <v>0</v>
      </c>
      <c r="P43" s="465"/>
      <c r="Q43" s="462">
        <f>設定値!BO$30</f>
        <v>0</v>
      </c>
      <c r="R43" s="463"/>
      <c r="S43" s="464">
        <f>設定値!BQ$30</f>
        <v>0</v>
      </c>
      <c r="T43" s="465"/>
      <c r="U43" s="462">
        <f>設定値!BS$30</f>
        <v>0</v>
      </c>
      <c r="V43" s="463"/>
      <c r="W43" s="464">
        <f>設定値!BU$30</f>
        <v>0</v>
      </c>
      <c r="X43" s="465"/>
      <c r="Y43" s="462">
        <f>設定値!BW$30</f>
        <v>0</v>
      </c>
      <c r="Z43" s="463"/>
      <c r="AA43" s="464">
        <f>設定値!BY$30</f>
        <v>0</v>
      </c>
      <c r="AB43" s="465"/>
      <c r="AC43" s="462">
        <f>設定値!CA$30</f>
        <v>0</v>
      </c>
      <c r="AD43" s="463"/>
      <c r="AE43" s="464">
        <f>設定値!CC$30</f>
        <v>0</v>
      </c>
      <c r="AF43" s="465"/>
      <c r="AG43" s="462">
        <f>設定値!CE$30</f>
        <v>0</v>
      </c>
      <c r="AH43" s="463"/>
      <c r="AI43" s="464">
        <f>設定値!CG$30</f>
        <v>0</v>
      </c>
      <c r="AJ43" s="465"/>
    </row>
    <row r="44" spans="1:41" s="271" customFormat="1" ht="27.75" customHeight="1">
      <c r="A44" s="697"/>
      <c r="B44" s="664"/>
      <c r="C44" s="653" t="s">
        <v>265</v>
      </c>
      <c r="D44" s="654"/>
      <c r="E44" s="654"/>
      <c r="F44" s="654"/>
      <c r="G44" s="654"/>
      <c r="H44" s="654"/>
      <c r="I44" s="654"/>
      <c r="J44" s="655"/>
      <c r="K44" s="659"/>
      <c r="L44" s="660"/>
      <c r="M44" s="620">
        <f>設定値!BK$34</f>
        <v>0</v>
      </c>
      <c r="N44" s="463"/>
      <c r="O44" s="464">
        <f>設定値!BM$34</f>
        <v>0</v>
      </c>
      <c r="P44" s="465"/>
      <c r="Q44" s="462">
        <f>設定値!BO$34</f>
        <v>0</v>
      </c>
      <c r="R44" s="463"/>
      <c r="S44" s="464">
        <f>設定値!BQ$34</f>
        <v>0</v>
      </c>
      <c r="T44" s="465"/>
      <c r="U44" s="462">
        <f>設定値!BS$34</f>
        <v>0</v>
      </c>
      <c r="V44" s="463"/>
      <c r="W44" s="464">
        <f>設定値!BU$34</f>
        <v>0</v>
      </c>
      <c r="X44" s="465"/>
      <c r="Y44" s="462">
        <f>設定値!BW$34</f>
        <v>0</v>
      </c>
      <c r="Z44" s="463"/>
      <c r="AA44" s="464">
        <f>設定値!BY$34</f>
        <v>0</v>
      </c>
      <c r="AB44" s="465"/>
      <c r="AC44" s="462">
        <f>設定値!CA$34</f>
        <v>0</v>
      </c>
      <c r="AD44" s="463"/>
      <c r="AE44" s="464">
        <f>設定値!CC$34</f>
        <v>0</v>
      </c>
      <c r="AF44" s="465"/>
      <c r="AG44" s="462">
        <f>設定値!CE$34</f>
        <v>0</v>
      </c>
      <c r="AH44" s="463"/>
      <c r="AI44" s="464">
        <f>設定値!CG$34</f>
        <v>0</v>
      </c>
      <c r="AJ44" s="465"/>
      <c r="AK44" s="281"/>
    </row>
    <row r="45" spans="1:41" s="271" customFormat="1" ht="27.75" customHeight="1" thickBot="1">
      <c r="A45" s="697"/>
      <c r="B45" s="681"/>
      <c r="C45" s="656"/>
      <c r="D45" s="657"/>
      <c r="E45" s="657"/>
      <c r="F45" s="657"/>
      <c r="G45" s="657"/>
      <c r="H45" s="657"/>
      <c r="I45" s="657"/>
      <c r="J45" s="658"/>
      <c r="K45" s="661"/>
      <c r="L45" s="662"/>
      <c r="M45" s="690">
        <f>設定値!BK$35</f>
        <v>0</v>
      </c>
      <c r="N45" s="634"/>
      <c r="O45" s="631">
        <f>設定値!BM$35</f>
        <v>0</v>
      </c>
      <c r="P45" s="632"/>
      <c r="Q45" s="633">
        <f>設定値!BO$35</f>
        <v>0</v>
      </c>
      <c r="R45" s="634"/>
      <c r="S45" s="631">
        <f>設定値!BQ$35</f>
        <v>0</v>
      </c>
      <c r="T45" s="632"/>
      <c r="U45" s="633">
        <f>設定値!BS$35</f>
        <v>0</v>
      </c>
      <c r="V45" s="634"/>
      <c r="W45" s="631">
        <f>設定値!BU$35</f>
        <v>0</v>
      </c>
      <c r="X45" s="632"/>
      <c r="Y45" s="633">
        <f>設定値!BW$35</f>
        <v>0</v>
      </c>
      <c r="Z45" s="634"/>
      <c r="AA45" s="631">
        <f>設定値!BY$35</f>
        <v>0</v>
      </c>
      <c r="AB45" s="632"/>
      <c r="AC45" s="633">
        <f>設定値!CA$35</f>
        <v>0</v>
      </c>
      <c r="AD45" s="634"/>
      <c r="AE45" s="631">
        <f>設定値!CC$35</f>
        <v>0</v>
      </c>
      <c r="AF45" s="632"/>
      <c r="AG45" s="633">
        <f>設定値!CE$35</f>
        <v>0</v>
      </c>
      <c r="AH45" s="634"/>
      <c r="AI45" s="631">
        <f>設定値!CG$35</f>
        <v>0</v>
      </c>
      <c r="AJ45" s="632"/>
      <c r="AK45" s="281"/>
    </row>
    <row r="46" spans="1:41" s="271" customFormat="1" ht="30" customHeight="1" thickTop="1" thickBot="1">
      <c r="A46" s="697"/>
      <c r="B46" s="594" t="s">
        <v>263</v>
      </c>
      <c r="C46" s="32" t="s">
        <v>158</v>
      </c>
      <c r="D46" s="33"/>
      <c r="E46" s="33"/>
      <c r="F46" s="33"/>
      <c r="G46" s="34"/>
      <c r="H46" s="33"/>
      <c r="I46" s="33"/>
      <c r="J46" s="33"/>
      <c r="K46" s="582"/>
      <c r="L46" s="583"/>
      <c r="M46" s="628">
        <f>IF(設定値!$AM$37=0, 0, IF(設定値!$AM$37&lt;10, INT(設定値!$AM$37), ROUNDDOWN(設定値!$AM$37, -1)))</f>
        <v>0</v>
      </c>
      <c r="N46" s="629"/>
      <c r="O46" s="629"/>
      <c r="P46" s="629"/>
      <c r="Q46" s="629"/>
      <c r="R46" s="629"/>
      <c r="S46" s="629"/>
      <c r="T46" s="629"/>
      <c r="U46" s="629"/>
      <c r="V46" s="629"/>
      <c r="W46" s="629"/>
      <c r="X46" s="629"/>
      <c r="Y46" s="629"/>
      <c r="Z46" s="629"/>
      <c r="AA46" s="629"/>
      <c r="AB46" s="629"/>
      <c r="AC46" s="629"/>
      <c r="AD46" s="629"/>
      <c r="AE46" s="629"/>
      <c r="AF46" s="629"/>
      <c r="AG46" s="629"/>
      <c r="AH46" s="629"/>
      <c r="AI46" s="629"/>
      <c r="AJ46" s="630"/>
    </row>
    <row r="47" spans="1:41" s="271" customFormat="1" ht="21.75" customHeight="1" thickTop="1">
      <c r="A47" s="698"/>
      <c r="B47" s="595"/>
      <c r="C47" s="685" t="s">
        <v>273</v>
      </c>
      <c r="D47" s="686"/>
      <c r="E47" s="686"/>
      <c r="F47" s="686"/>
      <c r="G47" s="686"/>
      <c r="H47" s="686"/>
      <c r="I47" s="686"/>
      <c r="J47" s="686"/>
      <c r="K47" s="686"/>
      <c r="L47" s="687"/>
      <c r="M47" s="693">
        <f>M46</f>
        <v>0</v>
      </c>
      <c r="N47" s="694"/>
      <c r="O47" s="694"/>
      <c r="P47" s="694"/>
      <c r="Q47" s="694"/>
      <c r="R47" s="694"/>
      <c r="S47" s="694"/>
      <c r="T47" s="694"/>
      <c r="U47" s="694"/>
      <c r="V47" s="694"/>
      <c r="W47" s="694"/>
      <c r="X47" s="694"/>
      <c r="Y47" s="694"/>
      <c r="Z47" s="694"/>
      <c r="AA47" s="694"/>
      <c r="AB47" s="694"/>
      <c r="AC47" s="694"/>
      <c r="AD47" s="694"/>
      <c r="AE47" s="694"/>
      <c r="AF47" s="694"/>
      <c r="AG47" s="694"/>
      <c r="AH47" s="694"/>
      <c r="AI47" s="694"/>
      <c r="AJ47" s="695"/>
    </row>
    <row r="48" spans="1:41" s="271" customFormat="1" ht="21" customHeight="1">
      <c r="A48" s="691" t="s">
        <v>274</v>
      </c>
      <c r="B48" s="692"/>
      <c r="C48" s="692"/>
      <c r="D48" s="692"/>
      <c r="E48" s="692"/>
      <c r="F48" s="692"/>
      <c r="G48" s="692"/>
      <c r="H48" s="692"/>
      <c r="I48" s="692"/>
      <c r="J48" s="692"/>
      <c r="K48" s="692"/>
      <c r="L48" s="29" t="s">
        <v>275</v>
      </c>
      <c r="M48" s="627" t="e">
        <f>M39+M41+$M$47</f>
        <v>#N/A</v>
      </c>
      <c r="N48" s="625"/>
      <c r="O48" s="625" t="e">
        <f>O39+O41+$M$47</f>
        <v>#N/A</v>
      </c>
      <c r="P48" s="626"/>
      <c r="Q48" s="627" t="e">
        <f>Q39+Q41+$M$47</f>
        <v>#N/A</v>
      </c>
      <c r="R48" s="625"/>
      <c r="S48" s="625" t="e">
        <f>S39+S41+$M$47</f>
        <v>#N/A</v>
      </c>
      <c r="T48" s="626"/>
      <c r="U48" s="627" t="e">
        <f>U39+U41+$M$47</f>
        <v>#N/A</v>
      </c>
      <c r="V48" s="625"/>
      <c r="W48" s="625" t="e">
        <f>W39+W41+$M$47</f>
        <v>#N/A</v>
      </c>
      <c r="X48" s="635"/>
      <c r="Y48" s="636" t="e">
        <f>Y39+Y41+$M$47</f>
        <v>#N/A</v>
      </c>
      <c r="Z48" s="625"/>
      <c r="AA48" s="625" t="e">
        <f>AA39+AA41+$M$47</f>
        <v>#N/A</v>
      </c>
      <c r="AB48" s="635"/>
      <c r="AC48" s="636" t="e">
        <f>AC39+AC41+$M$47</f>
        <v>#N/A</v>
      </c>
      <c r="AD48" s="625"/>
      <c r="AE48" s="625" t="e">
        <f>AE39+AE41+$M$47</f>
        <v>#N/A</v>
      </c>
      <c r="AF48" s="635"/>
      <c r="AG48" s="636" t="e">
        <f>AG39+AG41+$M$47</f>
        <v>#N/A</v>
      </c>
      <c r="AH48" s="625"/>
      <c r="AI48" s="625" t="e">
        <f>AI39+AI41+$M$47</f>
        <v>#N/A</v>
      </c>
      <c r="AJ48" s="635"/>
      <c r="AO48" s="282"/>
    </row>
    <row r="49" spans="1:41" s="271" customFormat="1" ht="21" customHeight="1">
      <c r="A49" s="688" t="s">
        <v>276</v>
      </c>
      <c r="B49" s="689"/>
      <c r="C49" s="689"/>
      <c r="D49" s="689"/>
      <c r="E49" s="689"/>
      <c r="F49" s="689"/>
      <c r="G49" s="689"/>
      <c r="H49" s="689"/>
      <c r="I49" s="689"/>
      <c r="J49" s="689"/>
      <c r="K49" s="689"/>
      <c r="L49" s="265" t="s">
        <v>277</v>
      </c>
      <c r="M49" s="606" t="e">
        <f>M48*M33</f>
        <v>#N/A</v>
      </c>
      <c r="N49" s="607"/>
      <c r="O49" s="607" t="e">
        <f>O48*O33</f>
        <v>#N/A</v>
      </c>
      <c r="P49" s="616"/>
      <c r="Q49" s="606" t="e">
        <f>Q48*Q33</f>
        <v>#N/A</v>
      </c>
      <c r="R49" s="607"/>
      <c r="S49" s="607" t="e">
        <f>S48*S33</f>
        <v>#N/A</v>
      </c>
      <c r="T49" s="616"/>
      <c r="U49" s="606" t="e">
        <f>U48*U33</f>
        <v>#N/A</v>
      </c>
      <c r="V49" s="607"/>
      <c r="W49" s="607" t="e">
        <f>W48*W33</f>
        <v>#N/A</v>
      </c>
      <c r="X49" s="608"/>
      <c r="Y49" s="609" t="e">
        <f>Y48*Y33</f>
        <v>#N/A</v>
      </c>
      <c r="Z49" s="607"/>
      <c r="AA49" s="607" t="e">
        <f>AA48*AA33</f>
        <v>#N/A</v>
      </c>
      <c r="AB49" s="608"/>
      <c r="AC49" s="609" t="e">
        <f>AC48*AC33</f>
        <v>#N/A</v>
      </c>
      <c r="AD49" s="607"/>
      <c r="AE49" s="607" t="e">
        <f>AE48*AE33</f>
        <v>#N/A</v>
      </c>
      <c r="AF49" s="608"/>
      <c r="AG49" s="609" t="e">
        <f>AG48*AG33</f>
        <v>#N/A</v>
      </c>
      <c r="AH49" s="607"/>
      <c r="AI49" s="607" t="e">
        <f>AI48*AI33</f>
        <v>#N/A</v>
      </c>
      <c r="AJ49" s="608"/>
      <c r="AO49" s="282"/>
    </row>
    <row r="50" spans="1:41" s="271" customFormat="1" ht="21" customHeight="1">
      <c r="A50" s="473" t="s">
        <v>25</v>
      </c>
      <c r="B50" s="474"/>
      <c r="C50" s="474"/>
      <c r="D50" s="474"/>
      <c r="E50" s="474"/>
      <c r="F50" s="474"/>
      <c r="G50" s="474"/>
      <c r="H50" s="474"/>
      <c r="I50" s="474"/>
      <c r="J50" s="474"/>
      <c r="K50" s="474"/>
      <c r="L50" s="475"/>
      <c r="M50" s="452" t="e">
        <f>M51+M52</f>
        <v>#N/A</v>
      </c>
      <c r="N50" s="453"/>
      <c r="O50" s="453"/>
      <c r="P50" s="453"/>
      <c r="Q50" s="453"/>
      <c r="R50" s="453"/>
      <c r="S50" s="453"/>
      <c r="T50" s="453"/>
      <c r="U50" s="453"/>
      <c r="V50" s="453"/>
      <c r="W50" s="453"/>
      <c r="X50" s="453"/>
      <c r="Y50" s="453"/>
      <c r="Z50" s="453"/>
      <c r="AA50" s="453"/>
      <c r="AB50" s="453"/>
      <c r="AC50" s="453"/>
      <c r="AD50" s="453"/>
      <c r="AE50" s="453"/>
      <c r="AF50" s="453"/>
      <c r="AG50" s="453"/>
      <c r="AH50" s="453"/>
      <c r="AI50" s="453"/>
      <c r="AJ50" s="454"/>
    </row>
    <row r="51" spans="1:41" s="271" customFormat="1" ht="21" customHeight="1">
      <c r="A51" s="4"/>
      <c r="B51" s="610" t="s">
        <v>189</v>
      </c>
      <c r="C51" s="611"/>
      <c r="D51" s="611"/>
      <c r="E51" s="611"/>
      <c r="F51" s="611"/>
      <c r="G51" s="611"/>
      <c r="H51" s="611"/>
      <c r="I51" s="611"/>
      <c r="J51" s="611"/>
      <c r="K51" s="611"/>
      <c r="L51" s="612"/>
      <c r="M51" s="613" t="e">
        <f>((SUM(M49:AJ49)*M21)+SUM(M42:AJ42,M44:AJ44))*G21</f>
        <v>#N/A</v>
      </c>
      <c r="N51" s="614"/>
      <c r="O51" s="614"/>
      <c r="P51" s="614"/>
      <c r="Q51" s="614"/>
      <c r="R51" s="614"/>
      <c r="S51" s="614"/>
      <c r="T51" s="614"/>
      <c r="U51" s="614"/>
      <c r="V51" s="614"/>
      <c r="W51" s="614"/>
      <c r="X51" s="614"/>
      <c r="Y51" s="614"/>
      <c r="Z51" s="614"/>
      <c r="AA51" s="614"/>
      <c r="AB51" s="614"/>
      <c r="AC51" s="614"/>
      <c r="AD51" s="614"/>
      <c r="AE51" s="614"/>
      <c r="AF51" s="614"/>
      <c r="AG51" s="614"/>
      <c r="AH51" s="614"/>
      <c r="AI51" s="614"/>
      <c r="AJ51" s="615"/>
    </row>
    <row r="52" spans="1:41" s="271" customFormat="1" ht="21" customHeight="1">
      <c r="A52" s="4"/>
      <c r="B52" s="603" t="s">
        <v>190</v>
      </c>
      <c r="C52" s="604"/>
      <c r="D52" s="604"/>
      <c r="E52" s="604"/>
      <c r="F52" s="604"/>
      <c r="G52" s="604"/>
      <c r="H52" s="604"/>
      <c r="I52" s="604"/>
      <c r="J52" s="604"/>
      <c r="K52" s="604"/>
      <c r="L52" s="605"/>
      <c r="M52" s="452" t="e">
        <f>SUM(M54:AJ55)</f>
        <v>#N/A</v>
      </c>
      <c r="N52" s="453"/>
      <c r="O52" s="453"/>
      <c r="P52" s="453"/>
      <c r="Q52" s="453"/>
      <c r="R52" s="453"/>
      <c r="S52" s="453"/>
      <c r="T52" s="453"/>
      <c r="U52" s="453"/>
      <c r="V52" s="453"/>
      <c r="W52" s="453"/>
      <c r="X52" s="453"/>
      <c r="Y52" s="453"/>
      <c r="Z52" s="453"/>
      <c r="AA52" s="453"/>
      <c r="AB52" s="453"/>
      <c r="AC52" s="453"/>
      <c r="AD52" s="453"/>
      <c r="AE52" s="453"/>
      <c r="AF52" s="453"/>
      <c r="AG52" s="453"/>
      <c r="AH52" s="453"/>
      <c r="AI52" s="453"/>
      <c r="AJ52" s="454"/>
    </row>
    <row r="53" spans="1:41" s="273" customFormat="1" ht="21" hidden="1" customHeight="1" outlineLevel="1">
      <c r="B53" s="283"/>
      <c r="C53" s="470"/>
      <c r="D53" s="471"/>
      <c r="E53" s="471"/>
      <c r="F53" s="471"/>
      <c r="G53" s="471"/>
      <c r="H53" s="471"/>
      <c r="I53" s="471"/>
      <c r="J53" s="471"/>
      <c r="K53" s="471"/>
      <c r="L53" s="472"/>
      <c r="M53" s="447"/>
      <c r="N53" s="448"/>
      <c r="O53" s="448"/>
      <c r="P53" s="448"/>
      <c r="Q53" s="448"/>
      <c r="R53" s="448"/>
      <c r="S53" s="448"/>
      <c r="T53" s="448"/>
      <c r="U53" s="448"/>
      <c r="V53" s="448"/>
      <c r="W53" s="448"/>
      <c r="X53" s="448"/>
      <c r="Y53" s="448"/>
      <c r="Z53" s="448"/>
      <c r="AA53" s="448"/>
      <c r="AB53" s="448"/>
      <c r="AC53" s="448"/>
      <c r="AD53" s="448"/>
      <c r="AE53" s="448"/>
      <c r="AF53" s="448"/>
      <c r="AG53" s="448"/>
      <c r="AH53" s="448"/>
      <c r="AI53" s="448"/>
      <c r="AJ53" s="449"/>
    </row>
    <row r="54" spans="1:41" s="271" customFormat="1" ht="21.75" customHeight="1" collapsed="1">
      <c r="A54" s="4"/>
      <c r="B54" s="283"/>
      <c r="C54" s="675" t="s">
        <v>247</v>
      </c>
      <c r="D54" s="676"/>
      <c r="E54" s="676"/>
      <c r="F54" s="676"/>
      <c r="G54" s="676"/>
      <c r="H54" s="676"/>
      <c r="I54" s="676"/>
      <c r="J54" s="676"/>
      <c r="K54" s="676"/>
      <c r="L54" s="677"/>
      <c r="M54" s="431" t="e">
        <f>((SUM(M49:AJ49)*S21)+SUM(M43:AJ43,M45:AJ45))*G21</f>
        <v>#N/A</v>
      </c>
      <c r="N54" s="432"/>
      <c r="O54" s="432"/>
      <c r="P54" s="432"/>
      <c r="Q54" s="432"/>
      <c r="R54" s="432"/>
      <c r="S54" s="432"/>
      <c r="T54" s="432"/>
      <c r="U54" s="432"/>
      <c r="V54" s="432"/>
      <c r="W54" s="432"/>
      <c r="X54" s="432"/>
      <c r="Y54" s="432"/>
      <c r="Z54" s="432"/>
      <c r="AA54" s="432"/>
      <c r="AB54" s="432"/>
      <c r="AC54" s="432"/>
      <c r="AD54" s="432"/>
      <c r="AE54" s="432"/>
      <c r="AF54" s="432"/>
      <c r="AG54" s="432"/>
      <c r="AH54" s="432"/>
      <c r="AI54" s="432"/>
      <c r="AJ54" s="433"/>
    </row>
    <row r="55" spans="1:41" s="271" customFormat="1" ht="21.75" customHeight="1">
      <c r="A55" s="4"/>
      <c r="B55" s="284"/>
      <c r="C55" s="678" t="s">
        <v>248</v>
      </c>
      <c r="D55" s="679"/>
      <c r="E55" s="679"/>
      <c r="F55" s="679"/>
      <c r="G55" s="679"/>
      <c r="H55" s="679"/>
      <c r="I55" s="679"/>
      <c r="J55" s="679"/>
      <c r="K55" s="679"/>
      <c r="L55" s="680"/>
      <c r="M55" s="434" t="e">
        <f>設定値!AM25*G21</f>
        <v>#N/A</v>
      </c>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436"/>
    </row>
    <row r="56" spans="1:41" s="271" customFormat="1"/>
  </sheetData>
  <sheetProtection algorithmName="SHA-512" hashValue="ar5Td35zZRGnWhiOIrJq+WxkeeQ86QeuTk2HTR5zIWsUxNC5tsXFAQ9OKGPiwRNN18JdRU17bqzR22VG9uecqg==" saltValue="GK4O27T9Uj6obL1QaGp63g==" spinCount="100000" sheet="1" objects="1" scenarios="1" selectLockedCells="1"/>
  <mergeCells count="282">
    <mergeCell ref="C54:L54"/>
    <mergeCell ref="C55:L55"/>
    <mergeCell ref="B42:B45"/>
    <mergeCell ref="C39:L39"/>
    <mergeCell ref="C47:L47"/>
    <mergeCell ref="A49:K49"/>
    <mergeCell ref="M45:N45"/>
    <mergeCell ref="O45:P45"/>
    <mergeCell ref="Q45:R45"/>
    <mergeCell ref="O48:P48"/>
    <mergeCell ref="Q48:R48"/>
    <mergeCell ref="A48:K48"/>
    <mergeCell ref="M48:N48"/>
    <mergeCell ref="M47:AJ47"/>
    <mergeCell ref="AE43:AF43"/>
    <mergeCell ref="AG43:AH43"/>
    <mergeCell ref="AI43:AJ43"/>
    <mergeCell ref="AA45:AB45"/>
    <mergeCell ref="AC45:AD45"/>
    <mergeCell ref="AE45:AF45"/>
    <mergeCell ref="AG45:AH45"/>
    <mergeCell ref="AI45:AJ45"/>
    <mergeCell ref="A34:A47"/>
    <mergeCell ref="B34:B39"/>
    <mergeCell ref="C44:J45"/>
    <mergeCell ref="K44:L45"/>
    <mergeCell ref="B40:B41"/>
    <mergeCell ref="M43:N43"/>
    <mergeCell ref="O43:P43"/>
    <mergeCell ref="Q43:R43"/>
    <mergeCell ref="S43:T43"/>
    <mergeCell ref="U43:V43"/>
    <mergeCell ref="C42:J43"/>
    <mergeCell ref="K42:L43"/>
    <mergeCell ref="S42:T42"/>
    <mergeCell ref="U42:V42"/>
    <mergeCell ref="Y21:AC21"/>
    <mergeCell ref="S16:X16"/>
    <mergeCell ref="Y16:AD16"/>
    <mergeCell ref="K38:L38"/>
    <mergeCell ref="M38:N38"/>
    <mergeCell ref="AA34:AB34"/>
    <mergeCell ref="AC34:AD34"/>
    <mergeCell ref="O35:P35"/>
    <mergeCell ref="M35:N35"/>
    <mergeCell ref="S35:T35"/>
    <mergeCell ref="Q35:R35"/>
    <mergeCell ref="A27:L27"/>
    <mergeCell ref="M27:AJ27"/>
    <mergeCell ref="AG37:AH37"/>
    <mergeCell ref="AI37:AJ37"/>
    <mergeCell ref="C34:J34"/>
    <mergeCell ref="AE34:AF34"/>
    <mergeCell ref="AA36:AB36"/>
    <mergeCell ref="AC36:AD36"/>
    <mergeCell ref="AE38:AF38"/>
    <mergeCell ref="AE35:AF35"/>
    <mergeCell ref="Y36:Z36"/>
    <mergeCell ref="AE16:AJ16"/>
    <mergeCell ref="G19:L20"/>
    <mergeCell ref="S36:T36"/>
    <mergeCell ref="AC37:AD37"/>
    <mergeCell ref="AE37:AF37"/>
    <mergeCell ref="W40:X40"/>
    <mergeCell ref="AA40:AB40"/>
    <mergeCell ref="W38:X38"/>
    <mergeCell ref="AA38:AB38"/>
    <mergeCell ref="O36:P36"/>
    <mergeCell ref="Q36:R36"/>
    <mergeCell ref="AE39:AF39"/>
    <mergeCell ref="AC40:AD40"/>
    <mergeCell ref="AE40:AF40"/>
    <mergeCell ref="S48:T48"/>
    <mergeCell ref="U48:V48"/>
    <mergeCell ref="U44:V44"/>
    <mergeCell ref="AC44:AD44"/>
    <mergeCell ref="AC42:AD42"/>
    <mergeCell ref="AE42:AF42"/>
    <mergeCell ref="AA42:AB42"/>
    <mergeCell ref="W43:X43"/>
    <mergeCell ref="Y43:Z43"/>
    <mergeCell ref="M46:AJ46"/>
    <mergeCell ref="S45:T45"/>
    <mergeCell ref="U45:V45"/>
    <mergeCell ref="W45:X45"/>
    <mergeCell ref="Y45:Z45"/>
    <mergeCell ref="W48:X48"/>
    <mergeCell ref="Y48:Z48"/>
    <mergeCell ref="AA48:AB48"/>
    <mergeCell ref="AC48:AD48"/>
    <mergeCell ref="AE48:AF48"/>
    <mergeCell ref="AG48:AH48"/>
    <mergeCell ref="AI48:AJ48"/>
    <mergeCell ref="AG42:AH42"/>
    <mergeCell ref="AI42:AJ42"/>
    <mergeCell ref="W42:X42"/>
    <mergeCell ref="G21:L21"/>
    <mergeCell ref="AG34:AH34"/>
    <mergeCell ref="AI34:AJ34"/>
    <mergeCell ref="U41:V41"/>
    <mergeCell ref="M44:N44"/>
    <mergeCell ref="Q41:R41"/>
    <mergeCell ref="S41:T41"/>
    <mergeCell ref="O44:P44"/>
    <mergeCell ref="Q44:R44"/>
    <mergeCell ref="S44:T44"/>
    <mergeCell ref="O40:P40"/>
    <mergeCell ref="AI41:AJ41"/>
    <mergeCell ref="AI35:AJ35"/>
    <mergeCell ref="A33:J33"/>
    <mergeCell ref="AG35:AH35"/>
    <mergeCell ref="AC38:AD38"/>
    <mergeCell ref="AG41:AH41"/>
    <mergeCell ref="W41:X41"/>
    <mergeCell ref="Y41:Z41"/>
    <mergeCell ref="AG36:AH36"/>
    <mergeCell ref="AI36:AJ36"/>
    <mergeCell ref="U36:V36"/>
    <mergeCell ref="Y40:Z40"/>
    <mergeCell ref="AE44:AF44"/>
    <mergeCell ref="B52:L52"/>
    <mergeCell ref="M52:AJ52"/>
    <mergeCell ref="U49:V49"/>
    <mergeCell ref="W49:X49"/>
    <mergeCell ref="Y49:Z49"/>
    <mergeCell ref="AA49:AB49"/>
    <mergeCell ref="AG49:AH49"/>
    <mergeCell ref="B51:L51"/>
    <mergeCell ref="M51:AJ51"/>
    <mergeCell ref="AI49:AJ49"/>
    <mergeCell ref="M49:N49"/>
    <mergeCell ref="O49:P49"/>
    <mergeCell ref="Q49:R49"/>
    <mergeCell ref="S49:T49"/>
    <mergeCell ref="AC49:AD49"/>
    <mergeCell ref="AE49:AF49"/>
    <mergeCell ref="AA44:AB44"/>
    <mergeCell ref="AA41:AB41"/>
    <mergeCell ref="AE41:AF41"/>
    <mergeCell ref="AC41:AD41"/>
    <mergeCell ref="AA43:AB43"/>
    <mergeCell ref="AC43:AD43"/>
    <mergeCell ref="B46:B47"/>
    <mergeCell ref="M39:N39"/>
    <mergeCell ref="AA35:AB35"/>
    <mergeCell ref="AC35:AD35"/>
    <mergeCell ref="U38:V38"/>
    <mergeCell ref="K36:L36"/>
    <mergeCell ref="M36:N36"/>
    <mergeCell ref="W39:X39"/>
    <mergeCell ref="S39:T39"/>
    <mergeCell ref="U39:V39"/>
    <mergeCell ref="O39:P39"/>
    <mergeCell ref="AA39:AB39"/>
    <mergeCell ref="AC39:AD39"/>
    <mergeCell ref="Y39:Z39"/>
    <mergeCell ref="U35:V35"/>
    <mergeCell ref="W35:X35"/>
    <mergeCell ref="Y35:Z35"/>
    <mergeCell ref="AE36:AF36"/>
    <mergeCell ref="W34:X34"/>
    <mergeCell ref="Y34:Z34"/>
    <mergeCell ref="W36:X36"/>
    <mergeCell ref="C41:L41"/>
    <mergeCell ref="M41:N41"/>
    <mergeCell ref="O41:P41"/>
    <mergeCell ref="K46:L46"/>
    <mergeCell ref="M42:N42"/>
    <mergeCell ref="O42:P42"/>
    <mergeCell ref="C40:J40"/>
    <mergeCell ref="K40:L40"/>
    <mergeCell ref="M40:N40"/>
    <mergeCell ref="K35:L35"/>
    <mergeCell ref="W44:X44"/>
    <mergeCell ref="Q42:R42"/>
    <mergeCell ref="Y38:Z38"/>
    <mergeCell ref="Q40:R40"/>
    <mergeCell ref="S40:T40"/>
    <mergeCell ref="U40:V40"/>
    <mergeCell ref="Y44:Z44"/>
    <mergeCell ref="O38:P38"/>
    <mergeCell ref="Q38:R38"/>
    <mergeCell ref="S38:T38"/>
    <mergeCell ref="Q39:R39"/>
    <mergeCell ref="A16:F16"/>
    <mergeCell ref="K33:L33"/>
    <mergeCell ref="M33:N33"/>
    <mergeCell ref="O33:P33"/>
    <mergeCell ref="Q33:R33"/>
    <mergeCell ref="S33:T33"/>
    <mergeCell ref="U33:V33"/>
    <mergeCell ref="K34:L34"/>
    <mergeCell ref="M34:N34"/>
    <mergeCell ref="O34:P34"/>
    <mergeCell ref="Q34:R34"/>
    <mergeCell ref="S34:T34"/>
    <mergeCell ref="U34:V34"/>
    <mergeCell ref="A29:J32"/>
    <mergeCell ref="K29:L32"/>
    <mergeCell ref="U31:X31"/>
    <mergeCell ref="G23:K23"/>
    <mergeCell ref="L23:P23"/>
    <mergeCell ref="Q23:U23"/>
    <mergeCell ref="V23:Z23"/>
    <mergeCell ref="G24:K24"/>
    <mergeCell ref="L24:P24"/>
    <mergeCell ref="Q24:U24"/>
    <mergeCell ref="V24:Z24"/>
    <mergeCell ref="AG33:AH33"/>
    <mergeCell ref="AI33:AJ33"/>
    <mergeCell ref="AC33:AD33"/>
    <mergeCell ref="AE33:AF33"/>
    <mergeCell ref="G16:L16"/>
    <mergeCell ref="M16:R16"/>
    <mergeCell ref="W33:X33"/>
    <mergeCell ref="Y33:Z33"/>
    <mergeCell ref="AA33:AB33"/>
    <mergeCell ref="M26:AJ26"/>
    <mergeCell ref="M19:R20"/>
    <mergeCell ref="M21:R21"/>
    <mergeCell ref="S19:X20"/>
    <mergeCell ref="S21:X21"/>
    <mergeCell ref="Y20:AC20"/>
    <mergeCell ref="AE32:AF32"/>
    <mergeCell ref="AA32:AB32"/>
    <mergeCell ref="AG32:AH32"/>
    <mergeCell ref="AI32:AJ32"/>
    <mergeCell ref="M29:AJ30"/>
    <mergeCell ref="M31:P31"/>
    <mergeCell ref="Q31:T31"/>
    <mergeCell ref="Y31:AB31"/>
    <mergeCell ref="A26:L26"/>
    <mergeCell ref="S1:T1"/>
    <mergeCell ref="R2:U2"/>
    <mergeCell ref="R3:U3"/>
    <mergeCell ref="V3:AJ3"/>
    <mergeCell ref="A10:AJ10"/>
    <mergeCell ref="V7:AJ7"/>
    <mergeCell ref="AE1:AJ1"/>
    <mergeCell ref="V2:Y2"/>
    <mergeCell ref="AI2:AJ2"/>
    <mergeCell ref="Z2:AH2"/>
    <mergeCell ref="V4:AJ4"/>
    <mergeCell ref="V5:AJ6"/>
    <mergeCell ref="R4:U4"/>
    <mergeCell ref="R5:U6"/>
    <mergeCell ref="R7:U7"/>
    <mergeCell ref="B2:L3"/>
    <mergeCell ref="AG31:AJ31"/>
    <mergeCell ref="M32:N32"/>
    <mergeCell ref="O32:P32"/>
    <mergeCell ref="Q32:R32"/>
    <mergeCell ref="S32:T32"/>
    <mergeCell ref="U32:V32"/>
    <mergeCell ref="W32:X32"/>
    <mergeCell ref="Y32:Z32"/>
    <mergeCell ref="AC31:AF31"/>
    <mergeCell ref="AC32:AD32"/>
    <mergeCell ref="M54:AJ54"/>
    <mergeCell ref="M55:AJ55"/>
    <mergeCell ref="K37:L37"/>
    <mergeCell ref="M37:N37"/>
    <mergeCell ref="O37:P37"/>
    <mergeCell ref="Q37:R37"/>
    <mergeCell ref="S37:T37"/>
    <mergeCell ref="U37:V37"/>
    <mergeCell ref="W37:X37"/>
    <mergeCell ref="Y37:Z37"/>
    <mergeCell ref="AA37:AB37"/>
    <mergeCell ref="M53:AJ53"/>
    <mergeCell ref="Y42:Z42"/>
    <mergeCell ref="M50:AJ50"/>
    <mergeCell ref="AI38:AJ38"/>
    <mergeCell ref="AI39:AJ39"/>
    <mergeCell ref="AG39:AH39"/>
    <mergeCell ref="AG38:AH38"/>
    <mergeCell ref="AG44:AH44"/>
    <mergeCell ref="AI44:AJ44"/>
    <mergeCell ref="AG40:AH40"/>
    <mergeCell ref="AI40:AJ40"/>
    <mergeCell ref="C53:L53"/>
    <mergeCell ref="A50:L50"/>
  </mergeCells>
  <phoneticPr fontId="1"/>
  <conditionalFormatting sqref="G16:L16 S16:X16 G21:L21 Y21:AC21 M33:AJ33 K34:L38">
    <cfRule type="containsBlanks" dxfId="5" priority="10">
      <formula>LEN(TRIM(G16))=0</formula>
    </cfRule>
  </conditionalFormatting>
  <conditionalFormatting sqref="K42 K44">
    <cfRule type="containsBlanks" dxfId="4" priority="1">
      <formula>LEN(TRIM(K42))=0</formula>
    </cfRule>
  </conditionalFormatting>
  <conditionalFormatting sqref="K40:L41">
    <cfRule type="containsBlanks" dxfId="3" priority="3">
      <formula>LEN(TRIM(K40))=0</formula>
    </cfRule>
  </conditionalFormatting>
  <conditionalFormatting sqref="K46:L46">
    <cfRule type="containsBlanks" dxfId="2" priority="7">
      <formula>LEN(TRIM(K46))=0</formula>
    </cfRule>
  </conditionalFormatting>
  <dataValidations count="6">
    <dataValidation type="list" allowBlank="1" showInputMessage="1" showErrorMessage="1" sqref="L36:L38 K34:K38 K40:K42" xr:uid="{00000000-0002-0000-0000-000000000000}">
      <formula1>"○,―"</formula1>
    </dataValidation>
    <dataValidation type="list" allowBlank="1" showInputMessage="1" showErrorMessage="1" sqref="Y21" xr:uid="{00000000-0002-0000-0000-000001000000}">
      <formula1>"○,×"</formula1>
    </dataValidation>
    <dataValidation type="list" allowBlank="1" showInputMessage="1" showErrorMessage="1" sqref="K46:L46" xr:uid="{00000000-0002-0000-0000-000003000000}">
      <formula1>栄養管理加算</formula1>
    </dataValidation>
    <dataValidation type="list" allowBlank="1" showInputMessage="1" showErrorMessage="1" sqref="G24:K24" xr:uid="{00000000-0002-0000-0000-000004000000}">
      <formula1>"あり,なし"</formula1>
    </dataValidation>
    <dataValidation type="list" allowBlank="1" showInputMessage="1" showErrorMessage="1" sqref="K44" xr:uid="{00000000-0002-0000-0000-000002000000}">
      <formula1>土日閉所</formula1>
    </dataValidation>
    <dataValidation type="list" allowBlank="1" showInputMessage="1" showErrorMessage="1" sqref="G21:L21" xr:uid="{F6E9AA16-60CA-478F-94D8-019DEA4FEE12}">
      <formula1>実施月数</formula1>
    </dataValidation>
  </dataValidations>
  <pageMargins left="0.23622047244094488" right="0.23622047244094488" top="0.74803149606299213" bottom="0.74803149606299213" header="0.31496062992125984" footer="0.31496062992125984"/>
  <pageSetup paperSize="9" scale="78" orientation="portrait" r:id="rId1"/>
  <rowBreaks count="1" manualBreakCount="1">
    <brk id="28" max="35"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5000000}">
          <x14:formula1>
            <xm:f>設定値!$D$43:$D$44</xm:f>
          </x14:formula1>
          <xm:sqref>L24:P24</xm:sqref>
        </x14:dataValidation>
        <x14:dataValidation type="list" allowBlank="1" showInputMessage="1" showErrorMessage="1" xr:uid="{00000000-0002-0000-0000-000006000000}">
          <x14:formula1>
            <xm:f>設定値!$F$43:$F$47</xm:f>
          </x14:formula1>
          <xm:sqref>Q24:U24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A35CF-E771-4828-B7F1-A90C474F5147}">
  <sheetPr>
    <tabColor theme="4"/>
    <pageSetUpPr fitToPage="1"/>
  </sheetPr>
  <dimension ref="A1:AF25"/>
  <sheetViews>
    <sheetView showGridLines="0" view="pageBreakPreview" zoomScale="86" zoomScaleNormal="100" zoomScaleSheetLayoutView="86" workbookViewId="0">
      <selection activeCell="E5" sqref="E5"/>
    </sheetView>
  </sheetViews>
  <sheetFormatPr defaultColWidth="9" defaultRowHeight="18" customHeight="1"/>
  <cols>
    <col min="1" max="1" width="3" style="1183" customWidth="1"/>
    <col min="2" max="28" width="3.125" style="1183" customWidth="1"/>
    <col min="29" max="29" width="1.625" style="1183" customWidth="1"/>
    <col min="30" max="30" width="3" style="1183" hidden="1" customWidth="1"/>
    <col min="31" max="31" width="3" style="1183" customWidth="1"/>
    <col min="32" max="16384" width="9" style="1183"/>
  </cols>
  <sheetData>
    <row r="1" spans="1:32" ht="18" customHeight="1">
      <c r="A1" s="1182" t="s">
        <v>359</v>
      </c>
    </row>
    <row r="2" spans="1:32" ht="18" customHeight="1">
      <c r="A2" s="1184" t="s">
        <v>360</v>
      </c>
      <c r="B2" s="1184"/>
      <c r="C2" s="1184"/>
      <c r="D2" s="1184"/>
      <c r="E2" s="1184"/>
      <c r="F2" s="1184"/>
      <c r="G2" s="1184"/>
      <c r="H2" s="1184"/>
      <c r="I2" s="1184"/>
      <c r="J2" s="1184"/>
      <c r="K2" s="1184"/>
      <c r="L2" s="1184"/>
      <c r="M2" s="1184"/>
      <c r="N2" s="1184"/>
      <c r="O2" s="1184"/>
      <c r="P2" s="1184"/>
      <c r="Q2" s="1184"/>
      <c r="R2" s="1184"/>
      <c r="S2" s="1184"/>
      <c r="T2" s="1184"/>
      <c r="U2" s="1184"/>
      <c r="V2" s="1184"/>
      <c r="W2" s="1184"/>
      <c r="X2" s="1184"/>
      <c r="Y2" s="1184"/>
      <c r="Z2" s="1184"/>
      <c r="AA2" s="1184"/>
      <c r="AB2" s="1184"/>
    </row>
    <row r="3" spans="1:32" ht="33" customHeight="1" thickBot="1">
      <c r="A3" s="1185"/>
      <c r="B3" s="1185"/>
      <c r="C3" s="1185"/>
      <c r="D3" s="1185"/>
      <c r="E3" s="1185"/>
      <c r="F3" s="1185"/>
      <c r="G3" s="1185"/>
      <c r="H3" s="1185"/>
      <c r="I3" s="1185"/>
      <c r="J3" s="1185"/>
      <c r="K3" s="1185"/>
      <c r="L3" s="1185"/>
      <c r="M3" s="1185"/>
      <c r="N3" s="1185"/>
      <c r="O3" s="1185"/>
      <c r="P3" s="1185"/>
      <c r="Q3" s="1185"/>
      <c r="R3" s="1185"/>
      <c r="S3" s="1185"/>
      <c r="T3" s="1185"/>
      <c r="U3" s="1185"/>
      <c r="V3" s="1185"/>
      <c r="W3" s="1185"/>
      <c r="X3" s="1185"/>
      <c r="Y3" s="1185"/>
      <c r="Z3" s="1186"/>
    </row>
    <row r="4" spans="1:32" ht="17.25" customHeight="1">
      <c r="B4" s="1187"/>
      <c r="C4" s="1187"/>
      <c r="D4" s="1187"/>
      <c r="E4" s="1187"/>
      <c r="H4" s="1188"/>
      <c r="I4" s="1189" t="s">
        <v>150</v>
      </c>
      <c r="J4" s="1190"/>
      <c r="K4" s="1190"/>
      <c r="L4" s="1190"/>
      <c r="M4" s="1190"/>
      <c r="N4" s="1190"/>
      <c r="O4" s="1191" t="s">
        <v>330</v>
      </c>
      <c r="P4" s="1192"/>
      <c r="Q4" s="1192"/>
      <c r="R4" s="1192"/>
      <c r="S4" s="1193">
        <f>①入力シート!E9</f>
        <v>0</v>
      </c>
      <c r="T4" s="1193"/>
      <c r="U4" s="1193"/>
      <c r="V4" s="1193"/>
      <c r="W4" s="1193"/>
      <c r="X4" s="1193"/>
      <c r="Y4" s="1193"/>
      <c r="Z4" s="1193"/>
      <c r="AA4" s="1193"/>
      <c r="AB4" s="1193"/>
      <c r="AC4" s="1193"/>
      <c r="AD4" s="1193"/>
      <c r="AE4" s="1193"/>
      <c r="AF4" s="1194" t="s">
        <v>331</v>
      </c>
    </row>
    <row r="5" spans="1:32" ht="17.25" customHeight="1">
      <c r="B5" s="1187"/>
      <c r="C5" s="1187"/>
      <c r="I5" s="1195" t="s">
        <v>332</v>
      </c>
      <c r="J5" s="1196"/>
      <c r="K5" s="1196"/>
      <c r="L5" s="1196"/>
      <c r="M5" s="1196"/>
      <c r="N5" s="1196"/>
      <c r="O5" s="1197" t="str">
        <f>①入力シート!D10</f>
        <v>小規模保育事業Ｂ型</v>
      </c>
      <c r="P5" s="1198"/>
      <c r="Q5" s="1198"/>
      <c r="R5" s="1198"/>
      <c r="S5" s="1198"/>
      <c r="T5" s="1198"/>
      <c r="U5" s="1198"/>
      <c r="V5" s="1198"/>
      <c r="W5" s="1198"/>
      <c r="X5" s="1198"/>
      <c r="Y5" s="1198"/>
      <c r="Z5" s="1198"/>
      <c r="AA5" s="1198"/>
      <c r="AB5" s="1198"/>
      <c r="AC5" s="1198"/>
      <c r="AD5" s="1198"/>
      <c r="AE5" s="1198"/>
      <c r="AF5" s="1199"/>
    </row>
    <row r="6" spans="1:32" ht="17.25" customHeight="1">
      <c r="B6" s="1187"/>
      <c r="C6" s="1187"/>
      <c r="I6" s="1200" t="s">
        <v>361</v>
      </c>
      <c r="J6" s="1201"/>
      <c r="K6" s="1201"/>
      <c r="L6" s="1201"/>
      <c r="M6" s="1201"/>
      <c r="N6" s="1201"/>
      <c r="O6" s="1202">
        <f>①入力シート!D11</f>
        <v>0</v>
      </c>
      <c r="P6" s="1203"/>
      <c r="Q6" s="1203"/>
      <c r="R6" s="1203"/>
      <c r="S6" s="1203"/>
      <c r="T6" s="1203"/>
      <c r="U6" s="1203"/>
      <c r="V6" s="1203"/>
      <c r="W6" s="1203"/>
      <c r="X6" s="1203"/>
      <c r="Y6" s="1203"/>
      <c r="Z6" s="1203"/>
      <c r="AA6" s="1203"/>
      <c r="AB6" s="1203"/>
      <c r="AC6" s="1203"/>
      <c r="AD6" s="1203"/>
      <c r="AE6" s="1203"/>
      <c r="AF6" s="1204"/>
    </row>
    <row r="7" spans="1:32" ht="17.25" customHeight="1">
      <c r="B7" s="1187"/>
      <c r="C7" s="1187"/>
      <c r="D7" s="1205"/>
      <c r="E7" s="1205"/>
      <c r="F7" s="1187"/>
      <c r="G7" s="1187"/>
      <c r="H7" s="1187"/>
      <c r="I7" s="1195" t="s">
        <v>362</v>
      </c>
      <c r="J7" s="1196"/>
      <c r="K7" s="1196"/>
      <c r="L7" s="1196"/>
      <c r="M7" s="1196"/>
      <c r="N7" s="1196"/>
      <c r="O7" s="1206">
        <f>①入力シート!D12</f>
        <v>0</v>
      </c>
      <c r="P7" s="1207"/>
      <c r="Q7" s="1207"/>
      <c r="R7" s="1207"/>
      <c r="S7" s="1207"/>
      <c r="T7" s="1207"/>
      <c r="U7" s="1207"/>
      <c r="V7" s="1207"/>
      <c r="W7" s="1207"/>
      <c r="X7" s="1207"/>
      <c r="Y7" s="1207"/>
      <c r="Z7" s="1207"/>
      <c r="AA7" s="1207"/>
      <c r="AB7" s="1207"/>
      <c r="AC7" s="1207"/>
      <c r="AD7" s="1207"/>
      <c r="AE7" s="1207"/>
      <c r="AF7" s="1208"/>
    </row>
    <row r="8" spans="1:32" ht="18" customHeight="1" thickBot="1">
      <c r="I8" s="1209" t="s">
        <v>363</v>
      </c>
      <c r="J8" s="1210"/>
      <c r="K8" s="1210"/>
      <c r="L8" s="1210"/>
      <c r="M8" s="1210"/>
      <c r="N8" s="1211"/>
      <c r="O8" s="1212">
        <f>①入力シート!D13</f>
        <v>0</v>
      </c>
      <c r="P8" s="1213"/>
      <c r="Q8" s="1213"/>
      <c r="R8" s="1213"/>
      <c r="S8" s="1213"/>
      <c r="T8" s="1213"/>
      <c r="U8" s="1213"/>
      <c r="V8" s="1213"/>
      <c r="W8" s="1213"/>
      <c r="X8" s="1213"/>
      <c r="Y8" s="1213"/>
      <c r="Z8" s="1213"/>
      <c r="AA8" s="1213"/>
      <c r="AB8" s="1213"/>
      <c r="AC8" s="1213"/>
      <c r="AD8" s="1213"/>
      <c r="AE8" s="1213"/>
      <c r="AF8" s="1214"/>
    </row>
    <row r="9" spans="1:32" ht="30" customHeight="1">
      <c r="B9" s="1183" t="s">
        <v>364</v>
      </c>
      <c r="K9" s="1215"/>
      <c r="L9" s="1215"/>
      <c r="M9" s="1215"/>
      <c r="N9" s="1215"/>
      <c r="O9" s="1215"/>
      <c r="P9" s="1215"/>
      <c r="Q9" s="1215"/>
      <c r="R9" s="1215"/>
      <c r="S9" s="1215"/>
    </row>
    <row r="10" spans="1:32" s="1216" customFormat="1" ht="35.25" customHeight="1">
      <c r="B10" s="1217"/>
      <c r="C10" s="1218"/>
      <c r="D10" s="1218"/>
      <c r="E10" s="1218"/>
      <c r="F10" s="1218"/>
      <c r="G10" s="1218"/>
      <c r="H10" s="1218"/>
      <c r="I10" s="1218"/>
      <c r="J10" s="1218"/>
      <c r="K10" s="1219" t="s">
        <v>365</v>
      </c>
      <c r="L10" s="1220"/>
      <c r="M10" s="1220"/>
      <c r="N10" s="1220"/>
      <c r="O10" s="1220"/>
      <c r="P10" s="1221"/>
      <c r="Q10" s="1219" t="s">
        <v>366</v>
      </c>
      <c r="R10" s="1222"/>
      <c r="S10" s="1222"/>
      <c r="T10" s="1222"/>
      <c r="U10" s="1222"/>
      <c r="V10" s="1222"/>
      <c r="W10" s="1217" t="s">
        <v>367</v>
      </c>
      <c r="X10" s="1222"/>
      <c r="Y10" s="1222"/>
      <c r="Z10" s="1222"/>
      <c r="AA10" s="1222"/>
      <c r="AB10" s="1223"/>
    </row>
    <row r="11" spans="1:32" s="1216" customFormat="1" ht="27.75" customHeight="1">
      <c r="B11" s="1224" t="s">
        <v>368</v>
      </c>
      <c r="C11" s="1225"/>
      <c r="D11" s="1225"/>
      <c r="E11" s="1225"/>
      <c r="F11" s="1225"/>
      <c r="G11" s="1225"/>
      <c r="H11" s="1225"/>
      <c r="I11" s="1225"/>
      <c r="J11" s="1226"/>
      <c r="K11" s="1227" t="e">
        <f>マスタ!D21</f>
        <v>#N/A</v>
      </c>
      <c r="L11" s="1228"/>
      <c r="M11" s="1228"/>
      <c r="N11" s="1228"/>
      <c r="O11" s="1228"/>
      <c r="P11" s="1229" t="s">
        <v>369</v>
      </c>
      <c r="Q11" s="1227">
        <f>マスタ!F21</f>
        <v>0</v>
      </c>
      <c r="R11" s="1228"/>
      <c r="S11" s="1228"/>
      <c r="T11" s="1228"/>
      <c r="U11" s="1228"/>
      <c r="V11" s="1229" t="s">
        <v>369</v>
      </c>
      <c r="W11" s="1227">
        <f>マスタ!J21</f>
        <v>0</v>
      </c>
      <c r="X11" s="1228"/>
      <c r="Y11" s="1228"/>
      <c r="Z11" s="1228"/>
      <c r="AA11" s="1228"/>
      <c r="AB11" s="1229" t="s">
        <v>369</v>
      </c>
    </row>
    <row r="12" spans="1:32" s="1230" customFormat="1" ht="18" customHeight="1">
      <c r="B12" s="1231" t="s">
        <v>370</v>
      </c>
      <c r="C12" s="1231"/>
      <c r="D12" s="1231"/>
      <c r="E12" s="1231"/>
      <c r="F12" s="1231"/>
      <c r="G12" s="1231"/>
      <c r="H12" s="1231"/>
      <c r="I12" s="1231"/>
      <c r="J12" s="1231"/>
      <c r="K12" s="1231"/>
      <c r="L12" s="1231"/>
      <c r="M12" s="1231"/>
      <c r="N12" s="1231"/>
      <c r="O12" s="1231"/>
      <c r="P12" s="1231"/>
      <c r="Q12" s="1231"/>
      <c r="R12" s="1231"/>
      <c r="S12" s="1231"/>
      <c r="T12" s="1231"/>
      <c r="U12" s="1231"/>
      <c r="V12" s="1231"/>
      <c r="W12" s="1231"/>
      <c r="X12" s="1231"/>
      <c r="Y12" s="1231"/>
      <c r="Z12" s="1231"/>
      <c r="AA12" s="1231"/>
      <c r="AB12" s="1231"/>
    </row>
    <row r="13" spans="1:32" s="1230" customFormat="1" ht="18" customHeight="1">
      <c r="B13" s="1232"/>
      <c r="C13" s="1232"/>
      <c r="D13" s="1232"/>
      <c r="E13" s="1232"/>
      <c r="F13" s="1232"/>
      <c r="G13" s="1232"/>
      <c r="H13" s="1232"/>
      <c r="I13" s="1232"/>
      <c r="J13" s="1232"/>
      <c r="K13" s="1232"/>
      <c r="L13" s="1232"/>
      <c r="M13" s="1232"/>
      <c r="N13" s="1232"/>
      <c r="O13" s="1232"/>
      <c r="P13" s="1232"/>
      <c r="Q13" s="1232"/>
      <c r="R13" s="1232"/>
      <c r="S13" s="1232"/>
      <c r="T13" s="1232"/>
      <c r="U13" s="1232"/>
      <c r="V13" s="1232"/>
      <c r="W13" s="1232"/>
      <c r="X13" s="1232"/>
      <c r="Y13" s="1232"/>
      <c r="Z13" s="1232"/>
      <c r="AA13" s="1232"/>
      <c r="AB13" s="1232"/>
    </row>
    <row r="14" spans="1:32" ht="24.75" customHeight="1">
      <c r="B14" s="1233" t="s">
        <v>371</v>
      </c>
      <c r="C14" s="1233"/>
      <c r="D14" s="1233"/>
      <c r="E14" s="1233"/>
      <c r="F14" s="1233"/>
      <c r="G14" s="1233"/>
      <c r="H14" s="1233"/>
      <c r="I14" s="1233"/>
      <c r="J14" s="1233"/>
      <c r="K14" s="1233"/>
      <c r="L14" s="1233"/>
      <c r="M14" s="1233"/>
      <c r="N14" s="1233"/>
      <c r="O14" s="1233"/>
      <c r="P14" s="1233"/>
      <c r="Q14" s="1233"/>
      <c r="R14" s="1233"/>
      <c r="S14" s="1233"/>
      <c r="T14" s="1233"/>
      <c r="U14" s="1233"/>
      <c r="V14" s="1233"/>
      <c r="W14" s="1233"/>
      <c r="X14" s="1233"/>
      <c r="Y14" s="1233"/>
      <c r="Z14" s="1233"/>
      <c r="AA14" s="1233"/>
      <c r="AB14" s="1233"/>
    </row>
    <row r="15" spans="1:32" s="1234" customFormat="1" ht="30.75" customHeight="1">
      <c r="B15" s="1235" t="s">
        <v>372</v>
      </c>
      <c r="C15" s="1235"/>
      <c r="D15" s="1235"/>
      <c r="E15" s="1235"/>
      <c r="F15" s="1235"/>
      <c r="G15" s="1235"/>
      <c r="H15" s="1235"/>
      <c r="I15" s="1235"/>
      <c r="J15" s="1235"/>
      <c r="K15" s="1235"/>
      <c r="L15" s="1235"/>
      <c r="M15" s="1235"/>
      <c r="N15" s="1235"/>
      <c r="O15" s="1235"/>
      <c r="P15" s="1235"/>
      <c r="Q15" s="1235"/>
      <c r="R15" s="1235"/>
      <c r="S15" s="1235"/>
      <c r="T15" s="1235"/>
      <c r="U15" s="1235"/>
      <c r="V15" s="1235"/>
      <c r="W15" s="1235"/>
      <c r="X15" s="1235"/>
      <c r="Y15" s="1235"/>
      <c r="Z15" s="1235"/>
      <c r="AA15" s="1235"/>
      <c r="AB15" s="1235"/>
    </row>
    <row r="16" spans="1:32" ht="33" customHeight="1">
      <c r="B16" s="1236" t="s">
        <v>280</v>
      </c>
      <c r="C16" s="1236"/>
      <c r="D16" s="1237" t="s">
        <v>373</v>
      </c>
      <c r="E16" s="1237"/>
      <c r="F16" s="1237"/>
      <c r="G16" s="1237"/>
      <c r="H16" s="1237"/>
      <c r="I16" s="1237"/>
      <c r="J16" s="1237"/>
      <c r="K16" s="1237"/>
      <c r="L16" s="1237"/>
      <c r="M16" s="1237"/>
      <c r="N16" s="1237"/>
      <c r="O16" s="1237"/>
      <c r="P16" s="1237"/>
      <c r="Q16" s="1237"/>
      <c r="R16" s="1237"/>
      <c r="S16" s="1237"/>
      <c r="T16" s="1237"/>
      <c r="U16" s="1237"/>
      <c r="V16" s="1237"/>
      <c r="W16" s="1237"/>
      <c r="X16" s="1237"/>
      <c r="Y16" s="1237"/>
      <c r="Z16" s="1237"/>
      <c r="AA16" s="1237"/>
      <c r="AB16" s="1237"/>
    </row>
    <row r="17" spans="1:32" ht="33" customHeight="1">
      <c r="B17" s="1236" t="s">
        <v>280</v>
      </c>
      <c r="C17" s="1236"/>
      <c r="D17" s="1237" t="s">
        <v>374</v>
      </c>
      <c r="E17" s="1237"/>
      <c r="F17" s="1237"/>
      <c r="G17" s="1237"/>
      <c r="H17" s="1237"/>
      <c r="I17" s="1237"/>
      <c r="J17" s="1237"/>
      <c r="K17" s="1237"/>
      <c r="L17" s="1237"/>
      <c r="M17" s="1237"/>
      <c r="N17" s="1237"/>
      <c r="O17" s="1237"/>
      <c r="P17" s="1237"/>
      <c r="Q17" s="1237"/>
      <c r="R17" s="1237"/>
      <c r="S17" s="1237"/>
      <c r="T17" s="1237"/>
      <c r="U17" s="1237"/>
      <c r="V17" s="1237"/>
      <c r="W17" s="1237"/>
      <c r="X17" s="1237"/>
      <c r="Y17" s="1237"/>
      <c r="Z17" s="1237"/>
      <c r="AA17" s="1237"/>
      <c r="AB17" s="1237"/>
    </row>
    <row r="18" spans="1:32" s="1230" customFormat="1" ht="13.5" customHeight="1">
      <c r="B18" s="1232"/>
      <c r="K18" s="1238"/>
      <c r="L18" s="1238"/>
      <c r="M18" s="1238"/>
      <c r="N18" s="1238"/>
      <c r="O18" s="1238"/>
      <c r="P18" s="1238"/>
      <c r="Q18" s="1238"/>
      <c r="R18" s="1238"/>
      <c r="S18" s="1238"/>
    </row>
    <row r="19" spans="1:32" ht="108.75" customHeight="1">
      <c r="A19" s="1239"/>
      <c r="B19" s="1240" t="s">
        <v>375</v>
      </c>
      <c r="C19" s="1240"/>
      <c r="D19" s="1240"/>
      <c r="E19" s="1240"/>
      <c r="F19" s="1240"/>
      <c r="G19" s="1240"/>
      <c r="H19" s="1240"/>
      <c r="I19" s="1240"/>
      <c r="J19" s="1240"/>
      <c r="K19" s="1240"/>
      <c r="L19" s="1240"/>
      <c r="M19" s="1240"/>
      <c r="N19" s="1240"/>
      <c r="O19" s="1240"/>
      <c r="P19" s="1240"/>
      <c r="Q19" s="1240"/>
      <c r="R19" s="1240"/>
      <c r="S19" s="1240"/>
      <c r="T19" s="1240"/>
      <c r="U19" s="1240"/>
      <c r="V19" s="1240"/>
      <c r="W19" s="1240"/>
      <c r="X19" s="1240"/>
      <c r="Y19" s="1240"/>
      <c r="Z19" s="1240"/>
      <c r="AA19" s="1240"/>
      <c r="AB19" s="1240"/>
    </row>
    <row r="20" spans="1:32" ht="14.25" customHeight="1">
      <c r="A20" s="1241"/>
      <c r="B20" s="1242"/>
      <c r="C20" s="1242"/>
      <c r="D20" s="1242"/>
      <c r="E20" s="1242"/>
      <c r="F20" s="1242"/>
      <c r="G20" s="1242"/>
      <c r="H20" s="1242"/>
      <c r="I20" s="1242"/>
      <c r="J20" s="1242"/>
      <c r="K20" s="1242"/>
      <c r="L20" s="1242"/>
      <c r="M20" s="1242"/>
      <c r="N20" s="1242"/>
      <c r="O20" s="1242"/>
      <c r="P20" s="1242"/>
      <c r="Q20" s="1242"/>
      <c r="R20" s="1242"/>
      <c r="S20" s="1242"/>
      <c r="T20" s="1242"/>
      <c r="U20" s="1242"/>
      <c r="V20" s="1242"/>
      <c r="W20" s="1242"/>
      <c r="X20" s="1242"/>
      <c r="Y20" s="1242"/>
      <c r="Z20" s="1242"/>
      <c r="AA20" s="1242"/>
      <c r="AB20" s="1242"/>
    </row>
    <row r="21" spans="1:32" ht="36" customHeight="1">
      <c r="B21" s="1233" t="s">
        <v>376</v>
      </c>
      <c r="C21" s="1233"/>
      <c r="D21" s="1233"/>
      <c r="E21" s="1233"/>
      <c r="F21" s="1233"/>
      <c r="G21" s="1233"/>
      <c r="H21" s="1233"/>
      <c r="I21" s="1233"/>
      <c r="J21" s="1233"/>
      <c r="K21" s="1233"/>
      <c r="L21" s="1233"/>
      <c r="M21" s="1233"/>
      <c r="N21" s="1233"/>
      <c r="O21" s="1233"/>
      <c r="P21" s="1233"/>
      <c r="Q21" s="1233"/>
      <c r="R21" s="1233"/>
      <c r="S21" s="1233"/>
      <c r="T21" s="1233"/>
      <c r="U21" s="1233"/>
      <c r="V21" s="1233"/>
      <c r="W21" s="1233"/>
      <c r="X21" s="1233"/>
      <c r="Y21" s="1233"/>
      <c r="Z21" s="1233"/>
      <c r="AA21" s="1233"/>
      <c r="AB21" s="1233"/>
      <c r="AC21" s="1233"/>
      <c r="AD21" s="1233"/>
      <c r="AE21" s="1233"/>
      <c r="AF21" s="1233"/>
    </row>
    <row r="23" spans="1:32" ht="18" customHeight="1">
      <c r="J23" s="1243" t="str">
        <f>①入力シート!C6</f>
        <v>令和８年</v>
      </c>
      <c r="K23" s="1243"/>
      <c r="L23" s="1243"/>
      <c r="M23" s="1243"/>
      <c r="N23" s="1244">
        <f>①入力シート!D6</f>
        <v>0</v>
      </c>
      <c r="O23" s="1244" t="s">
        <v>327</v>
      </c>
      <c r="P23" s="1244">
        <f>①入力シート!F6</f>
        <v>0</v>
      </c>
      <c r="Q23" s="1245" t="s">
        <v>328</v>
      </c>
      <c r="R23" s="1246"/>
      <c r="S23" s="1246"/>
      <c r="T23" s="1246"/>
      <c r="U23" s="1246"/>
      <c r="V23" s="1246"/>
      <c r="W23" s="1246"/>
      <c r="X23" s="1246"/>
      <c r="Y23" s="1246"/>
      <c r="Z23" s="1246"/>
      <c r="AA23" s="1246"/>
      <c r="AB23" s="1246"/>
    </row>
    <row r="24" spans="1:32" ht="18" customHeight="1">
      <c r="L24" s="1247" t="s">
        <v>377</v>
      </c>
      <c r="M24" s="1247"/>
      <c r="N24" s="1247"/>
      <c r="O24" s="1247"/>
      <c r="P24" s="1247"/>
      <c r="Q24" s="1247"/>
      <c r="R24" s="1198">
        <f>①入力シート!D12</f>
        <v>0</v>
      </c>
      <c r="S24" s="1198"/>
      <c r="T24" s="1198"/>
      <c r="U24" s="1198"/>
      <c r="V24" s="1198"/>
      <c r="W24" s="1198"/>
      <c r="X24" s="1198"/>
      <c r="Y24" s="1198"/>
      <c r="Z24" s="1198"/>
      <c r="AA24" s="1198"/>
      <c r="AB24" s="1198"/>
      <c r="AC24" s="1198"/>
      <c r="AD24" s="1198"/>
      <c r="AE24" s="1198"/>
    </row>
    <row r="25" spans="1:32" ht="18" customHeight="1">
      <c r="L25" s="1248" t="s">
        <v>378</v>
      </c>
      <c r="M25" s="1248"/>
      <c r="N25" s="1248"/>
      <c r="O25" s="1248"/>
      <c r="P25" s="1248"/>
      <c r="Q25" s="1248"/>
      <c r="R25" s="1249">
        <f>①入力シート!D13</f>
        <v>0</v>
      </c>
      <c r="S25" s="1249"/>
      <c r="T25" s="1249"/>
      <c r="U25" s="1249"/>
      <c r="V25" s="1249"/>
      <c r="W25" s="1249"/>
      <c r="X25" s="1249"/>
      <c r="Y25" s="1249"/>
      <c r="Z25" s="1249"/>
      <c r="AA25" s="1249"/>
      <c r="AB25" s="1249"/>
      <c r="AC25" s="1249"/>
      <c r="AD25" s="1249"/>
      <c r="AE25" s="1249"/>
    </row>
  </sheetData>
  <sheetProtection algorithmName="SHA-512" hashValue="EDFDqNl/O8jQw6WNWcoMJYQxZii0Lftzu0Lx7D3MOKaV+FrJVmQLp6ytlFEAK+onO9FnTJnnfRkacJdoDkhv3Q==" saltValue="EMv+sfbLJkWrLxIS4EXfPg==" spinCount="100000" sheet="1" objects="1" scenarios="1" selectLockedCells="1"/>
  <mergeCells count="34">
    <mergeCell ref="L25:Q25"/>
    <mergeCell ref="R25:AE25"/>
    <mergeCell ref="B19:AB19"/>
    <mergeCell ref="B21:AF21"/>
    <mergeCell ref="J23:M23"/>
    <mergeCell ref="R23:AB23"/>
    <mergeCell ref="L24:Q24"/>
    <mergeCell ref="R24:AE24"/>
    <mergeCell ref="B14:AB14"/>
    <mergeCell ref="B15:AB15"/>
    <mergeCell ref="B16:C16"/>
    <mergeCell ref="D16:AB16"/>
    <mergeCell ref="B17:C17"/>
    <mergeCell ref="D17:AB17"/>
    <mergeCell ref="B10:J10"/>
    <mergeCell ref="K10:P10"/>
    <mergeCell ref="Q10:V10"/>
    <mergeCell ref="W10:AB10"/>
    <mergeCell ref="B11:J11"/>
    <mergeCell ref="K11:O11"/>
    <mergeCell ref="Q11:U11"/>
    <mergeCell ref="W11:AA11"/>
    <mergeCell ref="I6:N6"/>
    <mergeCell ref="O6:AF6"/>
    <mergeCell ref="I7:N7"/>
    <mergeCell ref="O7:AF7"/>
    <mergeCell ref="I8:N8"/>
    <mergeCell ref="O8:AF8"/>
    <mergeCell ref="A2:AB2"/>
    <mergeCell ref="I4:N4"/>
    <mergeCell ref="O4:R4"/>
    <mergeCell ref="S4:AE4"/>
    <mergeCell ref="I5:N5"/>
    <mergeCell ref="O5:AF5"/>
  </mergeCells>
  <phoneticPr fontId="1"/>
  <dataValidations count="1">
    <dataValidation type="list" allowBlank="1" showInputMessage="1" showErrorMessage="1" sqref="B16:C17" xr:uid="{A759C017-1EFB-4FA4-ABB2-5BCAB732AC48}">
      <formula1>"　,○"</formula1>
    </dataValidation>
  </dataValidations>
  <printOptions horizontalCentered="1" verticalCentered="1"/>
  <pageMargins left="0.78740157480314965" right="0.78740157480314965" top="0.59055118110236227" bottom="0.59055118110236227" header="0.51181102362204722" footer="0.51181102362204722"/>
  <pageSetup paperSize="9" scale="85" orientation="portrait" r:id="rId1"/>
  <headerFooter alignWithMargins="0"/>
  <rowBreaks count="1" manualBreakCount="1">
    <brk id="26" max="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7803A-C57E-4447-936A-AA5E4171E364}">
  <dimension ref="B2:K24"/>
  <sheetViews>
    <sheetView topLeftCell="A13" workbookViewId="0"/>
  </sheetViews>
  <sheetFormatPr defaultRowHeight="13.5"/>
  <cols>
    <col min="1" max="1" width="9" style="286"/>
    <col min="2" max="3" width="17" style="286" customWidth="1"/>
    <col min="4" max="4" width="18" style="286" customWidth="1"/>
    <col min="5" max="5" width="9.75" style="286" customWidth="1"/>
    <col min="6" max="6" width="13.25" style="286" customWidth="1"/>
    <col min="7" max="9" width="9" style="286"/>
    <col min="10" max="10" width="11.875" style="286" customWidth="1"/>
    <col min="11" max="11" width="7.5" style="286" customWidth="1"/>
    <col min="12" max="16384" width="9" style="286"/>
  </cols>
  <sheetData>
    <row r="2" spans="2:7">
      <c r="B2" s="306" t="s">
        <v>342</v>
      </c>
      <c r="C2" s="349">
        <v>45748</v>
      </c>
      <c r="D2" s="350" t="s">
        <v>379</v>
      </c>
      <c r="E2" s="286">
        <v>4</v>
      </c>
      <c r="G2" s="286" t="s">
        <v>380</v>
      </c>
    </row>
    <row r="3" spans="2:7">
      <c r="B3" s="306" t="s">
        <v>381</v>
      </c>
      <c r="C3" s="349">
        <v>45778</v>
      </c>
      <c r="D3" s="350" t="s">
        <v>326</v>
      </c>
      <c r="E3" s="286">
        <v>5</v>
      </c>
      <c r="G3" s="286" t="s">
        <v>382</v>
      </c>
    </row>
    <row r="4" spans="2:7">
      <c r="B4" s="306" t="s">
        <v>383</v>
      </c>
      <c r="C4" s="349">
        <v>45809</v>
      </c>
      <c r="D4" s="350"/>
      <c r="E4" s="286">
        <v>6</v>
      </c>
      <c r="G4" s="286" t="s">
        <v>384</v>
      </c>
    </row>
    <row r="5" spans="2:7">
      <c r="B5" s="306" t="s">
        <v>385</v>
      </c>
      <c r="C5" s="349">
        <v>45839</v>
      </c>
      <c r="D5" s="350" t="s">
        <v>358</v>
      </c>
      <c r="E5" s="286">
        <v>7</v>
      </c>
      <c r="G5" s="286" t="s">
        <v>386</v>
      </c>
    </row>
    <row r="6" spans="2:7">
      <c r="B6" s="306" t="s">
        <v>387</v>
      </c>
      <c r="C6" s="349">
        <v>45870</v>
      </c>
      <c r="D6" s="350" t="s">
        <v>388</v>
      </c>
      <c r="E6" s="286">
        <v>8</v>
      </c>
      <c r="G6" s="286" t="s">
        <v>389</v>
      </c>
    </row>
    <row r="7" spans="2:7">
      <c r="B7" s="306" t="s">
        <v>390</v>
      </c>
      <c r="C7" s="349">
        <v>45901</v>
      </c>
      <c r="D7" s="350" t="s">
        <v>391</v>
      </c>
      <c r="E7" s="286">
        <v>9</v>
      </c>
      <c r="G7" s="286" t="s">
        <v>392</v>
      </c>
    </row>
    <row r="8" spans="2:7">
      <c r="B8" s="306" t="s">
        <v>393</v>
      </c>
      <c r="C8" s="349">
        <v>45931</v>
      </c>
      <c r="D8" s="350"/>
      <c r="E8" s="286">
        <v>10</v>
      </c>
      <c r="G8" s="286" t="s">
        <v>394</v>
      </c>
    </row>
    <row r="9" spans="2:7" ht="13.5" customHeight="1">
      <c r="B9" s="306" t="s">
        <v>395</v>
      </c>
      <c r="C9" s="349">
        <v>45962</v>
      </c>
      <c r="D9" s="350"/>
      <c r="E9" s="286">
        <v>11</v>
      </c>
      <c r="G9" s="286" t="s">
        <v>396</v>
      </c>
    </row>
    <row r="10" spans="2:7">
      <c r="B10" s="306" t="s">
        <v>397</v>
      </c>
      <c r="C10" s="349">
        <v>45992</v>
      </c>
      <c r="D10" s="350"/>
      <c r="E10" s="286">
        <v>12</v>
      </c>
      <c r="G10" s="286" t="s">
        <v>398</v>
      </c>
    </row>
    <row r="11" spans="2:7" ht="13.5" customHeight="1">
      <c r="B11" s="306" t="s">
        <v>399</v>
      </c>
      <c r="C11" s="349">
        <v>46023</v>
      </c>
      <c r="D11" s="350"/>
      <c r="E11" s="286">
        <v>1</v>
      </c>
      <c r="G11" s="286" t="s">
        <v>400</v>
      </c>
    </row>
    <row r="12" spans="2:7">
      <c r="B12" s="306" t="s">
        <v>401</v>
      </c>
      <c r="C12" s="349">
        <v>46054</v>
      </c>
      <c r="D12" s="350"/>
      <c r="E12" s="286">
        <v>2</v>
      </c>
      <c r="G12" s="286" t="s">
        <v>402</v>
      </c>
    </row>
    <row r="13" spans="2:7" ht="13.5" customHeight="1">
      <c r="B13" s="306" t="s">
        <v>344</v>
      </c>
      <c r="C13" s="349">
        <v>46082</v>
      </c>
      <c r="D13" s="350"/>
      <c r="E13" s="286">
        <v>3</v>
      </c>
    </row>
    <row r="15" spans="2:7" ht="14.25" thickBot="1">
      <c r="B15" s="351" t="s">
        <v>403</v>
      </c>
      <c r="C15" s="351" t="s">
        <v>404</v>
      </c>
      <c r="D15" s="351" t="s">
        <v>405</v>
      </c>
      <c r="E15" s="351" t="s">
        <v>406</v>
      </c>
    </row>
    <row r="16" spans="2:7" ht="15" thickBot="1">
      <c r="B16" s="352" t="s">
        <v>407</v>
      </c>
      <c r="C16" s="353">
        <v>50350</v>
      </c>
      <c r="D16" s="354">
        <v>6290</v>
      </c>
      <c r="E16" s="355">
        <v>50350</v>
      </c>
    </row>
    <row r="17" spans="2:11" ht="15" thickBot="1">
      <c r="B17" s="356" t="s">
        <v>408</v>
      </c>
      <c r="C17" s="353">
        <v>51690</v>
      </c>
      <c r="D17" s="354">
        <v>6460</v>
      </c>
      <c r="E17" s="355">
        <v>51690</v>
      </c>
    </row>
    <row r="18" spans="2:11" ht="15" thickBot="1">
      <c r="B18" s="357" t="s">
        <v>409</v>
      </c>
      <c r="C18" s="358">
        <v>49020</v>
      </c>
      <c r="D18" s="359">
        <v>6130</v>
      </c>
      <c r="E18" s="360">
        <v>50000</v>
      </c>
    </row>
    <row r="20" spans="2:11" ht="42" customHeight="1">
      <c r="B20" s="711"/>
      <c r="C20" s="712"/>
      <c r="D20" s="713" t="s">
        <v>410</v>
      </c>
      <c r="E20" s="714"/>
      <c r="F20" s="713" t="s">
        <v>411</v>
      </c>
      <c r="G20" s="715"/>
      <c r="H20" s="715"/>
      <c r="I20" s="714"/>
      <c r="J20" s="700" t="s">
        <v>412</v>
      </c>
      <c r="K20" s="701"/>
    </row>
    <row r="21" spans="2:11" ht="42" customHeight="1">
      <c r="B21" s="702" t="s">
        <v>368</v>
      </c>
      <c r="C21" s="703"/>
      <c r="D21" s="361" t="e">
        <f>②積算表!M52</f>
        <v>#N/A</v>
      </c>
      <c r="E21" s="362" t="s">
        <v>369</v>
      </c>
      <c r="F21" s="704">
        <f>IFERROR(ROUNDDOWN((G22*F23*F24)+I22*H23*F24,-3),"")</f>
        <v>0</v>
      </c>
      <c r="G21" s="705"/>
      <c r="H21" s="705"/>
      <c r="I21" s="364" t="s">
        <v>369</v>
      </c>
      <c r="J21" s="363">
        <f>IFERROR(ROUNDDOWN(K22*J23*J24,-3),"")</f>
        <v>0</v>
      </c>
      <c r="K21" s="364" t="s">
        <v>369</v>
      </c>
    </row>
    <row r="22" spans="2:11" ht="42" customHeight="1">
      <c r="B22" s="706" t="s">
        <v>413</v>
      </c>
      <c r="C22" s="365" t="s">
        <v>414</v>
      </c>
      <c r="D22" s="366">
        <f>②積算表!S21</f>
        <v>6</v>
      </c>
      <c r="E22" s="364" t="s">
        <v>349</v>
      </c>
      <c r="F22" s="367" t="s">
        <v>415</v>
      </c>
      <c r="G22" s="368">
        <f>IF(①入力シート!F29="",0,①入力シート!F29)</f>
        <v>0</v>
      </c>
      <c r="H22" s="367" t="s">
        <v>416</v>
      </c>
      <c r="I22" s="368">
        <f>IF(①入力シート!F30="",0,①入力シート!F30)</f>
        <v>0</v>
      </c>
      <c r="J22" s="369" t="s">
        <v>417</v>
      </c>
      <c r="K22" s="368">
        <f>IF(①入力シート!F31="",0,①入力シート!F31)</f>
        <v>0</v>
      </c>
    </row>
    <row r="23" spans="2:11" ht="42" customHeight="1">
      <c r="B23" s="707"/>
      <c r="C23" s="365" t="s">
        <v>418</v>
      </c>
      <c r="D23" s="370"/>
      <c r="E23" s="364" t="s">
        <v>369</v>
      </c>
      <c r="F23" s="363">
        <f>IF(OR(③第３号様式誓約書!O5="幼稚園",③第３号様式誓約書!O5="認定こども園"),VLOOKUP(③第３号様式誓約書!O5,マスタ!$B$16:$E$17,2,FALSE),マスタ!$C$18)</f>
        <v>49020</v>
      </c>
      <c r="G23" s="364" t="s">
        <v>369</v>
      </c>
      <c r="H23" s="371">
        <f>IF(OR(③第３号様式誓約書!O5="幼稚園",③第３号様式誓約書!O5="認定こども園"),VLOOKUP(③第３号様式誓約書!O5,マスタ!$B$16:$E$17,3,FALSE),マスタ!$D$18)</f>
        <v>6130</v>
      </c>
      <c r="I23" s="364" t="s">
        <v>369</v>
      </c>
      <c r="J23" s="371">
        <f>IF(OR(③第３号様式誓約書!O5="幼稚園",③第３号様式誓約書!O5="認定こども園"),VLOOKUP(③第３号様式誓約書!O5,マスタ!$B$16:$E$17,4,FALSE),マスタ!$E$18)</f>
        <v>50000</v>
      </c>
      <c r="K23" s="364" t="s">
        <v>419</v>
      </c>
    </row>
    <row r="24" spans="2:11" ht="42" customHeight="1">
      <c r="B24" s="708"/>
      <c r="C24" s="365" t="s">
        <v>420</v>
      </c>
      <c r="D24" s="366">
        <f>IF(①入力シート!G18="","",INT(①入力シート!G18))</f>
        <v>12</v>
      </c>
      <c r="E24" s="364" t="s">
        <v>421</v>
      </c>
      <c r="F24" s="709">
        <f>IF(①入力シート!G21="","",INT(①入力シート!G21))</f>
        <v>12</v>
      </c>
      <c r="G24" s="710"/>
      <c r="H24" s="710"/>
      <c r="I24" s="364" t="s">
        <v>421</v>
      </c>
      <c r="J24" s="372">
        <f>IF(①入力シート!G21="","",INT(①入力シート!G21))</f>
        <v>12</v>
      </c>
      <c r="K24" s="364" t="s">
        <v>421</v>
      </c>
    </row>
  </sheetData>
  <sheetProtection algorithmName="SHA-512" hashValue="5GL9I+6eZGn8WJAQ9ZQMpLpA9q1DhU8jIWKbkgNfjba/ekIRSmDRP/jMeP1vfM5QPscb+VVVRGOWVnOu/9NUww==" saltValue="peH9Dl9nPpaqZi0x39hpyg==" spinCount="100000" sheet="1" objects="1" scenarios="1"/>
  <protectedRanges>
    <protectedRange sqref="E14" name="範囲1"/>
  </protectedRanges>
  <mergeCells count="8">
    <mergeCell ref="J20:K20"/>
    <mergeCell ref="B21:C21"/>
    <mergeCell ref="F21:H21"/>
    <mergeCell ref="B22:B24"/>
    <mergeCell ref="F24:H24"/>
    <mergeCell ref="B20:C20"/>
    <mergeCell ref="D20:E20"/>
    <mergeCell ref="F20:I20"/>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F195C-E4E9-4258-BE05-6C4BB228C71D}">
  <sheetPr>
    <tabColor theme="1"/>
  </sheetPr>
  <dimension ref="B1:CH59"/>
  <sheetViews>
    <sheetView showGridLines="0" topLeftCell="A2" workbookViewId="0"/>
  </sheetViews>
  <sheetFormatPr defaultColWidth="2.375" defaultRowHeight="12"/>
  <cols>
    <col min="1" max="1" width="2.375" style="186"/>
    <col min="2" max="2" width="5.25" style="186" bestFit="1" customWidth="1"/>
    <col min="3" max="3" width="4" style="186" bestFit="1" customWidth="1"/>
    <col min="4" max="4" width="11.5" style="186" customWidth="1"/>
    <col min="5" max="5" width="7.875" style="186" customWidth="1"/>
    <col min="6" max="6" width="14.25" style="186" bestFit="1" customWidth="1"/>
    <col min="7" max="7" width="4" style="186" bestFit="1" customWidth="1"/>
    <col min="8" max="11" width="2.375" style="186"/>
    <col min="12" max="12" width="22.375" style="186" bestFit="1" customWidth="1"/>
    <col min="13" max="13" width="7.625" style="186" customWidth="1"/>
    <col min="14" max="18" width="4.875" style="186" bestFit="1" customWidth="1"/>
    <col min="19" max="19" width="4.5" style="186" bestFit="1" customWidth="1"/>
    <col min="20" max="20" width="9.75" style="186" bestFit="1" customWidth="1"/>
    <col min="21" max="21" width="4.5" style="186" bestFit="1" customWidth="1"/>
    <col min="22" max="22" width="7.375" style="186" bestFit="1" customWidth="1"/>
    <col min="23" max="24" width="4.5" style="186" customWidth="1"/>
    <col min="25" max="25" width="4.5" style="186" bestFit="1" customWidth="1"/>
    <col min="26" max="29" width="2.375" style="186"/>
    <col min="30" max="30" width="3.875" style="186" customWidth="1"/>
    <col min="31" max="62" width="2.375" style="186"/>
    <col min="63" max="86" width="2.5" style="186" customWidth="1"/>
    <col min="87" max="16384" width="2.375" style="186"/>
  </cols>
  <sheetData>
    <row r="1" spans="2:62" ht="15" customHeight="1">
      <c r="L1" s="186" t="s">
        <v>236</v>
      </c>
    </row>
    <row r="2" spans="2:62" s="187" customFormat="1" ht="134.1" customHeight="1">
      <c r="L2" s="247" t="s">
        <v>252</v>
      </c>
      <c r="M2" s="253" t="s">
        <v>253</v>
      </c>
      <c r="N2" s="254" t="s">
        <v>254</v>
      </c>
      <c r="O2" s="254" t="s">
        <v>255</v>
      </c>
      <c r="P2" s="254" t="s">
        <v>235</v>
      </c>
      <c r="Q2" s="184" t="s">
        <v>225</v>
      </c>
      <c r="R2" s="184" t="s">
        <v>226</v>
      </c>
      <c r="S2" s="255" t="s">
        <v>227</v>
      </c>
      <c r="T2" s="255" t="s">
        <v>49</v>
      </c>
      <c r="U2" s="184" t="s">
        <v>228</v>
      </c>
      <c r="V2" s="256" t="s">
        <v>256</v>
      </c>
      <c r="W2" s="257" t="s">
        <v>257</v>
      </c>
      <c r="X2" s="257" t="s">
        <v>258</v>
      </c>
      <c r="Y2" s="257" t="s">
        <v>259</v>
      </c>
    </row>
    <row r="3" spans="2:62" s="187" customFormat="1" ht="14.45" customHeight="1">
      <c r="L3" s="248" t="s">
        <v>229</v>
      </c>
      <c r="M3" s="185">
        <v>12</v>
      </c>
      <c r="N3" s="185">
        <v>21</v>
      </c>
      <c r="O3" s="249">
        <v>33</v>
      </c>
      <c r="P3" s="185">
        <v>42</v>
      </c>
      <c r="Q3" s="185">
        <v>54</v>
      </c>
      <c r="R3" s="185">
        <v>64</v>
      </c>
      <c r="S3" s="185">
        <v>89</v>
      </c>
      <c r="T3" s="185">
        <v>106</v>
      </c>
      <c r="U3" s="185">
        <v>110</v>
      </c>
      <c r="V3" s="185">
        <v>118</v>
      </c>
      <c r="W3" s="185">
        <v>119</v>
      </c>
      <c r="X3" s="185">
        <v>120</v>
      </c>
      <c r="Y3" s="185">
        <v>121</v>
      </c>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row>
    <row r="5" spans="2:62" ht="15" customHeight="1">
      <c r="L5" s="186" t="s">
        <v>236</v>
      </c>
      <c r="M5" s="186">
        <v>2</v>
      </c>
      <c r="N5" s="186">
        <v>3</v>
      </c>
      <c r="O5" s="186">
        <v>4</v>
      </c>
      <c r="P5" s="186">
        <v>5</v>
      </c>
      <c r="Q5" s="186">
        <v>6</v>
      </c>
      <c r="R5" s="186">
        <v>7</v>
      </c>
      <c r="S5" s="186">
        <v>8</v>
      </c>
    </row>
    <row r="6" spans="2:62" s="187" customFormat="1" ht="126">
      <c r="L6" s="247" t="s">
        <v>224</v>
      </c>
      <c r="M6" s="254" t="s">
        <v>193</v>
      </c>
      <c r="N6" s="254"/>
      <c r="O6" s="184" t="s">
        <v>235</v>
      </c>
      <c r="P6" s="184" t="s">
        <v>225</v>
      </c>
      <c r="Q6" s="184" t="s">
        <v>226</v>
      </c>
      <c r="R6" s="184" t="s">
        <v>227</v>
      </c>
      <c r="S6" s="184" t="s">
        <v>228</v>
      </c>
    </row>
    <row r="7" spans="2:62" s="187" customFormat="1" ht="14.45" customHeight="1">
      <c r="L7" s="248" t="s">
        <v>229</v>
      </c>
      <c r="M7" s="185">
        <v>19</v>
      </c>
      <c r="N7" s="185">
        <v>28</v>
      </c>
      <c r="O7" s="249">
        <v>49</v>
      </c>
      <c r="P7" s="185">
        <v>60</v>
      </c>
      <c r="Q7" s="185">
        <v>70</v>
      </c>
      <c r="R7" s="185">
        <v>95</v>
      </c>
      <c r="S7" s="185">
        <v>116</v>
      </c>
      <c r="AC7" s="733" t="s">
        <v>13</v>
      </c>
      <c r="AD7" s="734"/>
      <c r="AE7" s="734"/>
      <c r="AF7" s="734"/>
      <c r="AG7" s="734"/>
      <c r="AH7" s="734"/>
      <c r="AI7" s="734"/>
      <c r="AJ7" s="734"/>
      <c r="AK7" s="734"/>
      <c r="AL7" s="734"/>
      <c r="AM7" s="737" t="s">
        <v>15</v>
      </c>
      <c r="AN7" s="737"/>
      <c r="AO7" s="737"/>
      <c r="AP7" s="737"/>
      <c r="AQ7" s="737"/>
      <c r="AR7" s="737"/>
      <c r="AS7" s="737"/>
      <c r="AT7" s="737"/>
      <c r="AU7" s="737"/>
      <c r="AV7" s="737"/>
      <c r="AW7" s="737"/>
      <c r="AX7" s="737"/>
      <c r="AY7" s="737"/>
      <c r="AZ7" s="737"/>
      <c r="BA7" s="737"/>
      <c r="BB7" s="737"/>
      <c r="BC7" s="737"/>
      <c r="BD7" s="737"/>
      <c r="BE7" s="737"/>
      <c r="BF7" s="737"/>
      <c r="BG7" s="737"/>
      <c r="BH7" s="737"/>
      <c r="BI7" s="737"/>
      <c r="BJ7" s="737"/>
    </row>
    <row r="8" spans="2:62">
      <c r="L8" s="188" t="s">
        <v>231</v>
      </c>
      <c r="M8" s="189">
        <f t="shared" ref="M8:S8" si="0">VLOOKUP($L8,単価表,M$7,FALSE)</f>
        <v>3.6</v>
      </c>
      <c r="N8" s="189">
        <f t="shared" si="0"/>
        <v>3.5</v>
      </c>
      <c r="O8" s="250">
        <f t="shared" si="0"/>
        <v>3.6</v>
      </c>
      <c r="P8" s="189">
        <f t="shared" si="0"/>
        <v>3.6</v>
      </c>
      <c r="Q8" s="189">
        <f t="shared" si="0"/>
        <v>3.4</v>
      </c>
      <c r="R8" s="189">
        <f t="shared" si="0"/>
        <v>6.4</v>
      </c>
      <c r="S8" s="189">
        <f t="shared" si="0"/>
        <v>0.9</v>
      </c>
      <c r="AC8" s="735"/>
      <c r="AD8" s="736"/>
      <c r="AE8" s="736"/>
      <c r="AF8" s="736"/>
      <c r="AG8" s="736"/>
      <c r="AH8" s="736"/>
      <c r="AI8" s="736"/>
      <c r="AJ8" s="736"/>
      <c r="AK8" s="736"/>
      <c r="AL8" s="736"/>
      <c r="AM8" s="737"/>
      <c r="AN8" s="737"/>
      <c r="AO8" s="737"/>
      <c r="AP8" s="737"/>
      <c r="AQ8" s="737"/>
      <c r="AR8" s="737"/>
      <c r="AS8" s="737"/>
      <c r="AT8" s="737"/>
      <c r="AU8" s="737"/>
      <c r="AV8" s="737"/>
      <c r="AW8" s="737"/>
      <c r="AX8" s="737"/>
      <c r="AY8" s="737"/>
      <c r="AZ8" s="737"/>
      <c r="BA8" s="737"/>
      <c r="BB8" s="737"/>
      <c r="BC8" s="737"/>
      <c r="BD8" s="737"/>
      <c r="BE8" s="737"/>
      <c r="BF8" s="737"/>
      <c r="BG8" s="737"/>
      <c r="BH8" s="737"/>
      <c r="BI8" s="737"/>
      <c r="BJ8" s="737"/>
    </row>
    <row r="9" spans="2:62">
      <c r="L9" s="190" t="s">
        <v>232</v>
      </c>
      <c r="M9" s="191">
        <f t="shared" ref="M9:Q11" si="1">VLOOKUP($L9,単価表,M$7,FALSE)</f>
        <v>3.6</v>
      </c>
      <c r="N9" s="191">
        <f t="shared" si="1"/>
        <v>3.6</v>
      </c>
      <c r="O9" s="251">
        <f t="shared" si="1"/>
        <v>3.7</v>
      </c>
      <c r="P9" s="191">
        <f t="shared" si="1"/>
        <v>0</v>
      </c>
      <c r="Q9" s="191">
        <f t="shared" si="1"/>
        <v>0</v>
      </c>
      <c r="R9" s="191">
        <f>R8</f>
        <v>6.4</v>
      </c>
      <c r="S9" s="191">
        <f>S8</f>
        <v>0.9</v>
      </c>
      <c r="AC9" s="735"/>
      <c r="AD9" s="736"/>
      <c r="AE9" s="736"/>
      <c r="AF9" s="736"/>
      <c r="AG9" s="736"/>
      <c r="AH9" s="736"/>
      <c r="AI9" s="736"/>
      <c r="AJ9" s="736"/>
      <c r="AK9" s="736"/>
      <c r="AL9" s="736"/>
      <c r="AM9" s="819" t="s">
        <v>7</v>
      </c>
      <c r="AN9" s="820"/>
      <c r="AO9" s="820"/>
      <c r="AP9" s="820"/>
      <c r="AQ9" s="819" t="s">
        <v>100</v>
      </c>
      <c r="AR9" s="820"/>
      <c r="AS9" s="820"/>
      <c r="AT9" s="820"/>
      <c r="AU9" s="819" t="s">
        <v>6</v>
      </c>
      <c r="AV9" s="820"/>
      <c r="AW9" s="820"/>
      <c r="AX9" s="821"/>
      <c r="AY9" s="819" t="s">
        <v>101</v>
      </c>
      <c r="AZ9" s="820"/>
      <c r="BA9" s="820"/>
      <c r="BB9" s="821"/>
      <c r="BC9" s="819" t="s">
        <v>103</v>
      </c>
      <c r="BD9" s="820"/>
      <c r="BE9" s="820"/>
      <c r="BF9" s="821"/>
      <c r="BG9" s="819" t="s">
        <v>102</v>
      </c>
      <c r="BH9" s="820"/>
      <c r="BI9" s="820"/>
      <c r="BJ9" s="821"/>
    </row>
    <row r="10" spans="2:62" ht="12.75" thickBot="1">
      <c r="L10" s="190" t="s">
        <v>233</v>
      </c>
      <c r="M10" s="191">
        <f t="shared" si="1"/>
        <v>3.6</v>
      </c>
      <c r="N10" s="191">
        <f t="shared" si="1"/>
        <v>3.5</v>
      </c>
      <c r="O10" s="251">
        <f t="shared" si="1"/>
        <v>3.6</v>
      </c>
      <c r="P10" s="191">
        <f t="shared" si="1"/>
        <v>3.6</v>
      </c>
      <c r="Q10" s="191">
        <f t="shared" si="1"/>
        <v>3.4</v>
      </c>
      <c r="R10" s="191">
        <f>VLOOKUP($L10,単価表,R$7,FALSE)</f>
        <v>6.5</v>
      </c>
      <c r="S10" s="191">
        <f>VLOOKUP($L10,単価表,S$7,FALSE)</f>
        <v>0.9</v>
      </c>
      <c r="AC10" s="735"/>
      <c r="AD10" s="736"/>
      <c r="AE10" s="736"/>
      <c r="AF10" s="736"/>
      <c r="AG10" s="736"/>
      <c r="AH10" s="736"/>
      <c r="AI10" s="736"/>
      <c r="AJ10" s="736"/>
      <c r="AK10" s="736"/>
      <c r="AL10" s="736"/>
      <c r="AM10" s="813" t="s">
        <v>16</v>
      </c>
      <c r="AN10" s="814"/>
      <c r="AO10" s="815" t="s">
        <v>17</v>
      </c>
      <c r="AP10" s="816"/>
      <c r="AQ10" s="813" t="s">
        <v>16</v>
      </c>
      <c r="AR10" s="814"/>
      <c r="AS10" s="815" t="s">
        <v>17</v>
      </c>
      <c r="AT10" s="816"/>
      <c r="AU10" s="813" t="s">
        <v>16</v>
      </c>
      <c r="AV10" s="814"/>
      <c r="AW10" s="815" t="s">
        <v>17</v>
      </c>
      <c r="AX10" s="816"/>
      <c r="AY10" s="813" t="s">
        <v>16</v>
      </c>
      <c r="AZ10" s="814"/>
      <c r="BA10" s="815" t="s">
        <v>17</v>
      </c>
      <c r="BB10" s="816"/>
      <c r="BC10" s="813" t="s">
        <v>16</v>
      </c>
      <c r="BD10" s="814"/>
      <c r="BE10" s="815" t="s">
        <v>17</v>
      </c>
      <c r="BF10" s="816"/>
      <c r="BG10" s="813" t="s">
        <v>16</v>
      </c>
      <c r="BH10" s="814"/>
      <c r="BI10" s="815" t="s">
        <v>17</v>
      </c>
      <c r="BJ10" s="816"/>
    </row>
    <row r="11" spans="2:62">
      <c r="L11" s="192" t="s">
        <v>234</v>
      </c>
      <c r="M11" s="193">
        <f t="shared" si="1"/>
        <v>3.6</v>
      </c>
      <c r="N11" s="193">
        <f t="shared" si="1"/>
        <v>3.6</v>
      </c>
      <c r="O11" s="252">
        <f t="shared" si="1"/>
        <v>3.7</v>
      </c>
      <c r="P11" s="193">
        <f t="shared" si="1"/>
        <v>0</v>
      </c>
      <c r="Q11" s="193">
        <f t="shared" si="1"/>
        <v>0</v>
      </c>
      <c r="R11" s="193">
        <f>R10</f>
        <v>6.5</v>
      </c>
      <c r="S11" s="193">
        <f>S10</f>
        <v>0.9</v>
      </c>
      <c r="AC11" s="738" t="s">
        <v>20</v>
      </c>
      <c r="AD11" s="739" t="s">
        <v>21</v>
      </c>
      <c r="AE11" s="740" t="s">
        <v>188</v>
      </c>
      <c r="AF11" s="741"/>
      <c r="AG11" s="741"/>
      <c r="AH11" s="741"/>
      <c r="AI11" s="741"/>
      <c r="AJ11" s="741"/>
      <c r="AK11" s="741"/>
      <c r="AL11" s="741"/>
      <c r="AM11" s="822" t="e">
        <f>IF(②積算表!$K34="○",②積算表!M34*VLOOKUP(設定値!$F$40,加算率C,2,0),0)</f>
        <v>#N/A</v>
      </c>
      <c r="AN11" s="823"/>
      <c r="AO11" s="824" t="e">
        <f>IF(②積算表!$K34="○",②積算表!O34*VLOOKUP(設定値!$F$40,加算率C,3,0),0)</f>
        <v>#N/A</v>
      </c>
      <c r="AP11" s="825"/>
      <c r="AQ11" s="822" t="e">
        <f>IF(②積算表!$K34="○",②積算表!Q34*VLOOKUP(設定値!$F$40,加算率C,2,0),0)</f>
        <v>#N/A</v>
      </c>
      <c r="AR11" s="823"/>
      <c r="AS11" s="824" t="e">
        <f>IF(②積算表!$K34="○",②積算表!S34*VLOOKUP(設定値!$F$40,加算率C,3,0),0)</f>
        <v>#N/A</v>
      </c>
      <c r="AT11" s="825"/>
      <c r="AU11" s="822" t="e">
        <f>IF(②積算表!$K34="○",②積算表!U34*VLOOKUP(設定値!$F$39,加算率C,2,0),0)</f>
        <v>#N/A</v>
      </c>
      <c r="AV11" s="823"/>
      <c r="AW11" s="824" t="e">
        <f>IF(②積算表!$K34="○",②積算表!W34*VLOOKUP(設定値!$F$39,加算率C,3,0),0)</f>
        <v>#N/A</v>
      </c>
      <c r="AX11" s="825"/>
      <c r="AY11" s="822" t="e">
        <f>IF(②積算表!$K34="○",②積算表!Y34*VLOOKUP(設定値!$F$39,加算率C,2,0),0)</f>
        <v>#N/A</v>
      </c>
      <c r="AZ11" s="823"/>
      <c r="BA11" s="824" t="e">
        <f>IF(②積算表!$K34="○",②積算表!AA34*VLOOKUP(設定値!$F$39,加算率C,3,0),0)</f>
        <v>#N/A</v>
      </c>
      <c r="BB11" s="825"/>
      <c r="BC11" s="822" t="e">
        <f>IF(②積算表!$K34="○",②積算表!AC34*VLOOKUP(設定値!$F$38,加算率C,2,0),0)</f>
        <v>#N/A</v>
      </c>
      <c r="BD11" s="823"/>
      <c r="BE11" s="824" t="e">
        <f>IF(②積算表!$K34="○",②積算表!AE34*VLOOKUP(設定値!$F$38,加算率C,3,0),0)</f>
        <v>#N/A</v>
      </c>
      <c r="BF11" s="825"/>
      <c r="BG11" s="822" t="e">
        <f>IF(②積算表!$K34="○",②積算表!AG34*VLOOKUP(設定値!$F$38,加算率C,2,0),0)</f>
        <v>#N/A</v>
      </c>
      <c r="BH11" s="823"/>
      <c r="BI11" s="824" t="e">
        <f>IF(②積算表!$K34="○",②積算表!AI34*VLOOKUP(設定値!$F$38,加算率C,3,0),0)</f>
        <v>#N/A</v>
      </c>
      <c r="BJ11" s="826"/>
    </row>
    <row r="12" spans="2:62">
      <c r="AC12" s="738"/>
      <c r="AD12" s="739"/>
      <c r="AE12" s="194" t="s">
        <v>114</v>
      </c>
      <c r="AF12" s="194"/>
      <c r="AG12" s="194"/>
      <c r="AH12" s="194"/>
      <c r="AI12" s="194"/>
      <c r="AJ12" s="194"/>
      <c r="AK12" s="194"/>
      <c r="AL12" s="194"/>
      <c r="AM12" s="772"/>
      <c r="AN12" s="773"/>
      <c r="AO12" s="811"/>
      <c r="AP12" s="812"/>
      <c r="AQ12" s="772"/>
      <c r="AR12" s="773"/>
      <c r="AS12" s="811"/>
      <c r="AT12" s="812"/>
      <c r="AU12" s="772"/>
      <c r="AV12" s="773"/>
      <c r="AW12" s="811"/>
      <c r="AX12" s="812"/>
      <c r="AY12" s="772"/>
      <c r="AZ12" s="773"/>
      <c r="BA12" s="811"/>
      <c r="BB12" s="812"/>
      <c r="BC12" s="772"/>
      <c r="BD12" s="773"/>
      <c r="BE12" s="811"/>
      <c r="BF12" s="812"/>
      <c r="BG12" s="772"/>
      <c r="BH12" s="773"/>
      <c r="BI12" s="811"/>
      <c r="BJ12" s="817"/>
    </row>
    <row r="13" spans="2:62">
      <c r="B13" s="195" t="s">
        <v>0</v>
      </c>
      <c r="C13" s="196"/>
      <c r="D13" s="197"/>
      <c r="F13" s="198" t="s">
        <v>241</v>
      </c>
      <c r="G13" s="197"/>
      <c r="AC13" s="738"/>
      <c r="AD13" s="739"/>
      <c r="AE13" s="194" t="s">
        <v>104</v>
      </c>
      <c r="AF13" s="194"/>
      <c r="AG13" s="194"/>
      <c r="AH13" s="194"/>
      <c r="AI13" s="194"/>
      <c r="AJ13" s="194"/>
      <c r="AK13" s="194"/>
      <c r="AL13" s="194"/>
      <c r="AM13" s="772"/>
      <c r="AN13" s="773"/>
      <c r="AO13" s="811"/>
      <c r="AP13" s="812"/>
      <c r="AQ13" s="807">
        <f>IF(②積算表!$K36="○",②積算表!Q36*VLOOKUP(設定値!$F$40,加算率C,4,0),0)</f>
        <v>0</v>
      </c>
      <c r="AR13" s="808"/>
      <c r="AS13" s="809">
        <f>IF(②積算表!$K36="○",②積算表!S36*VLOOKUP(設定値!$F$40,加算率C,4,0),0)</f>
        <v>0</v>
      </c>
      <c r="AT13" s="810"/>
      <c r="AU13" s="772"/>
      <c r="AV13" s="773"/>
      <c r="AW13" s="811"/>
      <c r="AX13" s="812"/>
      <c r="AY13" s="807">
        <f>IF(②積算表!$K36="○",②積算表!Y36*VLOOKUP(設定値!$F$39,加算率C,IF(②積算表!$K37="○",5,4),0),0)</f>
        <v>0</v>
      </c>
      <c r="AZ13" s="808"/>
      <c r="BA13" s="809">
        <f>IF(②積算表!$K36="○",②積算表!AA36*VLOOKUP(設定値!$F$39,加算率C,IF(②積算表!$K37="○",5,4),0),0)</f>
        <v>0</v>
      </c>
      <c r="BB13" s="810"/>
      <c r="BC13" s="772"/>
      <c r="BD13" s="773"/>
      <c r="BE13" s="811"/>
      <c r="BF13" s="812"/>
      <c r="BG13" s="807">
        <f>IF(②積算表!$K36="○",②積算表!AG36*VLOOKUP(設定値!$F$38,加算率C,4,0),0)</f>
        <v>0</v>
      </c>
      <c r="BH13" s="808"/>
      <c r="BI13" s="809">
        <f>IF(②積算表!$K36="○",②積算表!AI36*VLOOKUP(設定値!$F$38,加算率C,4,0),0)</f>
        <v>0</v>
      </c>
      <c r="BJ13" s="818"/>
    </row>
    <row r="14" spans="2:62" ht="15" customHeight="1">
      <c r="B14" s="199"/>
      <c r="C14" s="200">
        <v>6</v>
      </c>
      <c r="D14" s="200">
        <v>12</v>
      </c>
      <c r="F14" s="199"/>
      <c r="G14" s="201">
        <v>1</v>
      </c>
      <c r="AC14" s="738"/>
      <c r="AD14" s="739"/>
      <c r="AE14" s="263" t="s">
        <v>230</v>
      </c>
      <c r="AF14" s="194"/>
      <c r="AG14" s="194"/>
      <c r="AH14" s="194"/>
      <c r="AI14" s="264"/>
      <c r="AJ14" s="194"/>
      <c r="AK14" s="194"/>
      <c r="AL14" s="194"/>
      <c r="AM14" s="772"/>
      <c r="AN14" s="773"/>
      <c r="AO14" s="811"/>
      <c r="AP14" s="812"/>
      <c r="AQ14" s="772"/>
      <c r="AR14" s="773"/>
      <c r="AS14" s="811"/>
      <c r="AT14" s="812"/>
      <c r="AU14" s="807">
        <f>IF(②積算表!$K37="○",②積算表!U37*VLOOKUP(設定値!$F$39,加算率C,6,0),0)</f>
        <v>0</v>
      </c>
      <c r="AV14" s="808"/>
      <c r="AW14" s="809">
        <f>IF(②積算表!$K37="○",②積算表!W37*VLOOKUP(設定値!$F$39,加算率C,6,0),0)</f>
        <v>0</v>
      </c>
      <c r="AX14" s="810"/>
      <c r="AY14" s="807">
        <f>IF(②積算表!$K37="○",②積算表!Y37*VLOOKUP(設定値!$F$39,加算率C,6,0),0)</f>
        <v>0</v>
      </c>
      <c r="AZ14" s="808"/>
      <c r="BA14" s="809">
        <f>IF(②積算表!$K37="○",②積算表!AA37*VLOOKUP(設定値!$F$39,加算率C,6,0),0)</f>
        <v>0</v>
      </c>
      <c r="BB14" s="810"/>
      <c r="BC14" s="772"/>
      <c r="BD14" s="773"/>
      <c r="BE14" s="811"/>
      <c r="BF14" s="812"/>
      <c r="BG14" s="772"/>
      <c r="BH14" s="773"/>
      <c r="BI14" s="811"/>
      <c r="BJ14" s="817"/>
    </row>
    <row r="15" spans="2:62" ht="15" customHeight="1" thickBot="1">
      <c r="B15" s="199"/>
      <c r="C15" s="205">
        <v>13</v>
      </c>
      <c r="D15" s="205">
        <v>19</v>
      </c>
      <c r="F15" s="199"/>
      <c r="G15" s="206">
        <v>2</v>
      </c>
      <c r="AC15" s="738"/>
      <c r="AD15" s="739"/>
      <c r="AE15" s="202" t="s">
        <v>22</v>
      </c>
      <c r="AF15" s="203"/>
      <c r="AG15" s="203"/>
      <c r="AH15" s="203"/>
      <c r="AI15" s="204"/>
      <c r="AJ15" s="203"/>
      <c r="AK15" s="203"/>
      <c r="AL15" s="203"/>
      <c r="AM15" s="803">
        <f>IF(②積算表!$K38="○",②積算表!M38*VLOOKUP(設定値!$F$40,加算率C,7,0),0)</f>
        <v>0</v>
      </c>
      <c r="AN15" s="804"/>
      <c r="AO15" s="757">
        <f>IF(②積算表!$K38="○",②積算表!O38*VLOOKUP(設定値!$F$40,加算率C,7,0),0)</f>
        <v>0</v>
      </c>
      <c r="AP15" s="802"/>
      <c r="AQ15" s="803">
        <f>IF(②積算表!$K38="○",②積算表!Q38*VLOOKUP(設定値!$F$40,加算率C,7,0),0)</f>
        <v>0</v>
      </c>
      <c r="AR15" s="804"/>
      <c r="AS15" s="757">
        <f>IF(②積算表!$K38="○",②積算表!S38*VLOOKUP(設定値!$F$40,加算率C,7,0),0)</f>
        <v>0</v>
      </c>
      <c r="AT15" s="802"/>
      <c r="AU15" s="803">
        <f>IF(②積算表!$K38="○",②積算表!U38*VLOOKUP(設定値!$F$39,加算率C,7,0),0)</f>
        <v>0</v>
      </c>
      <c r="AV15" s="804"/>
      <c r="AW15" s="757">
        <f>IF(②積算表!$K38="○",②積算表!W38*VLOOKUP(設定値!$F$39,加算率C,7,0),0)</f>
        <v>0</v>
      </c>
      <c r="AX15" s="802"/>
      <c r="AY15" s="803">
        <f>IF(②積算表!$K38="○",②積算表!Y38*VLOOKUP(設定値!$F$39,加算率C,7,0),0)</f>
        <v>0</v>
      </c>
      <c r="AZ15" s="804"/>
      <c r="BA15" s="757">
        <f>IF(②積算表!$K38="○",②積算表!AA38*VLOOKUP(設定値!$F$39,加算率C,7,0),0)</f>
        <v>0</v>
      </c>
      <c r="BB15" s="802"/>
      <c r="BC15" s="803">
        <f>IF(②積算表!$K38="○",②積算表!AC38*VLOOKUP(設定値!$F$38,加算率C,7,0),0)</f>
        <v>0</v>
      </c>
      <c r="BD15" s="804"/>
      <c r="BE15" s="757">
        <f>IF(②積算表!$K38="○",②積算表!AE38*VLOOKUP(設定値!$F$38,加算率C,7,0),0)</f>
        <v>0</v>
      </c>
      <c r="BF15" s="802"/>
      <c r="BG15" s="803">
        <f>IF(②積算表!$K38="○",②積算表!AG38*VLOOKUP(設定値!$F$38,加算率C,7,0),0)</f>
        <v>0</v>
      </c>
      <c r="BH15" s="804"/>
      <c r="BI15" s="757">
        <f>IF(②積算表!$K38="○",②積算表!AI38*VLOOKUP(設定値!$F$38,加算率C,7,0),0)</f>
        <v>0</v>
      </c>
      <c r="BJ15" s="758"/>
    </row>
    <row r="16" spans="2:62" ht="15" customHeight="1" thickTop="1">
      <c r="B16" s="199"/>
      <c r="C16" s="205"/>
      <c r="D16" s="205"/>
      <c r="F16" s="199"/>
      <c r="G16" s="206">
        <v>3</v>
      </c>
      <c r="AC16" s="738"/>
      <c r="AD16" s="739"/>
      <c r="AE16" s="767" t="s">
        <v>249</v>
      </c>
      <c r="AF16" s="768"/>
      <c r="AG16" s="768"/>
      <c r="AH16" s="768"/>
      <c r="AI16" s="768"/>
      <c r="AJ16" s="768"/>
      <c r="AK16" s="768"/>
      <c r="AL16" s="768"/>
      <c r="AM16" s="800" t="e">
        <f>SUM(AM11:AN15)</f>
        <v>#N/A</v>
      </c>
      <c r="AN16" s="801"/>
      <c r="AO16" s="759" t="e">
        <f>SUM(AO11:AP15)</f>
        <v>#N/A</v>
      </c>
      <c r="AP16" s="760"/>
      <c r="AQ16" s="800" t="e">
        <f>SUM(AQ11:AR15)</f>
        <v>#N/A</v>
      </c>
      <c r="AR16" s="801"/>
      <c r="AS16" s="759" t="e">
        <f>SUM(AS11:AT15)</f>
        <v>#N/A</v>
      </c>
      <c r="AT16" s="760"/>
      <c r="AU16" s="800" t="e">
        <f>SUM(AU11:AV15)</f>
        <v>#N/A</v>
      </c>
      <c r="AV16" s="801"/>
      <c r="AW16" s="759" t="e">
        <f>SUM(AW11:AX15)</f>
        <v>#N/A</v>
      </c>
      <c r="AX16" s="760"/>
      <c r="AY16" s="800" t="e">
        <f>SUM(AY11:AZ15)</f>
        <v>#N/A</v>
      </c>
      <c r="AZ16" s="801"/>
      <c r="BA16" s="759" t="e">
        <f>SUM(BA11:BB15)</f>
        <v>#N/A</v>
      </c>
      <c r="BB16" s="760"/>
      <c r="BC16" s="800" t="e">
        <f>SUM(BC11:BD15)</f>
        <v>#N/A</v>
      </c>
      <c r="BD16" s="801"/>
      <c r="BE16" s="759" t="e">
        <f>SUM(BE11:BF15)</f>
        <v>#N/A</v>
      </c>
      <c r="BF16" s="760"/>
      <c r="BG16" s="800" t="e">
        <f>SUM(BG11:BH15)</f>
        <v>#N/A</v>
      </c>
      <c r="BH16" s="801"/>
      <c r="BI16" s="759" t="e">
        <f>SUM(BI11:BJ15)</f>
        <v>#N/A</v>
      </c>
      <c r="BJ16" s="806"/>
    </row>
    <row r="17" spans="2:86">
      <c r="B17" s="199"/>
      <c r="C17" s="205"/>
      <c r="D17" s="205"/>
      <c r="F17" s="199"/>
      <c r="G17" s="206">
        <v>4</v>
      </c>
      <c r="AC17" s="738"/>
      <c r="AD17" s="742" t="s">
        <v>24</v>
      </c>
      <c r="AE17" s="744" t="s">
        <v>168</v>
      </c>
      <c r="AF17" s="745"/>
      <c r="AG17" s="745"/>
      <c r="AH17" s="745"/>
      <c r="AI17" s="745"/>
      <c r="AJ17" s="745"/>
      <c r="AK17" s="745"/>
      <c r="AL17" s="745"/>
      <c r="AM17" s="730">
        <f>-(IF(設定値!AM$31=0, 0, IF(設定値!AM$31&lt;10, INT(設定値!AM$31), ROUNDDOWN(設定値!AM$31, -1))))</f>
        <v>0</v>
      </c>
      <c r="AN17" s="723"/>
      <c r="AO17" s="723">
        <f>-(IF(設定値!AO$31=0, 0, IF(設定値!AO$31&lt;10, INT(設定値!AO$31), ROUNDDOWN(設定値!AO$31, -1))))</f>
        <v>0</v>
      </c>
      <c r="AP17" s="724"/>
      <c r="AQ17" s="730">
        <f>-(IF(設定値!AQ$31=0, 0, IF(設定値!AQ$31&lt;10, INT(設定値!AQ$31), ROUNDDOWN(設定値!AQ$31, -1))))</f>
        <v>0</v>
      </c>
      <c r="AR17" s="723"/>
      <c r="AS17" s="723">
        <f>-(IF(設定値!AS$31=0, 0, IF(設定値!AS$31&lt;10, INT(設定値!AS$31), ROUNDDOWN(設定値!AS$31, -1))))</f>
        <v>0</v>
      </c>
      <c r="AT17" s="724"/>
      <c r="AU17" s="730">
        <f>-(IF(設定値!AU$31=0, 0, IF(設定値!AU$31&lt;10, INT(設定値!AU$31), ROUNDDOWN(設定値!AU$31, -1))))</f>
        <v>0</v>
      </c>
      <c r="AV17" s="723"/>
      <c r="AW17" s="723">
        <f>-(IF(設定値!AW$31=0, 0, IF(設定値!AW$31&lt;10, INT(設定値!AW$31), ROUNDDOWN(設定値!AW$31, -1))))</f>
        <v>0</v>
      </c>
      <c r="AX17" s="724"/>
      <c r="AY17" s="730">
        <f>-(IF(設定値!AY$31=0, 0, IF(設定値!AY$31&lt;10, INT(設定値!AY$31), ROUNDDOWN(設定値!AY$31, -1))))</f>
        <v>0</v>
      </c>
      <c r="AZ17" s="723"/>
      <c r="BA17" s="723">
        <f>-(IF(設定値!BA$31=0, 0, IF(設定値!BA$31&lt;10, INT(設定値!BA$31), ROUNDDOWN(設定値!BA$31, -1))))</f>
        <v>0</v>
      </c>
      <c r="BB17" s="724"/>
      <c r="BC17" s="730">
        <f>-(IF(設定値!BC$31=0, 0, IF(設定値!BC$31&lt;10, INT(設定値!BC$31), ROUNDDOWN(設定値!BC$31, -1))))</f>
        <v>0</v>
      </c>
      <c r="BD17" s="723"/>
      <c r="BE17" s="723">
        <f>-(IF(設定値!BE$31=0, 0, IF(設定値!BE$31&lt;10, INT(設定値!BE$31), ROUNDDOWN(設定値!BE$31, -1))))</f>
        <v>0</v>
      </c>
      <c r="BF17" s="724"/>
      <c r="BG17" s="723">
        <f>-(IF(設定値!BG$31=0, 0, IF(設定値!BG$31&lt;10, INT(設定値!BG$31), ROUNDDOWN(設定値!BG$31, -1))))</f>
        <v>0</v>
      </c>
      <c r="BH17" s="723"/>
      <c r="BI17" s="723">
        <f>-(IF(設定値!BI$31=0, 0, IF(設定値!BI$31&lt;10, INT(設定値!BI$31), ROUNDDOWN(設定値!BI$31, -1))))</f>
        <v>0</v>
      </c>
      <c r="BJ17" s="725"/>
    </row>
    <row r="18" spans="2:86">
      <c r="B18" s="199"/>
      <c r="C18" s="205"/>
      <c r="D18" s="205"/>
      <c r="F18" s="199"/>
      <c r="G18" s="206">
        <v>5</v>
      </c>
      <c r="AC18" s="738"/>
      <c r="AD18" s="743"/>
      <c r="AE18" s="746" t="s">
        <v>153</v>
      </c>
      <c r="AF18" s="747"/>
      <c r="AG18" s="747"/>
      <c r="AH18" s="747"/>
      <c r="AI18" s="747"/>
      <c r="AJ18" s="747"/>
      <c r="AK18" s="747"/>
      <c r="AL18" s="747"/>
      <c r="AM18" s="756">
        <f>IF(②積算表!$K40="○",②積算表!M40*VLOOKUP(設定値!$F$39,加算率C,8,0),0)</f>
        <v>0</v>
      </c>
      <c r="AN18" s="753"/>
      <c r="AO18" s="753">
        <f>IF(②積算表!$K40="○",②積算表!O40*VLOOKUP(設定値!$F$39,加算率C,8,0),0)</f>
        <v>0</v>
      </c>
      <c r="AP18" s="754"/>
      <c r="AQ18" s="756">
        <f>IF(②積算表!$K40="○",②積算表!Q40*VLOOKUP(設定値!$F$39,加算率C,8,0),0)</f>
        <v>0</v>
      </c>
      <c r="AR18" s="753"/>
      <c r="AS18" s="753">
        <f>IF(②積算表!$K40="○",②積算表!S40*VLOOKUP(設定値!$F$39,加算率C,8,0),0)</f>
        <v>0</v>
      </c>
      <c r="AT18" s="754"/>
      <c r="AU18" s="756">
        <f>IF(②積算表!$K40="○",②積算表!U40*VLOOKUP(設定値!$F$39,加算率C,8,0),0)</f>
        <v>0</v>
      </c>
      <c r="AV18" s="753"/>
      <c r="AW18" s="753">
        <f>IF(②積算表!$K40="○",②積算表!W40*VLOOKUP(設定値!$F$39,加算率C,8,0),0)</f>
        <v>0</v>
      </c>
      <c r="AX18" s="754"/>
      <c r="AY18" s="756">
        <f>IF(②積算表!$K40="○",②積算表!Y40*VLOOKUP(設定値!$F$39,加算率C,8,0),0)</f>
        <v>0</v>
      </c>
      <c r="AZ18" s="753"/>
      <c r="BA18" s="753">
        <f>IF(②積算表!$K40="○",②積算表!AA40*VLOOKUP(設定値!$F$39,加算率C,8,0),0)</f>
        <v>0</v>
      </c>
      <c r="BB18" s="754"/>
      <c r="BC18" s="756">
        <f>IF(②積算表!$K40="○",②積算表!AC40*VLOOKUP(設定値!$F$39,加算率C,8,0),0)</f>
        <v>0</v>
      </c>
      <c r="BD18" s="753"/>
      <c r="BE18" s="753">
        <f>IF(②積算表!$K40="○",②積算表!AE40*VLOOKUP(設定値!$F$39,加算率C,8,0),0)</f>
        <v>0</v>
      </c>
      <c r="BF18" s="754"/>
      <c r="BG18" s="753">
        <f>IF(②積算表!$K40="○",②積算表!AG40*VLOOKUP(設定値!$F$39,加算率C,8,0),0)</f>
        <v>0</v>
      </c>
      <c r="BH18" s="753"/>
      <c r="BI18" s="753">
        <f>IF(②積算表!$K40="○",②積算表!AI40*VLOOKUP(設定値!$F$39,加算率C,8,0),0)</f>
        <v>0</v>
      </c>
      <c r="BJ18" s="755"/>
    </row>
    <row r="19" spans="2:86" ht="12.75" thickBot="1">
      <c r="B19" s="199"/>
      <c r="C19" s="205"/>
      <c r="D19" s="205"/>
      <c r="F19" s="199"/>
      <c r="G19" s="206">
        <v>6</v>
      </c>
      <c r="AC19" s="738"/>
      <c r="AD19" s="743"/>
      <c r="AE19" s="748" t="s">
        <v>154</v>
      </c>
      <c r="AF19" s="749"/>
      <c r="AG19" s="749"/>
      <c r="AH19" s="749"/>
      <c r="AI19" s="749"/>
      <c r="AJ19" s="749"/>
      <c r="AK19" s="749"/>
      <c r="AL19" s="749"/>
      <c r="AM19" s="726">
        <f>-IF(設定値!AM$36=0,0,IF(設定値!AM$36&lt;10,INT(設定値!AM$36),ROUNDDOWN(設定値!AM$36,-1)))</f>
        <v>0</v>
      </c>
      <c r="AN19" s="727"/>
      <c r="AO19" s="727">
        <f>-IF(設定値!AO$36=0,0,IF(設定値!AO$36&lt;10,INT(設定値!AO$36),ROUNDDOWN(設定値!AO$36,-1)))</f>
        <v>0</v>
      </c>
      <c r="AP19" s="728"/>
      <c r="AQ19" s="726">
        <f>-IF(設定値!AQ$36=0,0,IF(設定値!AQ$36&lt;10,INT(設定値!AQ$36),ROUNDDOWN(設定値!AQ$36,-1)))</f>
        <v>0</v>
      </c>
      <c r="AR19" s="727"/>
      <c r="AS19" s="727">
        <f>-IF(設定値!AS$36=0,0,IF(設定値!AS$36&lt;10,INT(設定値!AS$36),ROUNDDOWN(設定値!AS$36,-1)))</f>
        <v>0</v>
      </c>
      <c r="AT19" s="728"/>
      <c r="AU19" s="726">
        <f>-IF(設定値!AU$36=0,0,IF(設定値!AU$36&lt;10,INT(設定値!AU$36),ROUNDDOWN(設定値!AU$36,-1)))</f>
        <v>0</v>
      </c>
      <c r="AV19" s="727"/>
      <c r="AW19" s="727">
        <f>-IF(設定値!AW$36=0,0,IF(設定値!AW$36&lt;10,INT(設定値!AW$36),ROUNDDOWN(設定値!AW$36,-1)))</f>
        <v>0</v>
      </c>
      <c r="AX19" s="728"/>
      <c r="AY19" s="726">
        <f>-IF(設定値!AY$36=0,0,IF(設定値!AY$36&lt;10,INT(設定値!AY$36),ROUNDDOWN(設定値!AY$36,-1)))</f>
        <v>0</v>
      </c>
      <c r="AZ19" s="727"/>
      <c r="BA19" s="727">
        <f>-IF(設定値!BA$36=0,0,IF(設定値!BA$36&lt;10,INT(設定値!BA$36),ROUNDDOWN(設定値!BA$36,-1)))</f>
        <v>0</v>
      </c>
      <c r="BB19" s="728"/>
      <c r="BC19" s="726">
        <f>-IF(設定値!BC$36=0,0,IF(設定値!BC$36&lt;10,INT(設定値!BC$36),ROUNDDOWN(設定値!BC$36,-1)))</f>
        <v>0</v>
      </c>
      <c r="BD19" s="727"/>
      <c r="BE19" s="727">
        <f>-IF(設定値!BE$36=0,0,IF(設定値!BE$36&lt;10,INT(設定値!BE$36),ROUNDDOWN(設定値!BE$36,-1)))</f>
        <v>0</v>
      </c>
      <c r="BF19" s="728"/>
      <c r="BG19" s="727">
        <f>-IF(設定値!BG$36=0,0,IF(設定値!BG$36&lt;10,INT(設定値!BG$36),ROUNDDOWN(設定値!BG$36,-1)))</f>
        <v>0</v>
      </c>
      <c r="BH19" s="727"/>
      <c r="BI19" s="727">
        <f>-IF(設定値!BI$36=0,0,IF(設定値!BI$36&lt;10,INT(設定値!BI$36),ROUNDDOWN(設定値!BI$36,-1)))</f>
        <v>0</v>
      </c>
      <c r="BJ19" s="729"/>
    </row>
    <row r="20" spans="2:86" ht="12.75" thickTop="1">
      <c r="B20" s="199"/>
      <c r="C20" s="205"/>
      <c r="D20" s="205"/>
      <c r="F20" s="199"/>
      <c r="G20" s="206">
        <v>7</v>
      </c>
      <c r="AC20" s="738"/>
      <c r="AD20" s="743"/>
      <c r="AE20" s="750" t="s">
        <v>157</v>
      </c>
      <c r="AF20" s="751"/>
      <c r="AG20" s="751"/>
      <c r="AH20" s="751"/>
      <c r="AI20" s="751"/>
      <c r="AJ20" s="751"/>
      <c r="AK20" s="751"/>
      <c r="AL20" s="751"/>
      <c r="AM20" s="793">
        <f>SUM(AM17:AN19)</f>
        <v>0</v>
      </c>
      <c r="AN20" s="794"/>
      <c r="AO20" s="791">
        <f>SUM(AO17:AP19)</f>
        <v>0</v>
      </c>
      <c r="AP20" s="792"/>
      <c r="AQ20" s="793">
        <f>SUM(AQ17:AR19)</f>
        <v>0</v>
      </c>
      <c r="AR20" s="794"/>
      <c r="AS20" s="791">
        <f>SUM(AS17:AT19)</f>
        <v>0</v>
      </c>
      <c r="AT20" s="792"/>
      <c r="AU20" s="793">
        <f>SUM(AU17:AV19)</f>
        <v>0</v>
      </c>
      <c r="AV20" s="794"/>
      <c r="AW20" s="791">
        <f>SUM(AW17:AX19)</f>
        <v>0</v>
      </c>
      <c r="AX20" s="792"/>
      <c r="AY20" s="793">
        <f>SUM(AY17:AZ19)</f>
        <v>0</v>
      </c>
      <c r="AZ20" s="794"/>
      <c r="BA20" s="791">
        <f>SUM(BA17:BB19)</f>
        <v>0</v>
      </c>
      <c r="BB20" s="792"/>
      <c r="BC20" s="793">
        <f>SUM(BC17:BD19)</f>
        <v>0</v>
      </c>
      <c r="BD20" s="794"/>
      <c r="BE20" s="791">
        <f>SUM(BE17:BF19)</f>
        <v>0</v>
      </c>
      <c r="BF20" s="792"/>
      <c r="BG20" s="793">
        <f>SUM(BG17:BH19)</f>
        <v>0</v>
      </c>
      <c r="BH20" s="794"/>
      <c r="BI20" s="791">
        <f>SUM(BI17:BJ19)</f>
        <v>0</v>
      </c>
      <c r="BJ20" s="795"/>
    </row>
    <row r="21" spans="2:86" ht="12.75" thickBot="1">
      <c r="B21" s="199"/>
      <c r="C21" s="205"/>
      <c r="D21" s="205"/>
      <c r="F21" s="199"/>
      <c r="G21" s="206">
        <v>8</v>
      </c>
      <c r="AC21" s="738"/>
      <c r="AD21" s="742" t="s">
        <v>184</v>
      </c>
      <c r="AE21" s="207" t="s">
        <v>158</v>
      </c>
      <c r="AF21" s="208"/>
      <c r="AG21" s="208"/>
      <c r="AH21" s="208"/>
      <c r="AI21" s="209"/>
      <c r="AJ21" s="208"/>
      <c r="AK21" s="208"/>
      <c r="AL21" s="208"/>
      <c r="AM21" s="796">
        <f>IF(OR(②積算表!$K46="配置", ②積算表!$K46="兼務"), CHOOSE(IF(②積算表!$K46="配置", 1, 2), 設定値!F58, 設定値!F59)*②積算表!M46,0)</f>
        <v>0</v>
      </c>
      <c r="AN21" s="797"/>
      <c r="AO21" s="797"/>
      <c r="AP21" s="797"/>
      <c r="AQ21" s="797"/>
      <c r="AR21" s="797"/>
      <c r="AS21" s="797"/>
      <c r="AT21" s="797"/>
      <c r="AU21" s="797"/>
      <c r="AV21" s="797"/>
      <c r="AW21" s="797"/>
      <c r="AX21" s="797"/>
      <c r="AY21" s="797"/>
      <c r="AZ21" s="797"/>
      <c r="BA21" s="797"/>
      <c r="BB21" s="797"/>
      <c r="BC21" s="797"/>
      <c r="BD21" s="797"/>
      <c r="BE21" s="797"/>
      <c r="BF21" s="797"/>
      <c r="BG21" s="797"/>
      <c r="BH21" s="797"/>
      <c r="BI21" s="797"/>
      <c r="BJ21" s="798"/>
    </row>
    <row r="22" spans="2:86" ht="12.75" thickTop="1">
      <c r="B22" s="199"/>
      <c r="C22" s="205"/>
      <c r="D22" s="205"/>
      <c r="F22" s="199"/>
      <c r="G22" s="206">
        <v>9</v>
      </c>
      <c r="AC22" s="738"/>
      <c r="AD22" s="752"/>
      <c r="AE22" s="210"/>
      <c r="AF22" s="211"/>
      <c r="AG22" s="211"/>
      <c r="AH22" s="211"/>
      <c r="AI22" s="212"/>
      <c r="AJ22" s="211"/>
      <c r="AK22" s="211"/>
      <c r="AL22" s="211"/>
      <c r="AM22" s="793">
        <f>AM21</f>
        <v>0</v>
      </c>
      <c r="AN22" s="799"/>
      <c r="AO22" s="799"/>
      <c r="AP22" s="799"/>
      <c r="AQ22" s="799"/>
      <c r="AR22" s="799"/>
      <c r="AS22" s="799"/>
      <c r="AT22" s="799"/>
      <c r="AU22" s="799"/>
      <c r="AV22" s="799"/>
      <c r="AW22" s="799"/>
      <c r="AX22" s="799"/>
      <c r="AY22" s="799"/>
      <c r="AZ22" s="799"/>
      <c r="BA22" s="799"/>
      <c r="BB22" s="799"/>
      <c r="BC22" s="799"/>
      <c r="BD22" s="799"/>
      <c r="BE22" s="799"/>
      <c r="BF22" s="799"/>
      <c r="BG22" s="799"/>
      <c r="BH22" s="799"/>
      <c r="BI22" s="799"/>
      <c r="BJ22" s="795"/>
    </row>
    <row r="23" spans="2:86" ht="12.75" thickBot="1">
      <c r="B23" s="199"/>
      <c r="C23" s="205"/>
      <c r="D23" s="205"/>
      <c r="F23" s="199"/>
      <c r="G23" s="206">
        <v>10</v>
      </c>
      <c r="AC23" s="761" t="s">
        <v>250</v>
      </c>
      <c r="AD23" s="762"/>
      <c r="AE23" s="762"/>
      <c r="AF23" s="762"/>
      <c r="AG23" s="762"/>
      <c r="AH23" s="762"/>
      <c r="AI23" s="762"/>
      <c r="AJ23" s="762"/>
      <c r="AK23" s="762"/>
      <c r="AL23" s="763"/>
      <c r="AM23" s="779" t="e">
        <f>AM16+AM20+$AM$22</f>
        <v>#N/A</v>
      </c>
      <c r="AN23" s="780"/>
      <c r="AO23" s="780" t="e">
        <f>AO16+AO20+$AM$22</f>
        <v>#N/A</v>
      </c>
      <c r="AP23" s="781"/>
      <c r="AQ23" s="779" t="e">
        <f>AQ16+AQ20+$AM$22</f>
        <v>#N/A</v>
      </c>
      <c r="AR23" s="780"/>
      <c r="AS23" s="780" t="e">
        <f>AS16+AS20+$AM$22</f>
        <v>#N/A</v>
      </c>
      <c r="AT23" s="781"/>
      <c r="AU23" s="779" t="e">
        <f>AU16+AU20+$AM$22</f>
        <v>#N/A</v>
      </c>
      <c r="AV23" s="780"/>
      <c r="AW23" s="780" t="e">
        <f>AW16+AW20+$AM$22</f>
        <v>#N/A</v>
      </c>
      <c r="AX23" s="781"/>
      <c r="AY23" s="779" t="e">
        <f>AY16+AY20+$AM$22</f>
        <v>#N/A</v>
      </c>
      <c r="AZ23" s="780"/>
      <c r="BA23" s="780" t="e">
        <f>BA16+BA20+$AM$22</f>
        <v>#N/A</v>
      </c>
      <c r="BB23" s="781"/>
      <c r="BC23" s="779" t="e">
        <f>BC16+BC20+$AM$22</f>
        <v>#N/A</v>
      </c>
      <c r="BD23" s="780"/>
      <c r="BE23" s="780" t="e">
        <f>BE16+BE20+$AM$22</f>
        <v>#N/A</v>
      </c>
      <c r="BF23" s="781"/>
      <c r="BG23" s="780" t="e">
        <f>BG16+BG20+$AM$22</f>
        <v>#N/A</v>
      </c>
      <c r="BH23" s="780"/>
      <c r="BI23" s="780" t="e">
        <f>BI16+BI20+$AM$22</f>
        <v>#N/A</v>
      </c>
      <c r="BJ23" s="805"/>
    </row>
    <row r="24" spans="2:86" ht="12.75" thickBot="1">
      <c r="B24" s="199"/>
      <c r="C24" s="205"/>
      <c r="D24" s="205"/>
      <c r="F24" s="199"/>
      <c r="G24" s="206">
        <v>11</v>
      </c>
      <c r="AC24" s="764" t="s">
        <v>162</v>
      </c>
      <c r="AD24" s="765"/>
      <c r="AE24" s="765"/>
      <c r="AF24" s="765"/>
      <c r="AG24" s="765"/>
      <c r="AH24" s="765"/>
      <c r="AI24" s="765"/>
      <c r="AJ24" s="765"/>
      <c r="AK24" s="765"/>
      <c r="AL24" s="766"/>
      <c r="AM24" s="776" t="e">
        <f>AM23*②積算表!M33</f>
        <v>#N/A</v>
      </c>
      <c r="AN24" s="777"/>
      <c r="AO24" s="777" t="e">
        <f>AO23*②積算表!O33</f>
        <v>#N/A</v>
      </c>
      <c r="AP24" s="778"/>
      <c r="AQ24" s="776" t="e">
        <f>AQ23*②積算表!Q33</f>
        <v>#N/A</v>
      </c>
      <c r="AR24" s="777"/>
      <c r="AS24" s="777" t="e">
        <f>AS23*②積算表!S33</f>
        <v>#N/A</v>
      </c>
      <c r="AT24" s="778"/>
      <c r="AU24" s="776" t="e">
        <f>AU23*②積算表!U33</f>
        <v>#N/A</v>
      </c>
      <c r="AV24" s="777"/>
      <c r="AW24" s="777" t="e">
        <f>AW23*②積算表!W33</f>
        <v>#N/A</v>
      </c>
      <c r="AX24" s="778"/>
      <c r="AY24" s="776" t="e">
        <f>AY23*②積算表!Y33</f>
        <v>#N/A</v>
      </c>
      <c r="AZ24" s="777"/>
      <c r="BA24" s="777" t="e">
        <f>BA23*②積算表!AA33</f>
        <v>#N/A</v>
      </c>
      <c r="BB24" s="778"/>
      <c r="BC24" s="776" t="e">
        <f>BC23*②積算表!AC33</f>
        <v>#N/A</v>
      </c>
      <c r="BD24" s="777"/>
      <c r="BE24" s="777" t="e">
        <f>BE23*②積算表!AE33</f>
        <v>#N/A</v>
      </c>
      <c r="BF24" s="778"/>
      <c r="BG24" s="777" t="e">
        <f>BG23*②積算表!AG33</f>
        <v>#N/A</v>
      </c>
      <c r="BH24" s="777"/>
      <c r="BI24" s="777" t="e">
        <f>BI23*②積算表!AI33</f>
        <v>#N/A</v>
      </c>
      <c r="BJ24" s="786"/>
    </row>
    <row r="25" spans="2:86" ht="12.75" thickBot="1">
      <c r="B25" s="199"/>
      <c r="C25" s="205"/>
      <c r="D25" s="205"/>
      <c r="F25" s="213"/>
      <c r="G25" s="214">
        <v>12</v>
      </c>
      <c r="AC25" s="769" t="s">
        <v>242</v>
      </c>
      <c r="AD25" s="770"/>
      <c r="AE25" s="770"/>
      <c r="AF25" s="770"/>
      <c r="AG25" s="770"/>
      <c r="AH25" s="770"/>
      <c r="AI25" s="770"/>
      <c r="AJ25" s="770"/>
      <c r="AK25" s="770"/>
      <c r="AL25" s="771"/>
      <c r="AM25" s="774" t="e">
        <f>SUM(AM24:BJ24)</f>
        <v>#N/A</v>
      </c>
      <c r="AN25" s="774"/>
      <c r="AO25" s="774"/>
      <c r="AP25" s="774"/>
      <c r="AQ25" s="774"/>
      <c r="AR25" s="774"/>
      <c r="AS25" s="774"/>
      <c r="AT25" s="774"/>
      <c r="AU25" s="774"/>
      <c r="AV25" s="774"/>
      <c r="AW25" s="774"/>
      <c r="AX25" s="774"/>
      <c r="AY25" s="774"/>
      <c r="AZ25" s="774"/>
      <c r="BA25" s="774"/>
      <c r="BB25" s="774"/>
      <c r="BC25" s="774"/>
      <c r="BD25" s="774"/>
      <c r="BE25" s="774"/>
      <c r="BF25" s="774"/>
      <c r="BG25" s="774"/>
      <c r="BH25" s="774"/>
      <c r="BI25" s="774"/>
      <c r="BJ25" s="775"/>
    </row>
    <row r="26" spans="2:86">
      <c r="B26" s="199"/>
      <c r="C26" s="205"/>
      <c r="D26" s="205"/>
    </row>
    <row r="27" spans="2:86" ht="12.75" thickBot="1">
      <c r="B27" s="199"/>
      <c r="C27" s="205"/>
      <c r="D27" s="205"/>
      <c r="AC27" s="186" t="s">
        <v>243</v>
      </c>
    </row>
    <row r="28" spans="2:86">
      <c r="B28" s="199"/>
      <c r="C28" s="205"/>
      <c r="D28" s="205"/>
      <c r="AC28" s="830" t="s">
        <v>268</v>
      </c>
      <c r="AD28" s="831"/>
      <c r="AE28" s="831"/>
      <c r="AF28" s="831"/>
      <c r="AG28" s="831"/>
      <c r="AH28" s="831"/>
      <c r="AI28" s="831"/>
      <c r="AJ28" s="831"/>
      <c r="AK28" s="831"/>
      <c r="AL28" s="832"/>
      <c r="AM28" s="783" t="s">
        <v>269</v>
      </c>
      <c r="AN28" s="782"/>
      <c r="AO28" s="782"/>
      <c r="AP28" s="782"/>
      <c r="AQ28" s="782"/>
      <c r="AR28" s="782"/>
      <c r="AS28" s="782"/>
      <c r="AT28" s="782"/>
      <c r="AU28" s="782"/>
      <c r="AV28" s="782"/>
      <c r="AW28" s="782"/>
      <c r="AX28" s="782"/>
      <c r="AY28" s="782"/>
      <c r="AZ28" s="782"/>
      <c r="BA28" s="782"/>
      <c r="BB28" s="782"/>
      <c r="BC28" s="782"/>
      <c r="BD28" s="782"/>
      <c r="BE28" s="782"/>
      <c r="BF28" s="782"/>
      <c r="BG28" s="782"/>
      <c r="BH28" s="782"/>
      <c r="BI28" s="782"/>
      <c r="BJ28" s="833"/>
      <c r="BK28" s="834" t="s">
        <v>270</v>
      </c>
      <c r="BL28" s="835"/>
      <c r="BM28" s="835"/>
      <c r="BN28" s="835"/>
      <c r="BO28" s="835"/>
      <c r="BP28" s="835"/>
      <c r="BQ28" s="835"/>
      <c r="BR28" s="835"/>
      <c r="BS28" s="835"/>
      <c r="BT28" s="835"/>
      <c r="BU28" s="835"/>
      <c r="BV28" s="835"/>
      <c r="BW28" s="835"/>
      <c r="BX28" s="835"/>
      <c r="BY28" s="835"/>
      <c r="BZ28" s="835"/>
      <c r="CA28" s="835"/>
      <c r="CB28" s="835"/>
      <c r="CC28" s="835"/>
      <c r="CD28" s="835"/>
      <c r="CE28" s="835"/>
      <c r="CF28" s="835"/>
      <c r="CG28" s="835"/>
      <c r="CH28" s="836"/>
    </row>
    <row r="29" spans="2:86" ht="12.95" customHeight="1">
      <c r="B29" s="199"/>
      <c r="C29" s="205"/>
      <c r="D29" s="205"/>
      <c r="AC29" s="841"/>
      <c r="AD29" s="842"/>
      <c r="AE29" s="842"/>
      <c r="AF29" s="843"/>
      <c r="AG29" s="851" t="s">
        <v>266</v>
      </c>
      <c r="AH29" s="852"/>
      <c r="AI29" s="852"/>
      <c r="AJ29" s="852"/>
      <c r="AK29" s="852"/>
      <c r="AL29" s="853"/>
      <c r="AM29" s="827">
        <f>IF(②積算表!$K$42="○",IFERROR(SUM(②積算表!M$34,②積算表!M$38) * VLOOKUP($F$40, 単価表, $T$3, 0), 0)*②積算表!$M$21,0)*②積算表!M$33</f>
        <v>0</v>
      </c>
      <c r="AN29" s="787">
        <v>150.50000000000003</v>
      </c>
      <c r="AO29" s="787">
        <f>IF(②積算表!$K$42="○",IFERROR(SUM(②積算表!O$34,②積算表!O$38) * VLOOKUP($F$40, 単価表, $T$3, 0), 0)*②積算表!$M$21,0)*②積算表!O$33</f>
        <v>0</v>
      </c>
      <c r="AP29" s="788">
        <v>150.50000000000003</v>
      </c>
      <c r="AQ29" s="789">
        <f>IF(②積算表!$K$42="○",IFERROR(SUM(②積算表!Q$34,②積算表!Q$38) * VLOOKUP($F$40, 単価表, $T$3, 0), 0)*②積算表!$M$21,0)*②積算表!Q$33</f>
        <v>0</v>
      </c>
      <c r="AR29" s="787">
        <v>150.50000000000003</v>
      </c>
      <c r="AS29" s="787">
        <f>IF(②積算表!$K$42="○",IFERROR(SUM(②積算表!S$34,②積算表!S$38) * VLOOKUP($F$40, 単価表, $T$3, 0), 0)*②積算表!$M$21,0)*②積算表!S$33</f>
        <v>0</v>
      </c>
      <c r="AT29" s="788">
        <v>150.50000000000003</v>
      </c>
      <c r="AU29" s="789">
        <f>IF(②積算表!$K$42="○",IFERROR(SUM(②積算表!U$34,②積算表!U$38) * VLOOKUP($F$40, 単価表, $T$3, 0), 0)*②積算表!$M$21,0)*②積算表!U$33</f>
        <v>0</v>
      </c>
      <c r="AV29" s="787">
        <v>150.50000000000003</v>
      </c>
      <c r="AW29" s="787">
        <f>IF(②積算表!$K$42="○",IFERROR(SUM(②積算表!W$34,②積算表!W$38) * VLOOKUP($F$40, 単価表, $T$3, 0), 0)*②積算表!$M$21,0)*②積算表!W$33</f>
        <v>0</v>
      </c>
      <c r="AX29" s="788">
        <v>150.50000000000003</v>
      </c>
      <c r="AY29" s="789">
        <f>IF(②積算表!$K$42="○",IFERROR(SUM(②積算表!Y$34,②積算表!Y$38) * VLOOKUP($F$40, 単価表, $T$3, 0), 0)*②積算表!$M$21,0)*②積算表!Y$33</f>
        <v>0</v>
      </c>
      <c r="AZ29" s="787">
        <v>150.50000000000003</v>
      </c>
      <c r="BA29" s="787">
        <f>IF(②積算表!$K$42="○",IFERROR(SUM(②積算表!AA$34,②積算表!AA$38) * VLOOKUP($F$40, 単価表, $T$3, 0), 0)*②積算表!$M$21,0)*②積算表!AA$33</f>
        <v>0</v>
      </c>
      <c r="BB29" s="788">
        <v>150.50000000000003</v>
      </c>
      <c r="BC29" s="789">
        <f>IF(②積算表!$K$42="○",IFERROR(SUM(②積算表!AC$34,②積算表!AC$38) * VLOOKUP($F$40, 単価表, $T$3, 0), 0)*②積算表!$M$21,0)*②積算表!AC$33</f>
        <v>0</v>
      </c>
      <c r="BD29" s="787">
        <v>150.50000000000003</v>
      </c>
      <c r="BE29" s="787">
        <f>IF(②積算表!$K$42="○",IFERROR(SUM(②積算表!AE$34,②積算表!AE$38) * VLOOKUP($F$40, 単価表, $T$3, 0), 0)*②積算表!$M$21,0)*②積算表!AE$33</f>
        <v>0</v>
      </c>
      <c r="BF29" s="788">
        <v>150.50000000000003</v>
      </c>
      <c r="BG29" s="789">
        <f>IF(②積算表!$K$42="○",IFERROR(SUM(②積算表!AG$34,②積算表!AG$38) * VLOOKUP($F$40, 単価表, $T$3, 0), 0)*②積算表!$M$21,0)*②積算表!AG$33</f>
        <v>0</v>
      </c>
      <c r="BH29" s="787">
        <v>150.50000000000003</v>
      </c>
      <c r="BI29" s="787">
        <f>IF(②積算表!$K$42="○",IFERROR(SUM(②積算表!AI$34,②積算表!AI$38) * VLOOKUP($F$40, 単価表, $T$3, 0), 0)*②積算表!$M$21,0)*②積算表!AI$33</f>
        <v>0</v>
      </c>
      <c r="BJ29" s="790">
        <v>150.50000000000003</v>
      </c>
      <c r="BK29" s="827">
        <f>-IF(AM$29=0,0,IF(AM$29&lt;10,INT(AM$29),ROUNDDOWN(AM$29,-1)))</f>
        <v>0</v>
      </c>
      <c r="BL29" s="787"/>
      <c r="BM29" s="787">
        <f t="shared" ref="BM29" si="2">-IF(AO$29=0,0,IF(AO$29&lt;10,INT(AO$29),ROUNDDOWN(AO$29,-1)))</f>
        <v>0</v>
      </c>
      <c r="BN29" s="788"/>
      <c r="BO29" s="789">
        <f t="shared" ref="BO29" si="3">-IF(AQ$29=0,0,IF(AQ$29&lt;10,INT(AQ$29),ROUNDDOWN(AQ$29,-1)))</f>
        <v>0</v>
      </c>
      <c r="BP29" s="787"/>
      <c r="BQ29" s="787">
        <f t="shared" ref="BQ29" si="4">-IF(AS$29=0,0,IF(AS$29&lt;10,INT(AS$29),ROUNDDOWN(AS$29,-1)))</f>
        <v>0</v>
      </c>
      <c r="BR29" s="788"/>
      <c r="BS29" s="789">
        <f t="shared" ref="BS29" si="5">-IF(AU$29=0,0,IF(AU$29&lt;10,INT(AU$29),ROUNDDOWN(AU$29,-1)))</f>
        <v>0</v>
      </c>
      <c r="BT29" s="787"/>
      <c r="BU29" s="787">
        <f t="shared" ref="BU29" si="6">-IF(AW$29=0,0,IF(AW$29&lt;10,INT(AW$29),ROUNDDOWN(AW$29,-1)))</f>
        <v>0</v>
      </c>
      <c r="BV29" s="788"/>
      <c r="BW29" s="789">
        <f t="shared" ref="BW29" si="7">-IF(AY$29=0,0,IF(AY$29&lt;10,INT(AY$29),ROUNDDOWN(AY$29,-1)))</f>
        <v>0</v>
      </c>
      <c r="BX29" s="787"/>
      <c r="BY29" s="787">
        <f t="shared" ref="BY29" si="8">-IF(BA$29=0,0,IF(BA$29&lt;10,INT(BA$29),ROUNDDOWN(BA$29,-1)))</f>
        <v>0</v>
      </c>
      <c r="BZ29" s="788"/>
      <c r="CA29" s="789">
        <f t="shared" ref="CA29" si="9">-IF(BC$29=0,0,IF(BC$29&lt;10,INT(BC$29),ROUNDDOWN(BC$29,-1)))</f>
        <v>0</v>
      </c>
      <c r="CB29" s="787"/>
      <c r="CC29" s="787">
        <f t="shared" ref="CC29" si="10">-IF(BE$29=0,0,IF(BE$29&lt;10,INT(BE$29),ROUNDDOWN(BE$29,-1)))</f>
        <v>0</v>
      </c>
      <c r="CD29" s="788"/>
      <c r="CE29" s="789">
        <f t="shared" ref="CE29" si="11">-IF(BG$29=0,0,IF(BG$29&lt;10,INT(BG$29),ROUNDDOWN(BG$29,-1)))</f>
        <v>0</v>
      </c>
      <c r="CF29" s="787"/>
      <c r="CG29" s="787">
        <f t="shared" ref="CG29" si="12">-IF(BI$29=0,0,IF(BI$29&lt;10,INT(BI$29),ROUNDDOWN(BI$29,-1)))</f>
        <v>0</v>
      </c>
      <c r="CH29" s="790"/>
    </row>
    <row r="30" spans="2:86" ht="13.5" customHeight="1">
      <c r="B30" s="199"/>
      <c r="C30" s="205"/>
      <c r="D30" s="205"/>
      <c r="AC30" s="841"/>
      <c r="AD30" s="842"/>
      <c r="AE30" s="842"/>
      <c r="AF30" s="843"/>
      <c r="AG30" s="854" t="s">
        <v>267</v>
      </c>
      <c r="AH30" s="855"/>
      <c r="AI30" s="855"/>
      <c r="AJ30" s="855"/>
      <c r="AK30" s="855"/>
      <c r="AL30" s="856"/>
      <c r="AM30" s="827">
        <f>IF(②積算表!$K$42="○",IFERROR(SUM(②積算表!M$34,②積算表!M$38) * VLOOKUP($F$40, 単価表, $T$3, 0), 0)*②積算表!$S$21,0)*②積算表!M$33</f>
        <v>0</v>
      </c>
      <c r="AN30" s="787">
        <v>150.50000000000003</v>
      </c>
      <c r="AO30" s="787">
        <f>IF(②積算表!$K$42="○",IFERROR(SUM(②積算表!O$34,②積算表!O$38) * VLOOKUP($F$40, 単価表, $T$3, 0), 0)*②積算表!$S$21,0)*②積算表!O$33</f>
        <v>0</v>
      </c>
      <c r="AP30" s="788">
        <v>150.50000000000003</v>
      </c>
      <c r="AQ30" s="789">
        <f>IF(②積算表!$K$42="○",IFERROR(SUM(②積算表!Q$34,②積算表!Q$38) * VLOOKUP($F$40, 単価表, $T$3, 0), 0)*②積算表!$S$21,0)*②積算表!Q$33</f>
        <v>0</v>
      </c>
      <c r="AR30" s="787">
        <v>150.50000000000003</v>
      </c>
      <c r="AS30" s="787">
        <f>IF(②積算表!$K$42="○",IFERROR(SUM(②積算表!S$34,②積算表!S$38) * VLOOKUP($F$40, 単価表, $T$3, 0), 0)*②積算表!$S$21,0)*②積算表!S$33</f>
        <v>0</v>
      </c>
      <c r="AT30" s="788">
        <v>150.50000000000003</v>
      </c>
      <c r="AU30" s="789">
        <f>IF(②積算表!$K$42="○",IFERROR(SUM(②積算表!U$34,②積算表!U$38) * VLOOKUP($F$40, 単価表, $T$3, 0), 0)*②積算表!$S$21,0)*②積算表!U$33</f>
        <v>0</v>
      </c>
      <c r="AV30" s="787">
        <v>150.50000000000003</v>
      </c>
      <c r="AW30" s="787">
        <f>IF(②積算表!$K$42="○",IFERROR(SUM(②積算表!W$34,②積算表!W$38) * VLOOKUP($F$40, 単価表, $T$3, 0), 0)*②積算表!$S$21,0)*②積算表!W$33</f>
        <v>0</v>
      </c>
      <c r="AX30" s="788">
        <v>150.50000000000003</v>
      </c>
      <c r="AY30" s="789">
        <f>IF(②積算表!$K$42="○",IFERROR(SUM(②積算表!Y$34,②積算表!Y$38) * VLOOKUP($F$40, 単価表, $T$3, 0), 0)*②積算表!$S$21,0)*②積算表!Y$33</f>
        <v>0</v>
      </c>
      <c r="AZ30" s="787">
        <v>150.50000000000003</v>
      </c>
      <c r="BA30" s="787">
        <f>IF(②積算表!$K$42="○",IFERROR(SUM(②積算表!AA$34,②積算表!AA$38) * VLOOKUP($F$40, 単価表, $T$3, 0), 0)*②積算表!$S$21,0)*②積算表!AA$33</f>
        <v>0</v>
      </c>
      <c r="BB30" s="788">
        <v>150.50000000000003</v>
      </c>
      <c r="BC30" s="789">
        <f>IF(②積算表!$K$42="○",IFERROR(SUM(②積算表!AC$34,②積算表!AC$38) * VLOOKUP($F$40, 単価表, $T$3, 0), 0)*②積算表!$S$21,0)*②積算表!AC$33</f>
        <v>0</v>
      </c>
      <c r="BD30" s="787">
        <v>150.50000000000003</v>
      </c>
      <c r="BE30" s="787">
        <f>IF(②積算表!$K$42="○",IFERROR(SUM(②積算表!AE$34,②積算表!AE$38) * VLOOKUP($F$40, 単価表, $T$3, 0), 0)*②積算表!$S$21,0)*②積算表!AE$33</f>
        <v>0</v>
      </c>
      <c r="BF30" s="788">
        <v>150.50000000000003</v>
      </c>
      <c r="BG30" s="789">
        <f>IF(②積算表!$K$42="○",IFERROR(SUM(②積算表!AG$34,②積算表!AG$38) * VLOOKUP($F$40, 単価表, $T$3, 0), 0)*②積算表!$S$21,0)*②積算表!AG$33</f>
        <v>0</v>
      </c>
      <c r="BH30" s="787">
        <v>150.50000000000003</v>
      </c>
      <c r="BI30" s="787">
        <f>IF(②積算表!$K$42="○",IFERROR(SUM(②積算表!AI$34,②積算表!AI$38) * VLOOKUP($F$40, 単価表, $T$3, 0), 0)*②積算表!$S$21,0)*②積算表!AI$33</f>
        <v>0</v>
      </c>
      <c r="BJ30" s="790">
        <v>150.50000000000003</v>
      </c>
      <c r="BK30" s="827">
        <f>-IF(AM$30=0,0,IF(AM$30&lt;10,INT(AM$30),ROUNDDOWN(AM$30,-1)))</f>
        <v>0</v>
      </c>
      <c r="BL30" s="787"/>
      <c r="BM30" s="787">
        <f>-IF(AO$30=0,0,IF(AO$30&lt;10,INT(AO$30),ROUNDDOWN(AO$30,-1)))</f>
        <v>0</v>
      </c>
      <c r="BN30" s="788"/>
      <c r="BO30" s="789">
        <f t="shared" ref="BO30" si="13">-IF(AQ$30=0,0,IF(AQ$30&lt;10,INT(AQ$30),ROUNDDOWN(AQ$30,-1)))</f>
        <v>0</v>
      </c>
      <c r="BP30" s="787"/>
      <c r="BQ30" s="787">
        <f t="shared" ref="BQ30" si="14">-IF(AS$30=0,0,IF(AS$30&lt;10,INT(AS$30),ROUNDDOWN(AS$30,-1)))</f>
        <v>0</v>
      </c>
      <c r="BR30" s="788"/>
      <c r="BS30" s="789">
        <f t="shared" ref="BS30" si="15">-IF(AU$30=0,0,IF(AU$30&lt;10,INT(AU$30),ROUNDDOWN(AU$30,-1)))</f>
        <v>0</v>
      </c>
      <c r="BT30" s="787"/>
      <c r="BU30" s="787">
        <f t="shared" ref="BU30" si="16">-IF(AW$30=0,0,IF(AW$30&lt;10,INT(AW$30),ROUNDDOWN(AW$30,-1)))</f>
        <v>0</v>
      </c>
      <c r="BV30" s="788"/>
      <c r="BW30" s="789">
        <f t="shared" ref="BW30" si="17">-IF(AY$30=0,0,IF(AY$30&lt;10,INT(AY$30),ROUNDDOWN(AY$30,-1)))</f>
        <v>0</v>
      </c>
      <c r="BX30" s="787"/>
      <c r="BY30" s="787">
        <f t="shared" ref="BY30" si="18">-IF(BA$30=0,0,IF(BA$30&lt;10,INT(BA$30),ROUNDDOWN(BA$30,-1)))</f>
        <v>0</v>
      </c>
      <c r="BZ30" s="788"/>
      <c r="CA30" s="789">
        <f t="shared" ref="CA30" si="19">-IF(BC$30=0,0,IF(BC$30&lt;10,INT(BC$30),ROUNDDOWN(BC$30,-1)))</f>
        <v>0</v>
      </c>
      <c r="CB30" s="787"/>
      <c r="CC30" s="787">
        <f t="shared" ref="CC30" si="20">-IF(BE$30=0,0,IF(BE$30&lt;10,INT(BE$30),ROUNDDOWN(BE$30,-1)))</f>
        <v>0</v>
      </c>
      <c r="CD30" s="788"/>
      <c r="CE30" s="789">
        <f t="shared" ref="CE30" si="21">-IF(BG$30=0,0,IF(BG$30&lt;10,INT(BG$30),ROUNDDOWN(BG$30,-1)))</f>
        <v>0</v>
      </c>
      <c r="CF30" s="787"/>
      <c r="CG30" s="787">
        <f t="shared" ref="CG30" si="22">-IF(BI$30=0,0,IF(BI$30&lt;10,INT(BI$30),ROUNDDOWN(BI$30,-1)))</f>
        <v>0</v>
      </c>
      <c r="CH30" s="790"/>
    </row>
    <row r="31" spans="2:86" ht="12.95" customHeight="1" thickBot="1">
      <c r="B31" s="213"/>
      <c r="C31" s="215"/>
      <c r="D31" s="215"/>
      <c r="AC31" s="844"/>
      <c r="AD31" s="845"/>
      <c r="AE31" s="845"/>
      <c r="AF31" s="846"/>
      <c r="AG31" s="857" t="s">
        <v>260</v>
      </c>
      <c r="AH31" s="858"/>
      <c r="AI31" s="858"/>
      <c r="AJ31" s="858"/>
      <c r="AK31" s="858"/>
      <c r="AL31" s="859"/>
      <c r="AM31" s="720">
        <f>IF(②積算表!$K$42="○",IFERROR(SUM(AM$11,AM$15)*VLOOKUP($F$40,単価表,$T$3,0),0),0)</f>
        <v>0</v>
      </c>
      <c r="AN31" s="716">
        <v>150.50000000000003</v>
      </c>
      <c r="AO31" s="719">
        <f>IF(②積算表!$K$42="○",IFERROR(SUM(AO$11,AO$15)*VLOOKUP($F$40,単価表,$T$3,0),0),0)</f>
        <v>0</v>
      </c>
      <c r="AP31" s="731">
        <v>128.80000000000001</v>
      </c>
      <c r="AQ31" s="732">
        <f>IF(②積算表!$K$42="○",IFERROR(SUM(AQ$11,AQ$15)*VLOOKUP($F$40,単価表,$T$3,0),0),0)</f>
        <v>0</v>
      </c>
      <c r="AR31" s="718">
        <v>131.60000000000002</v>
      </c>
      <c r="AS31" s="719">
        <f>IF(②積算表!$K$42="○",IFERROR(SUM(AS$11,AS$15)*VLOOKUP($F$40,単価表,$T$3,0),0),0)</f>
        <v>0</v>
      </c>
      <c r="AT31" s="731">
        <v>128.80000000000001</v>
      </c>
      <c r="AU31" s="732">
        <f>IF(②積算表!$K$42="○",IFERROR(SUM(AU$11,AU$15)*VLOOKUP($F$40,単価表,$T$3,0),0),0)</f>
        <v>0</v>
      </c>
      <c r="AV31" s="718" t="e">
        <v>#REF!</v>
      </c>
      <c r="AW31" s="719">
        <f>IF(②積算表!$K$42="○",IFERROR(SUM(AW$11,AW$15)*VLOOKUP($F$40,単価表,$T$3,0),0),0)</f>
        <v>0</v>
      </c>
      <c r="AX31" s="731" t="e">
        <v>#REF!</v>
      </c>
      <c r="AY31" s="732">
        <f>IF(②積算表!$K$42="○",IFERROR(SUM(AY$11,AY$15)*VLOOKUP($F$40,単価表,$T$3,0),0),0)</f>
        <v>0</v>
      </c>
      <c r="AZ31" s="718" t="e">
        <v>#REF!</v>
      </c>
      <c r="BA31" s="719">
        <f>IF(②積算表!$K$42="○",IFERROR(SUM(BA$11,BA$15)*VLOOKUP($F$40,単価表,$T$3,0),0),0)</f>
        <v>0</v>
      </c>
      <c r="BB31" s="731" t="e">
        <v>#REF!</v>
      </c>
      <c r="BC31" s="732">
        <f>IF(②積算表!$K$42="○",IFERROR(SUM(BC$11,BC$15)*VLOOKUP($F$40,単価表,$T$3,0),0),0)</f>
        <v>0</v>
      </c>
      <c r="BD31" s="718" t="e">
        <v>#REF!</v>
      </c>
      <c r="BE31" s="719">
        <f>IF(②積算表!$K$42="○",IFERROR(SUM(BE$11,BE$15)*VLOOKUP($F$40,単価表,$T$3,0),0),0)</f>
        <v>0</v>
      </c>
      <c r="BF31" s="731" t="e">
        <v>#REF!</v>
      </c>
      <c r="BG31" s="732">
        <f>IF(②積算表!$K$42="○",IFERROR(SUM(BG$11,BG$15)*VLOOKUP($F$40,単価表,$T$3,0),0),0)</f>
        <v>0</v>
      </c>
      <c r="BH31" s="718" t="e">
        <v>#REF!</v>
      </c>
      <c r="BI31" s="719">
        <f>IF(②積算表!$K$42="○",IFERROR(SUM(BI$11,BI$15)*VLOOKUP($F$40,単価表,$T$3,0),0),0)</f>
        <v>0</v>
      </c>
      <c r="BJ31" s="785" t="e">
        <v>#REF!</v>
      </c>
      <c r="BK31" s="828"/>
      <c r="BL31" s="829"/>
      <c r="BM31" s="829"/>
      <c r="BN31" s="829"/>
      <c r="BO31" s="829"/>
      <c r="BP31" s="829"/>
      <c r="BQ31" s="829"/>
      <c r="BR31" s="829"/>
      <c r="BS31" s="829"/>
      <c r="BT31" s="829"/>
      <c r="BU31" s="829"/>
      <c r="BV31" s="829"/>
      <c r="BW31" s="829"/>
      <c r="BX31" s="829"/>
      <c r="BY31" s="829"/>
      <c r="BZ31" s="829"/>
      <c r="CA31" s="829"/>
      <c r="CB31" s="829"/>
      <c r="CC31" s="829"/>
      <c r="CD31" s="829"/>
      <c r="CE31" s="829"/>
      <c r="CF31" s="829"/>
      <c r="CG31" s="829"/>
      <c r="CH31" s="785"/>
    </row>
    <row r="32" spans="2:86">
      <c r="AC32" s="837" t="s">
        <v>245</v>
      </c>
      <c r="AD32" s="838"/>
      <c r="AE32" s="838"/>
      <c r="AF32" s="838"/>
      <c r="AG32" s="860" t="s">
        <v>246</v>
      </c>
      <c r="AH32" s="861"/>
      <c r="AI32" s="861"/>
      <c r="AJ32" s="861"/>
      <c r="AK32" s="861"/>
      <c r="AL32" s="862"/>
      <c r="AM32" s="782" t="e">
        <f>CHOOSE(MATCH(②積算表!$K$44,{"1日","2日","3日以上","全て"},0),V3,W3,X3,Y3)</f>
        <v>#N/A</v>
      </c>
      <c r="AN32" s="782"/>
      <c r="AO32" s="782"/>
      <c r="AP32" s="782"/>
      <c r="AQ32" s="783"/>
      <c r="AR32" s="782"/>
      <c r="AS32" s="782"/>
      <c r="AT32" s="784"/>
      <c r="AU32" s="782"/>
      <c r="AV32" s="782"/>
      <c r="AW32" s="782"/>
      <c r="AX32" s="782"/>
      <c r="AY32" s="783"/>
      <c r="AZ32" s="782"/>
      <c r="BA32" s="782"/>
      <c r="BB32" s="784"/>
      <c r="BC32" s="782"/>
      <c r="BD32" s="782"/>
      <c r="BE32" s="782"/>
      <c r="BF32" s="782"/>
      <c r="BG32" s="783"/>
      <c r="BH32" s="782"/>
      <c r="BI32" s="782"/>
      <c r="BJ32" s="784"/>
      <c r="BK32" s="266"/>
      <c r="BL32" s="266"/>
      <c r="BM32" s="266"/>
      <c r="BN32" s="266"/>
      <c r="BO32" s="266"/>
      <c r="BP32" s="266"/>
      <c r="BQ32" s="266"/>
      <c r="BR32" s="266"/>
      <c r="BS32" s="266"/>
      <c r="BT32" s="266"/>
      <c r="BU32" s="266"/>
      <c r="BV32" s="266"/>
      <c r="BW32" s="266"/>
      <c r="BX32" s="266"/>
      <c r="BY32" s="266"/>
      <c r="BZ32" s="266"/>
      <c r="CA32" s="266"/>
      <c r="CB32" s="266"/>
      <c r="CC32" s="266"/>
      <c r="CD32" s="266"/>
      <c r="CE32" s="266"/>
      <c r="CF32" s="266"/>
      <c r="CG32" s="266"/>
      <c r="CH32" s="267"/>
    </row>
    <row r="33" spans="2:86" ht="12.95" customHeight="1">
      <c r="AC33" s="847"/>
      <c r="AD33" s="848"/>
      <c r="AE33" s="848"/>
      <c r="AF33" s="848"/>
      <c r="AG33" s="863"/>
      <c r="AH33" s="863"/>
      <c r="AI33" s="863"/>
      <c r="AJ33" s="863"/>
      <c r="AK33" s="863"/>
      <c r="AL33" s="864"/>
      <c r="AM33" s="885" t="s">
        <v>269</v>
      </c>
      <c r="AN33" s="886"/>
      <c r="AO33" s="886"/>
      <c r="AP33" s="886"/>
      <c r="AQ33" s="886"/>
      <c r="AR33" s="886"/>
      <c r="AS33" s="886"/>
      <c r="AT33" s="886"/>
      <c r="AU33" s="886"/>
      <c r="AV33" s="886"/>
      <c r="AW33" s="886"/>
      <c r="AX33" s="886"/>
      <c r="AY33" s="886"/>
      <c r="AZ33" s="886"/>
      <c r="BA33" s="886"/>
      <c r="BB33" s="886"/>
      <c r="BC33" s="886"/>
      <c r="BD33" s="886"/>
      <c r="BE33" s="886"/>
      <c r="BF33" s="886"/>
      <c r="BG33" s="886"/>
      <c r="BH33" s="886"/>
      <c r="BI33" s="886"/>
      <c r="BJ33" s="886"/>
      <c r="BK33" s="721" t="s">
        <v>270</v>
      </c>
      <c r="BL33" s="722"/>
      <c r="BM33" s="722"/>
      <c r="BN33" s="722"/>
      <c r="BO33" s="722"/>
      <c r="BP33" s="722"/>
      <c r="BQ33" s="722"/>
      <c r="BR33" s="722"/>
      <c r="BS33" s="722"/>
      <c r="BT33" s="722"/>
      <c r="BU33" s="722"/>
      <c r="BV33" s="722"/>
      <c r="BW33" s="722"/>
      <c r="BX33" s="722"/>
      <c r="BY33" s="722"/>
      <c r="BZ33" s="722"/>
      <c r="CA33" s="722"/>
      <c r="CB33" s="722"/>
      <c r="CC33" s="722"/>
      <c r="CD33" s="722"/>
      <c r="CE33" s="722"/>
      <c r="CF33" s="722"/>
      <c r="CG33" s="722"/>
      <c r="CH33" s="883"/>
    </row>
    <row r="34" spans="2:86" ht="12.95" customHeight="1">
      <c r="B34" s="198" t="s">
        <v>237</v>
      </c>
      <c r="C34" s="216"/>
      <c r="D34" s="216"/>
      <c r="E34" s="216"/>
      <c r="F34" s="216"/>
      <c r="G34" s="197"/>
      <c r="AC34" s="847"/>
      <c r="AD34" s="848"/>
      <c r="AE34" s="848"/>
      <c r="AF34" s="848"/>
      <c r="AG34" s="876" t="s">
        <v>271</v>
      </c>
      <c r="AH34" s="877"/>
      <c r="AI34" s="877"/>
      <c r="AJ34" s="877"/>
      <c r="AK34" s="877"/>
      <c r="AL34" s="878"/>
      <c r="AM34" s="827">
        <f>IFERROR((②積算表!M$34+②積算表!M$36+②積算表!M$37+②積算表!M$38) * VLOOKUP(設定値!$F$40, 単価表, $AM$32, 0), 0)*②積算表!$M$21*②積算表!M$33</f>
        <v>0</v>
      </c>
      <c r="AN34" s="787"/>
      <c r="AO34" s="872">
        <f>IFERROR((②積算表!O$34+②積算表!O$36+②積算表!O$37+②積算表!O$38) * VLOOKUP(設定値!$F$40, 単価表, $AM$32, 0), 0)*②積算表!$M$21*②積算表!O$33</f>
        <v>0</v>
      </c>
      <c r="AP34" s="873"/>
      <c r="AQ34" s="874">
        <f>IFERROR((②積算表!Q$34+②積算表!Q$36+②積算表!Q$37+②積算表!Q$38) * VLOOKUP(設定値!$F$40, 単価表, $AM$32, 0), 0)*②積算表!$M$21*②積算表!Q$33</f>
        <v>0</v>
      </c>
      <c r="AR34" s="875"/>
      <c r="AS34" s="872">
        <f>IFERROR((②積算表!S$34+②積算表!S$36+②積算表!S$37+②積算表!S$38) * VLOOKUP(設定値!$F$40, 単価表, $AM$32, 0), 0)*②積算表!$M$21*②積算表!S$33</f>
        <v>0</v>
      </c>
      <c r="AT34" s="873"/>
      <c r="AU34" s="874">
        <f>IFERROR((②積算表!U$34+②積算表!U$36+②積算表!U$37+②積算表!U$38) * VLOOKUP(設定値!$F$40, 単価表, $AM$32, 0), 0)*②積算表!$M$21*②積算表!U$33</f>
        <v>0</v>
      </c>
      <c r="AV34" s="875"/>
      <c r="AW34" s="872">
        <f>IFERROR((②積算表!W$34+②積算表!W$36+②積算表!W$37+②積算表!W$38) * VLOOKUP(設定値!$F$40, 単価表, $AM$32, 0), 0)*②積算表!$M$21*②積算表!W$33</f>
        <v>0</v>
      </c>
      <c r="AX34" s="873"/>
      <c r="AY34" s="874">
        <f>IFERROR((②積算表!Y$34+②積算表!Y$36+②積算表!Y$37+②積算表!Y$38) * VLOOKUP(設定値!$F$40, 単価表, $AM$32, 0), 0)*②積算表!$M$21*②積算表!Y$33</f>
        <v>0</v>
      </c>
      <c r="AZ34" s="875"/>
      <c r="BA34" s="872">
        <f>IFERROR((②積算表!AA$34+②積算表!AA$36+②積算表!AA$37+②積算表!AA$38) * VLOOKUP(設定値!$F$40, 単価表, $AM$32, 0), 0)*②積算表!$M$21*②積算表!AA$33</f>
        <v>0</v>
      </c>
      <c r="BB34" s="873"/>
      <c r="BC34" s="874">
        <f>IFERROR((②積算表!AC$34+②積算表!AC$36+②積算表!AC$37+②積算表!AC$38) * VLOOKUP(設定値!$F$40, 単価表, $AM$32, 0), 0)*②積算表!$M$21*②積算表!AC$33</f>
        <v>0</v>
      </c>
      <c r="BD34" s="875"/>
      <c r="BE34" s="872">
        <f>IFERROR((②積算表!AE$34+②積算表!AE$36+②積算表!AE$37+②積算表!AE$38) * VLOOKUP(設定値!$F$40, 単価表, $AM$32, 0), 0)*②積算表!$M$21*②積算表!AE$33</f>
        <v>0</v>
      </c>
      <c r="BF34" s="873"/>
      <c r="BG34" s="874">
        <f>IFERROR((②積算表!AG$34+②積算表!AG$36+②積算表!AG$37+②積算表!AG$38) * VLOOKUP(設定値!$F$40, 単価表, $AM$32, 0), 0)*②積算表!$M$21*②積算表!AG$33</f>
        <v>0</v>
      </c>
      <c r="BH34" s="875"/>
      <c r="BI34" s="872">
        <f>IFERROR((②積算表!AI$34+②積算表!AI$36+②積算表!AI$37+②積算表!AI$38) * VLOOKUP(設定値!$F$40, 単価表, $AM$32, 0), 0)*②積算表!$M$21*②積算表!AI$33</f>
        <v>0</v>
      </c>
      <c r="BJ34" s="884"/>
      <c r="BK34" s="879">
        <f>-IF(AM$34=0,0,IF(AM$34&lt;10,INT(AM$34),ROUNDDOWN(AM$34,-1)))</f>
        <v>0</v>
      </c>
      <c r="BL34" s="880"/>
      <c r="BM34" s="881">
        <f t="shared" ref="BM34" si="23">-IF(AO$34=0,0,IF(AO$34&lt;10,INT(AO$34),ROUNDDOWN(AO$34,-1)))</f>
        <v>0</v>
      </c>
      <c r="BN34" s="880"/>
      <c r="BO34" s="881">
        <f t="shared" ref="BO34" si="24">-IF(AQ$34=0,0,IF(AQ$34&lt;10,INT(AQ$34),ROUNDDOWN(AQ$34,-1)))</f>
        <v>0</v>
      </c>
      <c r="BP34" s="880"/>
      <c r="BQ34" s="881">
        <f t="shared" ref="BQ34" si="25">-IF(AS$34=0,0,IF(AS$34&lt;10,INT(AS$34),ROUNDDOWN(AS$34,-1)))</f>
        <v>0</v>
      </c>
      <c r="BR34" s="880"/>
      <c r="BS34" s="881">
        <f t="shared" ref="BS34" si="26">-IF(AU$34=0,0,IF(AU$34&lt;10,INT(AU$34),ROUNDDOWN(AU$34,-1)))</f>
        <v>0</v>
      </c>
      <c r="BT34" s="880"/>
      <c r="BU34" s="881">
        <f t="shared" ref="BU34" si="27">-IF(AW$34=0,0,IF(AW$34&lt;10,INT(AW$34),ROUNDDOWN(AW$34,-1)))</f>
        <v>0</v>
      </c>
      <c r="BV34" s="880"/>
      <c r="BW34" s="881">
        <f t="shared" ref="BW34" si="28">-IF(AY$34=0,0,IF(AY$34&lt;10,INT(AY$34),ROUNDDOWN(AY$34,-1)))</f>
        <v>0</v>
      </c>
      <c r="BX34" s="880"/>
      <c r="BY34" s="881">
        <f t="shared" ref="BY34" si="29">-IF(BA$34=0,0,IF(BA$34&lt;10,INT(BA$34),ROUNDDOWN(BA$34,-1)))</f>
        <v>0</v>
      </c>
      <c r="BZ34" s="880"/>
      <c r="CA34" s="881">
        <f t="shared" ref="CA34" si="30">-IF(BC$34=0,0,IF(BC$34&lt;10,INT(BC$34),ROUNDDOWN(BC$34,-1)))</f>
        <v>0</v>
      </c>
      <c r="CB34" s="880"/>
      <c r="CC34" s="881">
        <f t="shared" ref="CC34" si="31">-IF(BE$34=0,0,IF(BE$34&lt;10,INT(BE$34),ROUNDDOWN(BE$34,-1)))</f>
        <v>0</v>
      </c>
      <c r="CD34" s="880"/>
      <c r="CE34" s="881">
        <f t="shared" ref="CE34" si="32">-IF(BG$34=0,0,IF(BG$34&lt;10,INT(BG$34),ROUNDDOWN(BG$34,-1)))</f>
        <v>0</v>
      </c>
      <c r="CF34" s="880"/>
      <c r="CG34" s="881">
        <f t="shared" ref="CG34" si="33">-IF(BI$34=0,0,IF(BI$34&lt;10,INT(BI$34),ROUNDDOWN(BI$34,-1)))</f>
        <v>0</v>
      </c>
      <c r="CH34" s="887"/>
    </row>
    <row r="35" spans="2:86">
      <c r="B35" s="199"/>
      <c r="C35" s="198" t="s">
        <v>238</v>
      </c>
      <c r="D35" s="216"/>
      <c r="E35" s="216"/>
      <c r="F35" s="216"/>
      <c r="G35" s="197"/>
      <c r="AC35" s="847"/>
      <c r="AD35" s="848"/>
      <c r="AE35" s="848"/>
      <c r="AF35" s="848"/>
      <c r="AG35" s="869" t="s">
        <v>272</v>
      </c>
      <c r="AH35" s="870"/>
      <c r="AI35" s="870"/>
      <c r="AJ35" s="870"/>
      <c r="AK35" s="870"/>
      <c r="AL35" s="871"/>
      <c r="AM35" s="827">
        <f>IFERROR((②積算表!M$34+②積算表!M$36+②積算表!M$37+②積算表!M$38) * VLOOKUP(設定値!$F$40, 単価表, $AM$32, 0), 0)*②積算表!$S$21*②積算表!M$33</f>
        <v>0</v>
      </c>
      <c r="AN35" s="787"/>
      <c r="AO35" s="872">
        <f>IFERROR((②積算表!O$34+②積算表!O$36+②積算表!O$37+②積算表!O$38) * VLOOKUP(設定値!$F$40, 単価表, $AM$32, 0), 0)*②積算表!$S$21*②積算表!O$33</f>
        <v>0</v>
      </c>
      <c r="AP35" s="873"/>
      <c r="AQ35" s="874">
        <f>IFERROR((②積算表!Q$34+②積算表!Q$36+②積算表!Q$37+②積算表!Q$38) * VLOOKUP(設定値!$F$40, 単価表, $AM$32, 0), 0)*②積算表!$S$21*②積算表!Q$33</f>
        <v>0</v>
      </c>
      <c r="AR35" s="875"/>
      <c r="AS35" s="872">
        <f>IFERROR((②積算表!S$34+②積算表!S$36+②積算表!S$37+②積算表!S$38) * VLOOKUP(設定値!$F$40, 単価表, $AM$32, 0), 0)*②積算表!$S$21*②積算表!S$33</f>
        <v>0</v>
      </c>
      <c r="AT35" s="873"/>
      <c r="AU35" s="874">
        <f>IFERROR((②積算表!U$34+②積算表!U$36+②積算表!U$37+②積算表!U$38) * VLOOKUP(設定値!$F$40, 単価表, $AM$32, 0), 0)*②積算表!$S$21*②積算表!U$33</f>
        <v>0</v>
      </c>
      <c r="AV35" s="875"/>
      <c r="AW35" s="872">
        <f>IFERROR((②積算表!W$34+②積算表!W$36+②積算表!W$37+②積算表!W$38) * VLOOKUP(設定値!$F$40, 単価表, $AM$32, 0), 0)*②積算表!$S$21*②積算表!W$33</f>
        <v>0</v>
      </c>
      <c r="AX35" s="873"/>
      <c r="AY35" s="874">
        <f>IFERROR((②積算表!Y$34+②積算表!Y$36+②積算表!Y$37+②積算表!Y$38) * VLOOKUP(設定値!$F$40, 単価表, $AM$32, 0), 0)*②積算表!$S$21*②積算表!Y$33</f>
        <v>0</v>
      </c>
      <c r="AZ35" s="875"/>
      <c r="BA35" s="872">
        <f>IFERROR((②積算表!AA$34+②積算表!AA$36+②積算表!AA$37+②積算表!AA$38) * VLOOKUP(設定値!$F$40, 単価表, $AM$32, 0), 0)*②積算表!$S$21*②積算表!AA$33</f>
        <v>0</v>
      </c>
      <c r="BB35" s="873"/>
      <c r="BC35" s="874">
        <f>IFERROR((②積算表!AC$34+②積算表!AC$36+②積算表!AC$37+②積算表!AC$38) * VLOOKUP(設定値!$F$40, 単価表, $AM$32, 0), 0)*②積算表!$S$21*②積算表!AC$33</f>
        <v>0</v>
      </c>
      <c r="BD35" s="875"/>
      <c r="BE35" s="872">
        <f>IFERROR((②積算表!AE$34+②積算表!AE$36+②積算表!AE$37+②積算表!AE$38) * VLOOKUP(設定値!$F$40, 単価表, $AM$32, 0), 0)*②積算表!$S$21*②積算表!AE$33</f>
        <v>0</v>
      </c>
      <c r="BF35" s="873"/>
      <c r="BG35" s="874">
        <f>IFERROR((②積算表!AG$34+②積算表!AG$36+②積算表!AG$37+②積算表!AG$38) * VLOOKUP(設定値!$F$40, 単価表, $AM$32, 0), 0)*②積算表!$S$21*②積算表!AG$33</f>
        <v>0</v>
      </c>
      <c r="BH35" s="875"/>
      <c r="BI35" s="872">
        <f>IFERROR((②積算表!AI$34+②積算表!AI$36+②積算表!AI$37+②積算表!AI$38) * VLOOKUP(設定値!$F$40, 単価表, $AM$32, 0), 0)*②積算表!$S$21*②積算表!AI$33</f>
        <v>0</v>
      </c>
      <c r="BJ35" s="884"/>
      <c r="BK35" s="882">
        <f>-IF(AM$35=0,0,IF(AM$35&lt;10,INT(AM$35),ROUNDDOWN(AM$35,-1)))</f>
        <v>0</v>
      </c>
      <c r="BL35" s="875"/>
      <c r="BM35" s="874">
        <f t="shared" ref="BM35" si="34">-IF(AO$35=0,0,IF(AO$35&lt;10,INT(AO$35),ROUNDDOWN(AO$35,-1)))</f>
        <v>0</v>
      </c>
      <c r="BN35" s="875"/>
      <c r="BO35" s="874">
        <f t="shared" ref="BO35" si="35">-IF(AQ$35=0,0,IF(AQ$35&lt;10,INT(AQ$35),ROUNDDOWN(AQ$35,-1)))</f>
        <v>0</v>
      </c>
      <c r="BP35" s="875"/>
      <c r="BQ35" s="874">
        <f t="shared" ref="BQ35" si="36">-IF(AS$35=0,0,IF(AS$35&lt;10,INT(AS$35),ROUNDDOWN(AS$35,-1)))</f>
        <v>0</v>
      </c>
      <c r="BR35" s="875"/>
      <c r="BS35" s="874">
        <f t="shared" ref="BS35" si="37">-IF(AU$35=0,0,IF(AU$35&lt;10,INT(AU$35),ROUNDDOWN(AU$35,-1)))</f>
        <v>0</v>
      </c>
      <c r="BT35" s="875"/>
      <c r="BU35" s="874">
        <f t="shared" ref="BU35" si="38">-IF(AW$35=0,0,IF(AW$35&lt;10,INT(AW$35),ROUNDDOWN(AW$35,-1)))</f>
        <v>0</v>
      </c>
      <c r="BV35" s="875"/>
      <c r="BW35" s="874">
        <f t="shared" ref="BW35" si="39">-IF(AY$35=0,0,IF(AY$35&lt;10,INT(AY$35),ROUNDDOWN(AY$35,-1)))</f>
        <v>0</v>
      </c>
      <c r="BX35" s="875"/>
      <c r="BY35" s="874">
        <f t="shared" ref="BY35" si="40">-IF(BA$35=0,0,IF(BA$35&lt;10,INT(BA$35),ROUNDDOWN(BA$35,-1)))</f>
        <v>0</v>
      </c>
      <c r="BZ35" s="875"/>
      <c r="CA35" s="874">
        <f t="shared" ref="CA35" si="41">-IF(BC$35=0,0,IF(BC$35&lt;10,INT(BC$35),ROUNDDOWN(BC$35,-1)))</f>
        <v>0</v>
      </c>
      <c r="CB35" s="875"/>
      <c r="CC35" s="874">
        <f t="shared" ref="CC35" si="42">-IF(BE$35=0,0,IF(BE$35&lt;10,INT(BE$35),ROUNDDOWN(BE$35,-1)))</f>
        <v>0</v>
      </c>
      <c r="CD35" s="875"/>
      <c r="CE35" s="874">
        <f t="shared" ref="CE35" si="43">-IF(BG$35=0,0,IF(BG$35&lt;10,INT(BG$35),ROUNDDOWN(BG$35,-1)))</f>
        <v>0</v>
      </c>
      <c r="CF35" s="875"/>
      <c r="CG35" s="874">
        <f t="shared" ref="CG35" si="44">-IF(BI$35=0,0,IF(BI$35&lt;10,INT(BI$35),ROUNDDOWN(BI$35,-1)))</f>
        <v>0</v>
      </c>
      <c r="CH35" s="884"/>
    </row>
    <row r="36" spans="2:86" ht="12.75" thickBot="1">
      <c r="B36" s="199"/>
      <c r="C36" s="199"/>
      <c r="D36" s="218" t="s">
        <v>3</v>
      </c>
      <c r="E36" s="219"/>
      <c r="F36" s="220" t="e">
        <f>②積算表!$AE$16&amp;D36</f>
        <v>#N/A</v>
      </c>
      <c r="G36" s="221"/>
      <c r="AC36" s="849"/>
      <c r="AD36" s="850"/>
      <c r="AE36" s="850"/>
      <c r="AF36" s="850"/>
      <c r="AG36" s="865" t="s">
        <v>261</v>
      </c>
      <c r="AH36" s="866"/>
      <c r="AI36" s="866"/>
      <c r="AJ36" s="866"/>
      <c r="AK36" s="866"/>
      <c r="AL36" s="867"/>
      <c r="AM36" s="718">
        <f>IFERROR(SUM(AM11,AM13:AN15) * VLOOKUP(設定値!$F$40, 単価表, $AM$32, 0), 0)</f>
        <v>0</v>
      </c>
      <c r="AN36" s="716"/>
      <c r="AO36" s="716">
        <f>IFERROR(SUM(AO11,AO13:AP15) * VLOOKUP(設定値!$F$40, 単価表, $AM$32, 0), 0)</f>
        <v>0</v>
      </c>
      <c r="AP36" s="719"/>
      <c r="AQ36" s="720">
        <f>IFERROR(SUM(AQ11,AQ13:AR15) * VLOOKUP(設定値!$F$40, 単価表, $AM$32, 0), 0)</f>
        <v>0</v>
      </c>
      <c r="AR36" s="716"/>
      <c r="AS36" s="716">
        <f>IFERROR(SUM(AS11,AS13:AT15) * VLOOKUP(設定値!$F$40, 単価表, $AM$32, 0), 0)</f>
        <v>0</v>
      </c>
      <c r="AT36" s="717"/>
      <c r="AU36" s="718">
        <f>IFERROR(SUM(AU11,AU13:AV15) * VLOOKUP(設定値!$F$40, 単価表, $AM$32, 0), 0)</f>
        <v>0</v>
      </c>
      <c r="AV36" s="716"/>
      <c r="AW36" s="716">
        <f>IFERROR(SUM(AW11,AW13:AX15) * VLOOKUP(設定値!$F$40, 単価表, $AM$32, 0), 0)</f>
        <v>0</v>
      </c>
      <c r="AX36" s="719"/>
      <c r="AY36" s="720">
        <f>IFERROR(SUM(AY11,AY13:AZ15) * VLOOKUP(設定値!$F$40, 単価表, $AM$32, 0), 0)</f>
        <v>0</v>
      </c>
      <c r="AZ36" s="716"/>
      <c r="BA36" s="716">
        <f>IFERROR(SUM(BA11,BA13:BB15) * VLOOKUP(設定値!$F$40, 単価表, $AM$32, 0), 0)</f>
        <v>0</v>
      </c>
      <c r="BB36" s="717"/>
      <c r="BC36" s="718">
        <f>IFERROR(SUM(BC11,BC13:BD15) * VLOOKUP(設定値!$F$40, 単価表, $AM$32, 0), 0)</f>
        <v>0</v>
      </c>
      <c r="BD36" s="716"/>
      <c r="BE36" s="716">
        <f>IFERROR(SUM(BE11,BE13:BF15) * VLOOKUP(設定値!$F$40, 単価表, $AM$32, 0), 0)</f>
        <v>0</v>
      </c>
      <c r="BF36" s="719"/>
      <c r="BG36" s="720">
        <f>IFERROR(SUM(BG11,BG13:BH15) * VLOOKUP(設定値!$F$40, 単価表, $AM$32, 0), 0)</f>
        <v>0</v>
      </c>
      <c r="BH36" s="716"/>
      <c r="BI36" s="716">
        <f>IFERROR(SUM(BI11,BI13:BJ15) * VLOOKUP(設定値!$F$40, 単価表, $AM$32, 0), 0)</f>
        <v>0</v>
      </c>
      <c r="BJ36" s="719"/>
      <c r="BK36" s="268"/>
      <c r="BL36" s="269"/>
      <c r="BM36" s="269"/>
      <c r="BN36" s="269"/>
      <c r="BO36" s="269"/>
      <c r="BP36" s="269"/>
      <c r="BQ36" s="269"/>
      <c r="BR36" s="269"/>
      <c r="BS36" s="269"/>
      <c r="BT36" s="269"/>
      <c r="BU36" s="269"/>
      <c r="BV36" s="269"/>
      <c r="BW36" s="269"/>
      <c r="BX36" s="269"/>
      <c r="BY36" s="269"/>
      <c r="BZ36" s="269"/>
      <c r="CA36" s="269"/>
      <c r="CB36" s="269"/>
      <c r="CC36" s="269"/>
      <c r="CD36" s="269"/>
      <c r="CE36" s="269"/>
      <c r="CF36" s="269"/>
      <c r="CG36" s="269"/>
      <c r="CH36" s="270"/>
    </row>
    <row r="37" spans="2:86">
      <c r="B37" s="199"/>
      <c r="C37" s="199"/>
      <c r="D37" s="223" t="s">
        <v>4</v>
      </c>
      <c r="E37" s="217"/>
      <c r="F37" s="224" t="e">
        <f>②積算表!$AE$16&amp;D37</f>
        <v>#N/A</v>
      </c>
      <c r="G37" s="225"/>
      <c r="AC37" s="839" t="s">
        <v>251</v>
      </c>
      <c r="AD37" s="840"/>
      <c r="AE37" s="840"/>
      <c r="AF37" s="840"/>
      <c r="AG37" s="839" t="s">
        <v>244</v>
      </c>
      <c r="AH37" s="840"/>
      <c r="AI37" s="840"/>
      <c r="AJ37" s="840"/>
      <c r="AK37" s="840"/>
      <c r="AL37" s="868"/>
      <c r="AM37" s="721">
        <f>IF(OR(②積算表!$K46="配置", ②積算表!$K46="兼務"), CHOOSE(IF(②積算表!$K46="配置", 1, 2), 設定値!E58, 設定値!E59)/SUM(②積算表!M33:AJ33), 0)</f>
        <v>0</v>
      </c>
      <c r="AN37" s="722"/>
      <c r="AO37" s="258"/>
      <c r="AP37" s="258"/>
      <c r="AQ37" s="259"/>
      <c r="AR37" s="258"/>
      <c r="AS37" s="258"/>
      <c r="AT37" s="260"/>
      <c r="AU37" s="258"/>
      <c r="AV37" s="258"/>
      <c r="AW37" s="258"/>
      <c r="AX37" s="258"/>
      <c r="AY37" s="259"/>
      <c r="AZ37" s="258"/>
      <c r="BA37" s="258"/>
      <c r="BB37" s="260"/>
      <c r="BC37" s="258"/>
      <c r="BD37" s="258"/>
      <c r="BE37" s="258"/>
      <c r="BF37" s="258"/>
      <c r="BG37" s="259"/>
      <c r="BH37" s="258"/>
      <c r="BI37" s="258"/>
      <c r="BJ37" s="260"/>
    </row>
    <row r="38" spans="2:86">
      <c r="B38" s="199"/>
      <c r="C38" s="199"/>
      <c r="D38" s="226" t="s">
        <v>5</v>
      </c>
      <c r="E38" s="227"/>
      <c r="F38" s="228" t="e">
        <f>②積算表!$AE$16&amp;"１，２歳児"</f>
        <v>#N/A</v>
      </c>
      <c r="G38" s="229"/>
    </row>
    <row r="39" spans="2:86">
      <c r="B39" s="199"/>
      <c r="C39" s="199"/>
      <c r="D39" s="226" t="s">
        <v>6</v>
      </c>
      <c r="E39" s="227"/>
      <c r="F39" s="228" t="e">
        <f>②積算表!$AE$16&amp;"１，２歳児"</f>
        <v>#N/A</v>
      </c>
      <c r="G39" s="229"/>
    </row>
    <row r="40" spans="2:86">
      <c r="B40" s="213"/>
      <c r="C40" s="213"/>
      <c r="D40" s="230" t="s">
        <v>7</v>
      </c>
      <c r="E40" s="231"/>
      <c r="F40" s="232" t="e">
        <f>②積算表!$AE$16&amp;D40</f>
        <v>#N/A</v>
      </c>
      <c r="G40" s="233"/>
    </row>
    <row r="42" spans="2:86">
      <c r="C42" s="198" t="s">
        <v>165</v>
      </c>
      <c r="D42" s="216"/>
      <c r="E42" s="234" t="s">
        <v>166</v>
      </c>
      <c r="F42" s="197"/>
    </row>
    <row r="43" spans="2:86">
      <c r="C43" s="199"/>
      <c r="D43" s="188" t="s">
        <v>191</v>
      </c>
      <c r="E43" s="235"/>
      <c r="F43" s="221">
        <v>0</v>
      </c>
    </row>
    <row r="44" spans="2:86">
      <c r="C44" s="199"/>
      <c r="D44" s="190" t="s">
        <v>192</v>
      </c>
      <c r="E44" s="235"/>
      <c r="F44" s="225">
        <v>4</v>
      </c>
    </row>
    <row r="45" spans="2:86">
      <c r="C45" s="199"/>
      <c r="D45" s="190"/>
      <c r="E45" s="235"/>
      <c r="F45" s="225">
        <v>5</v>
      </c>
    </row>
    <row r="46" spans="2:86">
      <c r="C46" s="199"/>
      <c r="D46" s="190"/>
      <c r="E46" s="235"/>
      <c r="F46" s="225">
        <v>6</v>
      </c>
    </row>
    <row r="47" spans="2:86">
      <c r="C47" s="213"/>
      <c r="D47" s="192"/>
      <c r="E47" s="236"/>
      <c r="F47" s="222">
        <v>7</v>
      </c>
    </row>
    <row r="49" spans="3:6">
      <c r="C49" s="198" t="s">
        <v>239</v>
      </c>
      <c r="D49" s="197"/>
    </row>
    <row r="50" spans="3:6">
      <c r="C50" s="199"/>
      <c r="D50" s="237" t="s">
        <v>169</v>
      </c>
    </row>
    <row r="51" spans="3:6">
      <c r="C51" s="199"/>
      <c r="D51" s="238" t="s">
        <v>167</v>
      </c>
    </row>
    <row r="52" spans="3:6">
      <c r="C52" s="199"/>
      <c r="D52" s="239" t="s">
        <v>175</v>
      </c>
    </row>
    <row r="53" spans="3:6">
      <c r="C53" s="199"/>
      <c r="D53" s="239" t="s">
        <v>155</v>
      </c>
    </row>
    <row r="54" spans="3:6">
      <c r="C54" s="213"/>
      <c r="D54" s="240" t="s">
        <v>156</v>
      </c>
    </row>
    <row r="56" spans="3:6">
      <c r="C56" s="198" t="s">
        <v>159</v>
      </c>
      <c r="D56" s="216"/>
      <c r="E56" s="197"/>
      <c r="F56" s="197" t="s">
        <v>240</v>
      </c>
    </row>
    <row r="57" spans="3:6">
      <c r="C57" s="199"/>
      <c r="D57" s="241" t="s">
        <v>169</v>
      </c>
      <c r="E57" s="242"/>
      <c r="F57" s="242"/>
    </row>
    <row r="58" spans="3:6">
      <c r="C58" s="199"/>
      <c r="D58" s="243" t="s">
        <v>160</v>
      </c>
      <c r="E58" s="244">
        <f>'保育単価表（Ｂ型）②'!K18</f>
        <v>790</v>
      </c>
      <c r="F58" s="244">
        <f>'保育単価表（Ｂ型）②'!Z18</f>
        <v>8.4</v>
      </c>
    </row>
    <row r="59" spans="3:6">
      <c r="C59" s="213"/>
      <c r="D59" s="245" t="s">
        <v>161</v>
      </c>
      <c r="E59" s="246">
        <f>'保育単価表（Ｂ型）②'!K21</f>
        <v>500</v>
      </c>
      <c r="F59" s="246">
        <v>0</v>
      </c>
    </row>
  </sheetData>
  <sheetProtection algorithmName="SHA-512" hashValue="wc+wpW19g+CQud+8GzCrH20Xfpbn1hDQUyNItTtaHBQMT9kngYONANR/goIiJiUs4j4ZRLL567R9x8icLSUZPw==" saltValue="UuyWsrfrjfKDcLghF54fTg==" spinCount="100000" sheet="1" objects="1" scenarios="1"/>
  <mergeCells count="348">
    <mergeCell ref="CC34:CD34"/>
    <mergeCell ref="CE34:CF34"/>
    <mergeCell ref="CG34:CH34"/>
    <mergeCell ref="BQ35:BR35"/>
    <mergeCell ref="BS35:BT35"/>
    <mergeCell ref="BU35:BV35"/>
    <mergeCell ref="BW35:BX35"/>
    <mergeCell ref="BY35:BZ35"/>
    <mergeCell ref="CA35:CB35"/>
    <mergeCell ref="CC35:CD35"/>
    <mergeCell ref="CE35:CF35"/>
    <mergeCell ref="CG35:CH35"/>
    <mergeCell ref="BK34:BL34"/>
    <mergeCell ref="BM34:BN34"/>
    <mergeCell ref="BO34:BP34"/>
    <mergeCell ref="BK35:BL35"/>
    <mergeCell ref="BM35:BN35"/>
    <mergeCell ref="BO35:BP35"/>
    <mergeCell ref="BK33:CH33"/>
    <mergeCell ref="BA35:BB35"/>
    <mergeCell ref="BC35:BD35"/>
    <mergeCell ref="BE35:BF35"/>
    <mergeCell ref="BG35:BH35"/>
    <mergeCell ref="BI35:BJ35"/>
    <mergeCell ref="BA34:BB34"/>
    <mergeCell ref="BC34:BD34"/>
    <mergeCell ref="BE34:BF34"/>
    <mergeCell ref="BG34:BH34"/>
    <mergeCell ref="BI34:BJ34"/>
    <mergeCell ref="AM33:BJ33"/>
    <mergeCell ref="BQ34:BR34"/>
    <mergeCell ref="BS34:BT34"/>
    <mergeCell ref="BU34:BV34"/>
    <mergeCell ref="BW34:BX34"/>
    <mergeCell ref="BY34:BZ34"/>
    <mergeCell ref="CA34:CB34"/>
    <mergeCell ref="AM35:AN35"/>
    <mergeCell ref="AO35:AP35"/>
    <mergeCell ref="AQ35:AR35"/>
    <mergeCell ref="AS35:AT35"/>
    <mergeCell ref="AU35:AV35"/>
    <mergeCell ref="AW35:AX35"/>
    <mergeCell ref="AY35:AZ35"/>
    <mergeCell ref="AC34:AF34"/>
    <mergeCell ref="AG34:AL34"/>
    <mergeCell ref="AM34:AN34"/>
    <mergeCell ref="AO34:AP34"/>
    <mergeCell ref="AQ34:AR34"/>
    <mergeCell ref="AS34:AT34"/>
    <mergeCell ref="AU34:AV34"/>
    <mergeCell ref="AW34:AX34"/>
    <mergeCell ref="AY34:AZ34"/>
    <mergeCell ref="BW31:BX31"/>
    <mergeCell ref="BY31:BZ31"/>
    <mergeCell ref="CA31:CB31"/>
    <mergeCell ref="CC31:CD31"/>
    <mergeCell ref="CE31:CF31"/>
    <mergeCell ref="CG31:CH31"/>
    <mergeCell ref="CA30:CB30"/>
    <mergeCell ref="CC30:CD30"/>
    <mergeCell ref="CE30:CF30"/>
    <mergeCell ref="CG30:CH30"/>
    <mergeCell ref="AC32:AF32"/>
    <mergeCell ref="AC37:AF37"/>
    <mergeCell ref="AC29:AF29"/>
    <mergeCell ref="AC30:AF30"/>
    <mergeCell ref="AC31:AF31"/>
    <mergeCell ref="AC33:AF33"/>
    <mergeCell ref="AC36:AF36"/>
    <mergeCell ref="AG29:AL29"/>
    <mergeCell ref="AG30:AL30"/>
    <mergeCell ref="AG31:AL31"/>
    <mergeCell ref="AG32:AL32"/>
    <mergeCell ref="AG33:AL33"/>
    <mergeCell ref="AG36:AL36"/>
    <mergeCell ref="AG37:AL37"/>
    <mergeCell ref="AC35:AF35"/>
    <mergeCell ref="AG35:AL35"/>
    <mergeCell ref="BK31:BL31"/>
    <mergeCell ref="BM31:BN31"/>
    <mergeCell ref="BO31:BP31"/>
    <mergeCell ref="BQ31:BR31"/>
    <mergeCell ref="BS31:BT31"/>
    <mergeCell ref="BU31:BV31"/>
    <mergeCell ref="AC28:AL28"/>
    <mergeCell ref="AM28:BJ28"/>
    <mergeCell ref="BK28:CH28"/>
    <mergeCell ref="BK29:BL29"/>
    <mergeCell ref="BM29:BN29"/>
    <mergeCell ref="BO29:BP29"/>
    <mergeCell ref="BQ29:BR29"/>
    <mergeCell ref="BS29:BT29"/>
    <mergeCell ref="BU29:BV29"/>
    <mergeCell ref="BW29:BX29"/>
    <mergeCell ref="BY29:BZ29"/>
    <mergeCell ref="CA29:CB29"/>
    <mergeCell ref="CC29:CD29"/>
    <mergeCell ref="CE29:CF29"/>
    <mergeCell ref="CG29:CH29"/>
    <mergeCell ref="BK30:BL30"/>
    <mergeCell ref="BM30:BN30"/>
    <mergeCell ref="BO30:BP30"/>
    <mergeCell ref="BQ30:BR30"/>
    <mergeCell ref="BS30:BT30"/>
    <mergeCell ref="BU30:BV30"/>
    <mergeCell ref="BW30:BX30"/>
    <mergeCell ref="BY30:BZ30"/>
    <mergeCell ref="AM29:AN29"/>
    <mergeCell ref="AO29:AP29"/>
    <mergeCell ref="AQ29:AR29"/>
    <mergeCell ref="AS29:AT29"/>
    <mergeCell ref="AU29:AV29"/>
    <mergeCell ref="AW29:AX29"/>
    <mergeCell ref="AY29:AZ29"/>
    <mergeCell ref="AM30:AN30"/>
    <mergeCell ref="AO30:AP30"/>
    <mergeCell ref="AQ30:AR30"/>
    <mergeCell ref="AS30:AT30"/>
    <mergeCell ref="AU30:AV30"/>
    <mergeCell ref="AW30:AX30"/>
    <mergeCell ref="AY30:AZ30"/>
    <mergeCell ref="AQ9:AT9"/>
    <mergeCell ref="AU9:AX9"/>
    <mergeCell ref="AY9:BB9"/>
    <mergeCell ref="BC9:BF9"/>
    <mergeCell ref="AM10:AN10"/>
    <mergeCell ref="AO10:AP10"/>
    <mergeCell ref="AM13:AN13"/>
    <mergeCell ref="AO13:AP13"/>
    <mergeCell ref="AU13:AV13"/>
    <mergeCell ref="AW13:AX13"/>
    <mergeCell ref="AS12:AT12"/>
    <mergeCell ref="AU12:AV12"/>
    <mergeCell ref="AW12:AX12"/>
    <mergeCell ref="AM12:AN12"/>
    <mergeCell ref="AO12:AP12"/>
    <mergeCell ref="AM18:AN18"/>
    <mergeCell ref="AM20:AN20"/>
    <mergeCell ref="BG9:BJ9"/>
    <mergeCell ref="AM11:AN11"/>
    <mergeCell ref="AO11:AP11"/>
    <mergeCell ref="AQ11:AR11"/>
    <mergeCell ref="AS11:AT11"/>
    <mergeCell ref="AU11:AV11"/>
    <mergeCell ref="AW11:AX11"/>
    <mergeCell ref="AQ10:AR10"/>
    <mergeCell ref="AS10:AT10"/>
    <mergeCell ref="AU10:AV10"/>
    <mergeCell ref="AW10:AX10"/>
    <mergeCell ref="AY11:AZ11"/>
    <mergeCell ref="BA11:BB11"/>
    <mergeCell ref="BC11:BD11"/>
    <mergeCell ref="BE11:BF11"/>
    <mergeCell ref="BG11:BH11"/>
    <mergeCell ref="BI11:BJ11"/>
    <mergeCell ref="BC10:BD10"/>
    <mergeCell ref="BE10:BF10"/>
    <mergeCell ref="AQ13:AR13"/>
    <mergeCell ref="AS13:AT13"/>
    <mergeCell ref="AM9:AP9"/>
    <mergeCell ref="AM16:AN16"/>
    <mergeCell ref="AQ16:AR16"/>
    <mergeCell ref="AS16:AT16"/>
    <mergeCell ref="AU16:AV16"/>
    <mergeCell ref="AW16:AX16"/>
    <mergeCell ref="AY16:AZ16"/>
    <mergeCell ref="BG10:BH10"/>
    <mergeCell ref="BI10:BJ10"/>
    <mergeCell ref="AY10:AZ10"/>
    <mergeCell ref="BA10:BB10"/>
    <mergeCell ref="BG14:BH14"/>
    <mergeCell ref="BI14:BJ14"/>
    <mergeCell ref="BC13:BD13"/>
    <mergeCell ref="BE13:BF13"/>
    <mergeCell ref="BG13:BH13"/>
    <mergeCell ref="BI13:BJ13"/>
    <mergeCell ref="AY13:AZ13"/>
    <mergeCell ref="BA13:BB13"/>
    <mergeCell ref="AY12:AZ12"/>
    <mergeCell ref="BA12:BB12"/>
    <mergeCell ref="BC12:BD12"/>
    <mergeCell ref="BE12:BF12"/>
    <mergeCell ref="BG12:BH12"/>
    <mergeCell ref="BI12:BJ12"/>
    <mergeCell ref="AM15:AN15"/>
    <mergeCell ref="AO15:AP15"/>
    <mergeCell ref="AQ15:AR15"/>
    <mergeCell ref="AS15:AT15"/>
    <mergeCell ref="AU15:AV15"/>
    <mergeCell ref="AY14:AZ14"/>
    <mergeCell ref="BA14:BB14"/>
    <mergeCell ref="BC14:BD14"/>
    <mergeCell ref="BE14:BF14"/>
    <mergeCell ref="AM14:AN14"/>
    <mergeCell ref="AO14:AP14"/>
    <mergeCell ref="AQ14:AR14"/>
    <mergeCell ref="AS14:AT14"/>
    <mergeCell ref="AU14:AV14"/>
    <mergeCell ref="AW14:AX14"/>
    <mergeCell ref="BA16:BB16"/>
    <mergeCell ref="BC16:BD16"/>
    <mergeCell ref="BE16:BF16"/>
    <mergeCell ref="AW15:AX15"/>
    <mergeCell ref="AY15:AZ15"/>
    <mergeCell ref="BA15:BB15"/>
    <mergeCell ref="BC15:BD15"/>
    <mergeCell ref="BE15:BF15"/>
    <mergeCell ref="BI23:BJ23"/>
    <mergeCell ref="BG15:BH15"/>
    <mergeCell ref="BG16:BH16"/>
    <mergeCell ref="BI16:BJ16"/>
    <mergeCell ref="AM23:AN23"/>
    <mergeCell ref="AO23:AP23"/>
    <mergeCell ref="AQ23:AR23"/>
    <mergeCell ref="AS23:AT23"/>
    <mergeCell ref="AU23:AV23"/>
    <mergeCell ref="AW23:AX23"/>
    <mergeCell ref="BE20:BF20"/>
    <mergeCell ref="BG20:BH20"/>
    <mergeCell ref="BI20:BJ20"/>
    <mergeCell ref="AM21:BJ21"/>
    <mergeCell ref="AM22:BJ22"/>
    <mergeCell ref="AO20:AP20"/>
    <mergeCell ref="AQ20:AR20"/>
    <mergeCell ref="AS20:AT20"/>
    <mergeCell ref="AU20:AV20"/>
    <mergeCell ref="AW20:AX20"/>
    <mergeCell ref="AY20:AZ20"/>
    <mergeCell ref="BA20:BB20"/>
    <mergeCell ref="BC20:BD20"/>
    <mergeCell ref="BA31:BB31"/>
    <mergeCell ref="BC31:BD31"/>
    <mergeCell ref="BE31:BF31"/>
    <mergeCell ref="BG31:BH31"/>
    <mergeCell ref="BI31:BJ31"/>
    <mergeCell ref="AY24:AZ24"/>
    <mergeCell ref="BA24:BB24"/>
    <mergeCell ref="BC24:BD24"/>
    <mergeCell ref="BE24:BF24"/>
    <mergeCell ref="BG24:BH24"/>
    <mergeCell ref="BI24:BJ24"/>
    <mergeCell ref="BA30:BB30"/>
    <mergeCell ref="BC30:BD30"/>
    <mergeCell ref="BE30:BF30"/>
    <mergeCell ref="BG30:BH30"/>
    <mergeCell ref="BI30:BJ30"/>
    <mergeCell ref="BA29:BB29"/>
    <mergeCell ref="BC29:BD29"/>
    <mergeCell ref="BE29:BF29"/>
    <mergeCell ref="BG29:BH29"/>
    <mergeCell ref="BI29:BJ29"/>
    <mergeCell ref="AY31:AZ31"/>
    <mergeCell ref="BC32:BD32"/>
    <mergeCell ref="BE32:BF32"/>
    <mergeCell ref="BG32:BH32"/>
    <mergeCell ref="BI32:BJ32"/>
    <mergeCell ref="AM32:AN32"/>
    <mergeCell ref="AO32:AP32"/>
    <mergeCell ref="AQ32:AR32"/>
    <mergeCell ref="AS32:AT32"/>
    <mergeCell ref="AU32:AV32"/>
    <mergeCell ref="AW32:AX32"/>
    <mergeCell ref="AY32:AZ32"/>
    <mergeCell ref="BA32:BB32"/>
    <mergeCell ref="AC23:AL23"/>
    <mergeCell ref="AC24:AL24"/>
    <mergeCell ref="AE16:AL16"/>
    <mergeCell ref="AC25:AL25"/>
    <mergeCell ref="AQ12:AR12"/>
    <mergeCell ref="AM17:AN17"/>
    <mergeCell ref="AO17:AP17"/>
    <mergeCell ref="AQ17:AR17"/>
    <mergeCell ref="AM25:BJ25"/>
    <mergeCell ref="AM24:AN24"/>
    <mergeCell ref="AO24:AP24"/>
    <mergeCell ref="AQ24:AR24"/>
    <mergeCell ref="AS24:AT24"/>
    <mergeCell ref="AU24:AV24"/>
    <mergeCell ref="AW24:AX24"/>
    <mergeCell ref="AY23:AZ23"/>
    <mergeCell ref="BA23:BB23"/>
    <mergeCell ref="AW17:AX17"/>
    <mergeCell ref="AY17:AZ17"/>
    <mergeCell ref="BA17:BB17"/>
    <mergeCell ref="BC17:BD17"/>
    <mergeCell ref="BC23:BD23"/>
    <mergeCell ref="BE23:BF23"/>
    <mergeCell ref="BG23:BH23"/>
    <mergeCell ref="AC7:AL10"/>
    <mergeCell ref="AM7:BJ8"/>
    <mergeCell ref="AC11:AC22"/>
    <mergeCell ref="AD11:AD16"/>
    <mergeCell ref="AE11:AL11"/>
    <mergeCell ref="AD17:AD20"/>
    <mergeCell ref="AE17:AL17"/>
    <mergeCell ref="AE18:AL18"/>
    <mergeCell ref="AE19:AL19"/>
    <mergeCell ref="AE20:AL20"/>
    <mergeCell ref="AD21:AD22"/>
    <mergeCell ref="BE18:BF18"/>
    <mergeCell ref="BG18:BH18"/>
    <mergeCell ref="BI18:BJ18"/>
    <mergeCell ref="AO18:AP18"/>
    <mergeCell ref="AQ18:AR18"/>
    <mergeCell ref="AS18:AT18"/>
    <mergeCell ref="AU18:AV18"/>
    <mergeCell ref="AW18:AX18"/>
    <mergeCell ref="AY18:AZ18"/>
    <mergeCell ref="BA18:BB18"/>
    <mergeCell ref="BC18:BD18"/>
    <mergeCell ref="BI15:BJ15"/>
    <mergeCell ref="AO16:AP16"/>
    <mergeCell ref="AM37:AN37"/>
    <mergeCell ref="BE17:BF17"/>
    <mergeCell ref="BG17:BH17"/>
    <mergeCell ref="BI17:BJ17"/>
    <mergeCell ref="AM19:AN19"/>
    <mergeCell ref="AO19:AP19"/>
    <mergeCell ref="AQ19:AR19"/>
    <mergeCell ref="AS19:AT19"/>
    <mergeCell ref="AU19:AV19"/>
    <mergeCell ref="AW19:AX19"/>
    <mergeCell ref="AY19:AZ19"/>
    <mergeCell ref="BA19:BB19"/>
    <mergeCell ref="BC19:BD19"/>
    <mergeCell ref="BE19:BF19"/>
    <mergeCell ref="BG19:BH19"/>
    <mergeCell ref="BI19:BJ19"/>
    <mergeCell ref="AS17:AT17"/>
    <mergeCell ref="AU17:AV17"/>
    <mergeCell ref="AM31:AN31"/>
    <mergeCell ref="AO31:AP31"/>
    <mergeCell ref="AQ31:AR31"/>
    <mergeCell ref="AS31:AT31"/>
    <mergeCell ref="AU31:AV31"/>
    <mergeCell ref="AW31:AX31"/>
    <mergeCell ref="BA36:BB36"/>
    <mergeCell ref="BC36:BD36"/>
    <mergeCell ref="BE36:BF36"/>
    <mergeCell ref="BG36:BH36"/>
    <mergeCell ref="BI36:BJ36"/>
    <mergeCell ref="AM36:AN36"/>
    <mergeCell ref="AO36:AP36"/>
    <mergeCell ref="AQ36:AR36"/>
    <mergeCell ref="AS36:AT36"/>
    <mergeCell ref="AU36:AV36"/>
    <mergeCell ref="AW36:AX36"/>
    <mergeCell ref="AY36:AZ36"/>
  </mergeCells>
  <phoneticPr fontId="5"/>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15"/>
  <sheetViews>
    <sheetView view="pageBreakPreview" zoomScaleNormal="55" zoomScaleSheetLayoutView="100" workbookViewId="0"/>
  </sheetViews>
  <sheetFormatPr defaultColWidth="8.875" defaultRowHeight="13.5"/>
  <cols>
    <col min="1" max="1" width="5.125" style="3" customWidth="1"/>
    <col min="2" max="2" width="5.375" style="3" customWidth="1"/>
    <col min="3" max="3" width="28.625" style="3" customWidth="1"/>
    <col min="4" max="4" width="11.625" style="3" customWidth="1"/>
    <col min="5" max="5" width="11.375" style="3" customWidth="1"/>
    <col min="6" max="256" width="9" style="3"/>
    <col min="257" max="257" width="5.125" style="3" customWidth="1"/>
    <col min="258" max="258" width="5.375" style="3" customWidth="1"/>
    <col min="259" max="259" width="28.625" style="3" customWidth="1"/>
    <col min="260" max="260" width="11.625" style="3" customWidth="1"/>
    <col min="261" max="512" width="9" style="3"/>
    <col min="513" max="513" width="5.125" style="3" customWidth="1"/>
    <col min="514" max="514" width="5.375" style="3" customWidth="1"/>
    <col min="515" max="515" width="28.625" style="3" customWidth="1"/>
    <col min="516" max="516" width="11.625" style="3" customWidth="1"/>
    <col min="517" max="768" width="9" style="3"/>
    <col min="769" max="769" width="5.125" style="3" customWidth="1"/>
    <col min="770" max="770" width="5.375" style="3" customWidth="1"/>
    <col min="771" max="771" width="28.625" style="3" customWidth="1"/>
    <col min="772" max="772" width="11.625" style="3" customWidth="1"/>
    <col min="773" max="1024" width="9" style="3"/>
    <col min="1025" max="1025" width="5.125" style="3" customWidth="1"/>
    <col min="1026" max="1026" width="5.375" style="3" customWidth="1"/>
    <col min="1027" max="1027" width="28.625" style="3" customWidth="1"/>
    <col min="1028" max="1028" width="11.625" style="3" customWidth="1"/>
    <col min="1029" max="1280" width="9" style="3"/>
    <col min="1281" max="1281" width="5.125" style="3" customWidth="1"/>
    <col min="1282" max="1282" width="5.375" style="3" customWidth="1"/>
    <col min="1283" max="1283" width="28.625" style="3" customWidth="1"/>
    <col min="1284" max="1284" width="11.625" style="3" customWidth="1"/>
    <col min="1285" max="1536" width="9" style="3"/>
    <col min="1537" max="1537" width="5.125" style="3" customWidth="1"/>
    <col min="1538" max="1538" width="5.375" style="3" customWidth="1"/>
    <col min="1539" max="1539" width="28.625" style="3" customWidth="1"/>
    <col min="1540" max="1540" width="11.625" style="3" customWidth="1"/>
    <col min="1541" max="1792" width="9" style="3"/>
    <col min="1793" max="1793" width="5.125" style="3" customWidth="1"/>
    <col min="1794" max="1794" width="5.375" style="3" customWidth="1"/>
    <col min="1795" max="1795" width="28.625" style="3" customWidth="1"/>
    <col min="1796" max="1796" width="11.625" style="3" customWidth="1"/>
    <col min="1797" max="2048" width="9" style="3"/>
    <col min="2049" max="2049" width="5.125" style="3" customWidth="1"/>
    <col min="2050" max="2050" width="5.375" style="3" customWidth="1"/>
    <col min="2051" max="2051" width="28.625" style="3" customWidth="1"/>
    <col min="2052" max="2052" width="11.625" style="3" customWidth="1"/>
    <col min="2053" max="2304" width="9" style="3"/>
    <col min="2305" max="2305" width="5.125" style="3" customWidth="1"/>
    <col min="2306" max="2306" width="5.375" style="3" customWidth="1"/>
    <col min="2307" max="2307" width="28.625" style="3" customWidth="1"/>
    <col min="2308" max="2308" width="11.625" style="3" customWidth="1"/>
    <col min="2309" max="2560" width="9" style="3"/>
    <col min="2561" max="2561" width="5.125" style="3" customWidth="1"/>
    <col min="2562" max="2562" width="5.375" style="3" customWidth="1"/>
    <col min="2563" max="2563" width="28.625" style="3" customWidth="1"/>
    <col min="2564" max="2564" width="11.625" style="3" customWidth="1"/>
    <col min="2565" max="2816" width="9" style="3"/>
    <col min="2817" max="2817" width="5.125" style="3" customWidth="1"/>
    <col min="2818" max="2818" width="5.375" style="3" customWidth="1"/>
    <col min="2819" max="2819" width="28.625" style="3" customWidth="1"/>
    <col min="2820" max="2820" width="11.625" style="3" customWidth="1"/>
    <col min="2821" max="3072" width="9" style="3"/>
    <col min="3073" max="3073" width="5.125" style="3" customWidth="1"/>
    <col min="3074" max="3074" width="5.375" style="3" customWidth="1"/>
    <col min="3075" max="3075" width="28.625" style="3" customWidth="1"/>
    <col min="3076" max="3076" width="11.625" style="3" customWidth="1"/>
    <col min="3077" max="3328" width="9" style="3"/>
    <col min="3329" max="3329" width="5.125" style="3" customWidth="1"/>
    <col min="3330" max="3330" width="5.375" style="3" customWidth="1"/>
    <col min="3331" max="3331" width="28.625" style="3" customWidth="1"/>
    <col min="3332" max="3332" width="11.625" style="3" customWidth="1"/>
    <col min="3333" max="3584" width="9" style="3"/>
    <col min="3585" max="3585" width="5.125" style="3" customWidth="1"/>
    <col min="3586" max="3586" width="5.375" style="3" customWidth="1"/>
    <col min="3587" max="3587" width="28.625" style="3" customWidth="1"/>
    <col min="3588" max="3588" width="11.625" style="3" customWidth="1"/>
    <col min="3589" max="3840" width="9" style="3"/>
    <col min="3841" max="3841" width="5.125" style="3" customWidth="1"/>
    <col min="3842" max="3842" width="5.375" style="3" customWidth="1"/>
    <col min="3843" max="3843" width="28.625" style="3" customWidth="1"/>
    <col min="3844" max="3844" width="11.625" style="3" customWidth="1"/>
    <col min="3845" max="4096" width="9" style="3"/>
    <col min="4097" max="4097" width="5.125" style="3" customWidth="1"/>
    <col min="4098" max="4098" width="5.375" style="3" customWidth="1"/>
    <col min="4099" max="4099" width="28.625" style="3" customWidth="1"/>
    <col min="4100" max="4100" width="11.625" style="3" customWidth="1"/>
    <col min="4101" max="4352" width="9" style="3"/>
    <col min="4353" max="4353" width="5.125" style="3" customWidth="1"/>
    <col min="4354" max="4354" width="5.375" style="3" customWidth="1"/>
    <col min="4355" max="4355" width="28.625" style="3" customWidth="1"/>
    <col min="4356" max="4356" width="11.625" style="3" customWidth="1"/>
    <col min="4357" max="4608" width="9" style="3"/>
    <col min="4609" max="4609" width="5.125" style="3" customWidth="1"/>
    <col min="4610" max="4610" width="5.375" style="3" customWidth="1"/>
    <col min="4611" max="4611" width="28.625" style="3" customWidth="1"/>
    <col min="4612" max="4612" width="11.625" style="3" customWidth="1"/>
    <col min="4613" max="4864" width="9" style="3"/>
    <col min="4865" max="4865" width="5.125" style="3" customWidth="1"/>
    <col min="4866" max="4866" width="5.375" style="3" customWidth="1"/>
    <col min="4867" max="4867" width="28.625" style="3" customWidth="1"/>
    <col min="4868" max="4868" width="11.625" style="3" customWidth="1"/>
    <col min="4869" max="5120" width="9" style="3"/>
    <col min="5121" max="5121" width="5.125" style="3" customWidth="1"/>
    <col min="5122" max="5122" width="5.375" style="3" customWidth="1"/>
    <col min="5123" max="5123" width="28.625" style="3" customWidth="1"/>
    <col min="5124" max="5124" width="11.625" style="3" customWidth="1"/>
    <col min="5125" max="5376" width="9" style="3"/>
    <col min="5377" max="5377" width="5.125" style="3" customWidth="1"/>
    <col min="5378" max="5378" width="5.375" style="3" customWidth="1"/>
    <col min="5379" max="5379" width="28.625" style="3" customWidth="1"/>
    <col min="5380" max="5380" width="11.625" style="3" customWidth="1"/>
    <col min="5381" max="5632" width="9" style="3"/>
    <col min="5633" max="5633" width="5.125" style="3" customWidth="1"/>
    <col min="5634" max="5634" width="5.375" style="3" customWidth="1"/>
    <col min="5635" max="5635" width="28.625" style="3" customWidth="1"/>
    <col min="5636" max="5636" width="11.625" style="3" customWidth="1"/>
    <col min="5637" max="5888" width="9" style="3"/>
    <col min="5889" max="5889" width="5.125" style="3" customWidth="1"/>
    <col min="5890" max="5890" width="5.375" style="3" customWidth="1"/>
    <col min="5891" max="5891" width="28.625" style="3" customWidth="1"/>
    <col min="5892" max="5892" width="11.625" style="3" customWidth="1"/>
    <col min="5893" max="6144" width="9" style="3"/>
    <col min="6145" max="6145" width="5.125" style="3" customWidth="1"/>
    <col min="6146" max="6146" width="5.375" style="3" customWidth="1"/>
    <col min="6147" max="6147" width="28.625" style="3" customWidth="1"/>
    <col min="6148" max="6148" width="11.625" style="3" customWidth="1"/>
    <col min="6149" max="6400" width="9" style="3"/>
    <col min="6401" max="6401" width="5.125" style="3" customWidth="1"/>
    <col min="6402" max="6402" width="5.375" style="3" customWidth="1"/>
    <col min="6403" max="6403" width="28.625" style="3" customWidth="1"/>
    <col min="6404" max="6404" width="11.625" style="3" customWidth="1"/>
    <col min="6405" max="6656" width="9" style="3"/>
    <col min="6657" max="6657" width="5.125" style="3" customWidth="1"/>
    <col min="6658" max="6658" width="5.375" style="3" customWidth="1"/>
    <col min="6659" max="6659" width="28.625" style="3" customWidth="1"/>
    <col min="6660" max="6660" width="11.625" style="3" customWidth="1"/>
    <col min="6661" max="6912" width="9" style="3"/>
    <col min="6913" max="6913" width="5.125" style="3" customWidth="1"/>
    <col min="6914" max="6914" width="5.375" style="3" customWidth="1"/>
    <col min="6915" max="6915" width="28.625" style="3" customWidth="1"/>
    <col min="6916" max="6916" width="11.625" style="3" customWidth="1"/>
    <col min="6917" max="7168" width="9" style="3"/>
    <col min="7169" max="7169" width="5.125" style="3" customWidth="1"/>
    <col min="7170" max="7170" width="5.375" style="3" customWidth="1"/>
    <col min="7171" max="7171" width="28.625" style="3" customWidth="1"/>
    <col min="7172" max="7172" width="11.625" style="3" customWidth="1"/>
    <col min="7173" max="7424" width="9" style="3"/>
    <col min="7425" max="7425" width="5.125" style="3" customWidth="1"/>
    <col min="7426" max="7426" width="5.375" style="3" customWidth="1"/>
    <col min="7427" max="7427" width="28.625" style="3" customWidth="1"/>
    <col min="7428" max="7428" width="11.625" style="3" customWidth="1"/>
    <col min="7429" max="7680" width="9" style="3"/>
    <col min="7681" max="7681" width="5.125" style="3" customWidth="1"/>
    <col min="7682" max="7682" width="5.375" style="3" customWidth="1"/>
    <col min="7683" max="7683" width="28.625" style="3" customWidth="1"/>
    <col min="7684" max="7684" width="11.625" style="3" customWidth="1"/>
    <col min="7685" max="7936" width="9" style="3"/>
    <col min="7937" max="7937" width="5.125" style="3" customWidth="1"/>
    <col min="7938" max="7938" width="5.375" style="3" customWidth="1"/>
    <col min="7939" max="7939" width="28.625" style="3" customWidth="1"/>
    <col min="7940" max="7940" width="11.625" style="3" customWidth="1"/>
    <col min="7941" max="8192" width="9" style="3"/>
    <col min="8193" max="8193" width="5.125" style="3" customWidth="1"/>
    <col min="8194" max="8194" width="5.375" style="3" customWidth="1"/>
    <col min="8195" max="8195" width="28.625" style="3" customWidth="1"/>
    <col min="8196" max="8196" width="11.625" style="3" customWidth="1"/>
    <col min="8197" max="8448" width="9" style="3"/>
    <col min="8449" max="8449" width="5.125" style="3" customWidth="1"/>
    <col min="8450" max="8450" width="5.375" style="3" customWidth="1"/>
    <col min="8451" max="8451" width="28.625" style="3" customWidth="1"/>
    <col min="8452" max="8452" width="11.625" style="3" customWidth="1"/>
    <col min="8453" max="8704" width="9" style="3"/>
    <col min="8705" max="8705" width="5.125" style="3" customWidth="1"/>
    <col min="8706" max="8706" width="5.375" style="3" customWidth="1"/>
    <col min="8707" max="8707" width="28.625" style="3" customWidth="1"/>
    <col min="8708" max="8708" width="11.625" style="3" customWidth="1"/>
    <col min="8709" max="8960" width="9" style="3"/>
    <col min="8961" max="8961" width="5.125" style="3" customWidth="1"/>
    <col min="8962" max="8962" width="5.375" style="3" customWidth="1"/>
    <col min="8963" max="8963" width="28.625" style="3" customWidth="1"/>
    <col min="8964" max="8964" width="11.625" style="3" customWidth="1"/>
    <col min="8965" max="9216" width="9" style="3"/>
    <col min="9217" max="9217" width="5.125" style="3" customWidth="1"/>
    <col min="9218" max="9218" width="5.375" style="3" customWidth="1"/>
    <col min="9219" max="9219" width="28.625" style="3" customWidth="1"/>
    <col min="9220" max="9220" width="11.625" style="3" customWidth="1"/>
    <col min="9221" max="9472" width="9" style="3"/>
    <col min="9473" max="9473" width="5.125" style="3" customWidth="1"/>
    <col min="9474" max="9474" width="5.375" style="3" customWidth="1"/>
    <col min="9475" max="9475" width="28.625" style="3" customWidth="1"/>
    <col min="9476" max="9476" width="11.625" style="3" customWidth="1"/>
    <col min="9477" max="9728" width="9" style="3"/>
    <col min="9729" max="9729" width="5.125" style="3" customWidth="1"/>
    <col min="9730" max="9730" width="5.375" style="3" customWidth="1"/>
    <col min="9731" max="9731" width="28.625" style="3" customWidth="1"/>
    <col min="9732" max="9732" width="11.625" style="3" customWidth="1"/>
    <col min="9733" max="9984" width="9" style="3"/>
    <col min="9985" max="9985" width="5.125" style="3" customWidth="1"/>
    <col min="9986" max="9986" width="5.375" style="3" customWidth="1"/>
    <col min="9987" max="9987" width="28.625" style="3" customWidth="1"/>
    <col min="9988" max="9988" width="11.625" style="3" customWidth="1"/>
    <col min="9989" max="10240" width="9" style="3"/>
    <col min="10241" max="10241" width="5.125" style="3" customWidth="1"/>
    <col min="10242" max="10242" width="5.375" style="3" customWidth="1"/>
    <col min="10243" max="10243" width="28.625" style="3" customWidth="1"/>
    <col min="10244" max="10244" width="11.625" style="3" customWidth="1"/>
    <col min="10245" max="10496" width="9" style="3"/>
    <col min="10497" max="10497" width="5.125" style="3" customWidth="1"/>
    <col min="10498" max="10498" width="5.375" style="3" customWidth="1"/>
    <col min="10499" max="10499" width="28.625" style="3" customWidth="1"/>
    <col min="10500" max="10500" width="11.625" style="3" customWidth="1"/>
    <col min="10501" max="10752" width="9" style="3"/>
    <col min="10753" max="10753" width="5.125" style="3" customWidth="1"/>
    <col min="10754" max="10754" width="5.375" style="3" customWidth="1"/>
    <col min="10755" max="10755" width="28.625" style="3" customWidth="1"/>
    <col min="10756" max="10756" width="11.625" style="3" customWidth="1"/>
    <col min="10757" max="11008" width="9" style="3"/>
    <col min="11009" max="11009" width="5.125" style="3" customWidth="1"/>
    <col min="11010" max="11010" width="5.375" style="3" customWidth="1"/>
    <col min="11011" max="11011" width="28.625" style="3" customWidth="1"/>
    <col min="11012" max="11012" width="11.625" style="3" customWidth="1"/>
    <col min="11013" max="11264" width="9" style="3"/>
    <col min="11265" max="11265" width="5.125" style="3" customWidth="1"/>
    <col min="11266" max="11266" width="5.375" style="3" customWidth="1"/>
    <col min="11267" max="11267" width="28.625" style="3" customWidth="1"/>
    <col min="11268" max="11268" width="11.625" style="3" customWidth="1"/>
    <col min="11269" max="11520" width="9" style="3"/>
    <col min="11521" max="11521" width="5.125" style="3" customWidth="1"/>
    <col min="11522" max="11522" width="5.375" style="3" customWidth="1"/>
    <col min="11523" max="11523" width="28.625" style="3" customWidth="1"/>
    <col min="11524" max="11524" width="11.625" style="3" customWidth="1"/>
    <col min="11525" max="11776" width="9" style="3"/>
    <col min="11777" max="11777" width="5.125" style="3" customWidth="1"/>
    <col min="11778" max="11778" width="5.375" style="3" customWidth="1"/>
    <col min="11779" max="11779" width="28.625" style="3" customWidth="1"/>
    <col min="11780" max="11780" width="11.625" style="3" customWidth="1"/>
    <col min="11781" max="12032" width="9" style="3"/>
    <col min="12033" max="12033" width="5.125" style="3" customWidth="1"/>
    <col min="12034" max="12034" width="5.375" style="3" customWidth="1"/>
    <col min="12035" max="12035" width="28.625" style="3" customWidth="1"/>
    <col min="12036" max="12036" width="11.625" style="3" customWidth="1"/>
    <col min="12037" max="12288" width="9" style="3"/>
    <col min="12289" max="12289" width="5.125" style="3" customWidth="1"/>
    <col min="12290" max="12290" width="5.375" style="3" customWidth="1"/>
    <col min="12291" max="12291" width="28.625" style="3" customWidth="1"/>
    <col min="12292" max="12292" width="11.625" style="3" customWidth="1"/>
    <col min="12293" max="12544" width="9" style="3"/>
    <col min="12545" max="12545" width="5.125" style="3" customWidth="1"/>
    <col min="12546" max="12546" width="5.375" style="3" customWidth="1"/>
    <col min="12547" max="12547" width="28.625" style="3" customWidth="1"/>
    <col min="12548" max="12548" width="11.625" style="3" customWidth="1"/>
    <col min="12549" max="12800" width="9" style="3"/>
    <col min="12801" max="12801" width="5.125" style="3" customWidth="1"/>
    <col min="12802" max="12802" width="5.375" style="3" customWidth="1"/>
    <col min="12803" max="12803" width="28.625" style="3" customWidth="1"/>
    <col min="12804" max="12804" width="11.625" style="3" customWidth="1"/>
    <col min="12805" max="13056" width="9" style="3"/>
    <col min="13057" max="13057" width="5.125" style="3" customWidth="1"/>
    <col min="13058" max="13058" width="5.375" style="3" customWidth="1"/>
    <col min="13059" max="13059" width="28.625" style="3" customWidth="1"/>
    <col min="13060" max="13060" width="11.625" style="3" customWidth="1"/>
    <col min="13061" max="13312" width="9" style="3"/>
    <col min="13313" max="13313" width="5.125" style="3" customWidth="1"/>
    <col min="13314" max="13314" width="5.375" style="3" customWidth="1"/>
    <col min="13315" max="13315" width="28.625" style="3" customWidth="1"/>
    <col min="13316" max="13316" width="11.625" style="3" customWidth="1"/>
    <col min="13317" max="13568" width="9" style="3"/>
    <col min="13569" max="13569" width="5.125" style="3" customWidth="1"/>
    <col min="13570" max="13570" width="5.375" style="3" customWidth="1"/>
    <col min="13571" max="13571" width="28.625" style="3" customWidth="1"/>
    <col min="13572" max="13572" width="11.625" style="3" customWidth="1"/>
    <col min="13573" max="13824" width="9" style="3"/>
    <col min="13825" max="13825" width="5.125" style="3" customWidth="1"/>
    <col min="13826" max="13826" width="5.375" style="3" customWidth="1"/>
    <col min="13827" max="13827" width="28.625" style="3" customWidth="1"/>
    <col min="13828" max="13828" width="11.625" style="3" customWidth="1"/>
    <col min="13829" max="14080" width="9" style="3"/>
    <col min="14081" max="14081" width="5.125" style="3" customWidth="1"/>
    <col min="14082" max="14082" width="5.375" style="3" customWidth="1"/>
    <col min="14083" max="14083" width="28.625" style="3" customWidth="1"/>
    <col min="14084" max="14084" width="11.625" style="3" customWidth="1"/>
    <col min="14085" max="14336" width="9" style="3"/>
    <col min="14337" max="14337" width="5.125" style="3" customWidth="1"/>
    <col min="14338" max="14338" width="5.375" style="3" customWidth="1"/>
    <col min="14339" max="14339" width="28.625" style="3" customWidth="1"/>
    <col min="14340" max="14340" width="11.625" style="3" customWidth="1"/>
    <col min="14341" max="14592" width="9" style="3"/>
    <col min="14593" max="14593" width="5.125" style="3" customWidth="1"/>
    <col min="14594" max="14594" width="5.375" style="3" customWidth="1"/>
    <col min="14595" max="14595" width="28.625" style="3" customWidth="1"/>
    <col min="14596" max="14596" width="11.625" style="3" customWidth="1"/>
    <col min="14597" max="14848" width="9" style="3"/>
    <col min="14849" max="14849" width="5.125" style="3" customWidth="1"/>
    <col min="14850" max="14850" width="5.375" style="3" customWidth="1"/>
    <col min="14851" max="14851" width="28.625" style="3" customWidth="1"/>
    <col min="14852" max="14852" width="11.625" style="3" customWidth="1"/>
    <col min="14853" max="15104" width="9" style="3"/>
    <col min="15105" max="15105" width="5.125" style="3" customWidth="1"/>
    <col min="15106" max="15106" width="5.375" style="3" customWidth="1"/>
    <col min="15107" max="15107" width="28.625" style="3" customWidth="1"/>
    <col min="15108" max="15108" width="11.625" style="3" customWidth="1"/>
    <col min="15109" max="15360" width="9" style="3"/>
    <col min="15361" max="15361" width="5.125" style="3" customWidth="1"/>
    <col min="15362" max="15362" width="5.375" style="3" customWidth="1"/>
    <col min="15363" max="15363" width="28.625" style="3" customWidth="1"/>
    <col min="15364" max="15364" width="11.625" style="3" customWidth="1"/>
    <col min="15365" max="15616" width="9" style="3"/>
    <col min="15617" max="15617" width="5.125" style="3" customWidth="1"/>
    <col min="15618" max="15618" width="5.375" style="3" customWidth="1"/>
    <col min="15619" max="15619" width="28.625" style="3" customWidth="1"/>
    <col min="15620" max="15620" width="11.625" style="3" customWidth="1"/>
    <col min="15621" max="15872" width="9" style="3"/>
    <col min="15873" max="15873" width="5.125" style="3" customWidth="1"/>
    <col min="15874" max="15874" width="5.375" style="3" customWidth="1"/>
    <col min="15875" max="15875" width="28.625" style="3" customWidth="1"/>
    <col min="15876" max="15876" width="11.625" style="3" customWidth="1"/>
    <col min="15877" max="16128" width="9" style="3"/>
    <col min="16129" max="16129" width="5.125" style="3" customWidth="1"/>
    <col min="16130" max="16130" width="5.375" style="3" customWidth="1"/>
    <col min="16131" max="16131" width="28.625" style="3" customWidth="1"/>
    <col min="16132" max="16132" width="11.625" style="3" customWidth="1"/>
    <col min="16133" max="16384" width="9" style="3"/>
  </cols>
  <sheetData>
    <row r="1" spans="1:7">
      <c r="A1" s="5"/>
      <c r="B1" s="5"/>
      <c r="C1" s="5"/>
      <c r="D1" s="5"/>
      <c r="E1" s="5"/>
      <c r="F1" s="5"/>
    </row>
    <row r="2" spans="1:7" ht="30.6" customHeight="1">
      <c r="B2" s="6"/>
      <c r="C2" s="7" t="s">
        <v>27</v>
      </c>
      <c r="D2" s="7" t="s">
        <v>11</v>
      </c>
      <c r="E2" s="7" t="s">
        <v>26</v>
      </c>
      <c r="F2" s="7" t="s">
        <v>28</v>
      </c>
      <c r="G2" s="7"/>
    </row>
    <row r="3" spans="1:7" ht="17.100000000000001" customHeight="1">
      <c r="B3" s="8">
        <v>0</v>
      </c>
      <c r="C3" s="9" t="s">
        <v>29</v>
      </c>
      <c r="D3" s="10">
        <v>2</v>
      </c>
      <c r="E3" s="10">
        <v>6</v>
      </c>
      <c r="F3" s="11">
        <f t="shared" ref="F3:F14" si="0">SUM(D3:E3)</f>
        <v>8</v>
      </c>
      <c r="G3" s="12"/>
    </row>
    <row r="4" spans="1:7" ht="17.100000000000001" customHeight="1">
      <c r="B4" s="8">
        <v>1</v>
      </c>
      <c r="C4" s="9" t="s">
        <v>30</v>
      </c>
      <c r="D4" s="10">
        <v>3</v>
      </c>
      <c r="E4" s="10">
        <v>6</v>
      </c>
      <c r="F4" s="11">
        <f t="shared" si="0"/>
        <v>9</v>
      </c>
      <c r="G4" s="12"/>
    </row>
    <row r="5" spans="1:7" ht="17.100000000000001" customHeight="1">
      <c r="B5" s="8">
        <v>2</v>
      </c>
      <c r="C5" s="9" t="s">
        <v>31</v>
      </c>
      <c r="D5" s="10">
        <v>4</v>
      </c>
      <c r="E5" s="10">
        <v>6</v>
      </c>
      <c r="F5" s="11">
        <f t="shared" si="0"/>
        <v>10</v>
      </c>
      <c r="G5" s="12"/>
    </row>
    <row r="6" spans="1:7" ht="17.100000000000001" customHeight="1">
      <c r="B6" s="8">
        <v>3</v>
      </c>
      <c r="C6" s="9" t="s">
        <v>32</v>
      </c>
      <c r="D6" s="10">
        <v>5</v>
      </c>
      <c r="E6" s="10">
        <v>6</v>
      </c>
      <c r="F6" s="11">
        <f t="shared" si="0"/>
        <v>11</v>
      </c>
      <c r="G6" s="12"/>
    </row>
    <row r="7" spans="1:7" ht="17.100000000000001" customHeight="1">
      <c r="B7" s="8">
        <v>4</v>
      </c>
      <c r="C7" s="9" t="s">
        <v>33</v>
      </c>
      <c r="D7" s="10">
        <v>6</v>
      </c>
      <c r="E7" s="10">
        <v>6</v>
      </c>
      <c r="F7" s="11">
        <f t="shared" si="0"/>
        <v>12</v>
      </c>
      <c r="G7" s="12"/>
    </row>
    <row r="8" spans="1:7" ht="17.100000000000001" customHeight="1">
      <c r="B8" s="8">
        <v>5</v>
      </c>
      <c r="C8" s="9" t="s">
        <v>34</v>
      </c>
      <c r="D8" s="10">
        <v>7</v>
      </c>
      <c r="E8" s="10">
        <v>6</v>
      </c>
      <c r="F8" s="11">
        <f t="shared" si="0"/>
        <v>13</v>
      </c>
      <c r="G8" s="12"/>
    </row>
    <row r="9" spans="1:7" ht="17.100000000000001" customHeight="1">
      <c r="B9" s="8">
        <v>6</v>
      </c>
      <c r="C9" s="9" t="s">
        <v>35</v>
      </c>
      <c r="D9" s="10">
        <v>8</v>
      </c>
      <c r="E9" s="10">
        <v>6</v>
      </c>
      <c r="F9" s="11">
        <f t="shared" si="0"/>
        <v>14</v>
      </c>
      <c r="G9" s="12"/>
    </row>
    <row r="10" spans="1:7" ht="17.100000000000001" customHeight="1">
      <c r="B10" s="8">
        <v>7</v>
      </c>
      <c r="C10" s="9" t="s">
        <v>36</v>
      </c>
      <c r="D10" s="10">
        <v>9</v>
      </c>
      <c r="E10" s="10">
        <v>6</v>
      </c>
      <c r="F10" s="11">
        <f t="shared" si="0"/>
        <v>15</v>
      </c>
      <c r="G10" s="12"/>
    </row>
    <row r="11" spans="1:7" ht="17.100000000000001" customHeight="1">
      <c r="B11" s="8">
        <v>8</v>
      </c>
      <c r="C11" s="9" t="s">
        <v>37</v>
      </c>
      <c r="D11" s="10">
        <v>10</v>
      </c>
      <c r="E11" s="10">
        <v>6</v>
      </c>
      <c r="F11" s="11">
        <f t="shared" si="0"/>
        <v>16</v>
      </c>
      <c r="G11" s="12"/>
    </row>
    <row r="12" spans="1:7" ht="17.100000000000001" customHeight="1">
      <c r="B12" s="8">
        <v>9</v>
      </c>
      <c r="C12" s="9" t="s">
        <v>38</v>
      </c>
      <c r="D12" s="10">
        <v>11</v>
      </c>
      <c r="E12" s="10">
        <v>6</v>
      </c>
      <c r="F12" s="11">
        <f t="shared" si="0"/>
        <v>17</v>
      </c>
      <c r="G12" s="12"/>
    </row>
    <row r="13" spans="1:7" ht="17.100000000000001" customHeight="1">
      <c r="B13" s="8">
        <v>10</v>
      </c>
      <c r="C13" s="9" t="s">
        <v>39</v>
      </c>
      <c r="D13" s="10">
        <v>12</v>
      </c>
      <c r="E13" s="10">
        <v>6</v>
      </c>
      <c r="F13" s="11">
        <f t="shared" si="0"/>
        <v>18</v>
      </c>
      <c r="G13" s="12"/>
    </row>
    <row r="14" spans="1:7">
      <c r="B14" s="8">
        <v>11</v>
      </c>
      <c r="C14" s="9" t="s">
        <v>170</v>
      </c>
      <c r="D14" s="10">
        <v>12</v>
      </c>
      <c r="E14" s="10">
        <v>7</v>
      </c>
      <c r="F14" s="11">
        <f t="shared" si="0"/>
        <v>19</v>
      </c>
      <c r="G14" s="12"/>
    </row>
    <row r="15" spans="1:7">
      <c r="C15" s="9"/>
      <c r="D15" s="8"/>
      <c r="E15" s="8"/>
    </row>
  </sheetData>
  <sheetProtection password="EE69"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7F22-CE62-7648-9139-314EEAB7944C}">
  <dimension ref="A1:EK23"/>
  <sheetViews>
    <sheetView view="pageBreakPreview" topLeftCell="DA3" zoomScale="85" zoomScaleNormal="85" zoomScaleSheetLayoutView="85" workbookViewId="0"/>
  </sheetViews>
  <sheetFormatPr defaultColWidth="8.875" defaultRowHeight="13.5"/>
  <cols>
    <col min="1" max="1" width="8.875" style="28"/>
    <col min="2" max="2" width="5.625" style="21" customWidth="1"/>
    <col min="3" max="3" width="5.375" style="21" customWidth="1"/>
    <col min="4" max="4" width="4.5" style="21" bestFit="1" customWidth="1"/>
    <col min="5" max="5" width="7.5" style="21" customWidth="1"/>
    <col min="6" max="6" width="2.125" style="21" customWidth="1"/>
    <col min="7" max="7" width="6.875" style="22" customWidth="1"/>
    <col min="8" max="8" width="8.125" style="23" customWidth="1"/>
    <col min="9" max="9" width="6.875" style="20" customWidth="1"/>
    <col min="10" max="10" width="8.125" style="23" customWidth="1"/>
    <col min="11" max="11" width="2.125" style="24" customWidth="1"/>
    <col min="12" max="12" width="6.125" style="22" customWidth="1"/>
    <col min="13" max="13" width="7" style="23" customWidth="1"/>
    <col min="14" max="14" width="3" style="23" customWidth="1"/>
    <col min="15" max="15" width="8.125" style="23" customWidth="1"/>
    <col min="16" max="16" width="3" style="23" customWidth="1"/>
    <col min="17" max="17" width="6.125" style="23" customWidth="1"/>
    <col min="18" max="18" width="3" style="23" customWidth="1"/>
    <col min="19" max="19" width="9.875" style="23" bestFit="1" customWidth="1"/>
    <col min="20" max="20" width="10.625" style="23" customWidth="1"/>
    <col min="21" max="21" width="6.125" style="20" customWidth="1"/>
    <col min="22" max="22" width="7.125" style="23" customWidth="1"/>
    <col min="23" max="23" width="3" style="23" customWidth="1"/>
    <col min="24" max="24" width="8.125" style="23" customWidth="1"/>
    <col min="25" max="25" width="3" style="23" customWidth="1"/>
    <col min="26" max="26" width="6.125" style="23" customWidth="1"/>
    <col min="27" max="27" width="3" style="23" customWidth="1"/>
    <col min="28" max="28" width="9.875" style="23" customWidth="1"/>
    <col min="29" max="29" width="14.25" style="23" bestFit="1" customWidth="1"/>
    <col min="30" max="30" width="2.125" style="24" customWidth="1"/>
    <col min="31" max="31" width="8.125" style="22" customWidth="1"/>
    <col min="32" max="32" width="6.875" style="22" customWidth="1"/>
    <col min="33" max="33" width="8" style="25" customWidth="1"/>
    <col min="34" max="34" width="5.875" style="25" customWidth="1"/>
    <col min="35" max="35" width="3" style="23" customWidth="1"/>
    <col min="36" max="36" width="8.125" style="23" customWidth="1"/>
    <col min="37" max="37" width="3" style="23" customWidth="1"/>
    <col min="38" max="38" width="6.125" style="23" customWidth="1"/>
    <col min="39" max="39" width="2.125" style="24" customWidth="1"/>
    <col min="40" max="40" width="8" style="22" customWidth="1"/>
    <col min="41" max="41" width="6.875" style="22" customWidth="1"/>
    <col min="42" max="42" width="7.625" style="25" customWidth="1"/>
    <col min="43" max="43" width="6.125" style="25" customWidth="1"/>
    <col min="44" max="44" width="3" style="23" customWidth="1"/>
    <col min="45" max="45" width="8.125" style="23" customWidth="1"/>
    <col min="46" max="46" width="3" style="23" customWidth="1"/>
    <col min="47" max="47" width="6.125" style="23" customWidth="1"/>
    <col min="48" max="48" width="3" style="23" customWidth="1"/>
    <col min="49" max="49" width="9" style="23" customWidth="1"/>
    <col min="50" max="50" width="9.875" style="23" customWidth="1"/>
    <col min="51" max="51" width="3" style="23" customWidth="1"/>
    <col min="52" max="52" width="8.625" style="23" customWidth="1"/>
    <col min="53" max="53" width="3" style="23" customWidth="1"/>
    <col min="54" max="54" width="8.625" style="23" customWidth="1"/>
    <col min="55" max="55" width="3" style="23" customWidth="1"/>
    <col min="56" max="56" width="8.625" style="23" customWidth="1"/>
    <col min="57" max="57" width="3" style="23" customWidth="1"/>
    <col min="58" max="58" width="8.625" style="23" customWidth="1"/>
    <col min="59" max="59" width="3" style="23" customWidth="1"/>
    <col min="60" max="60" width="10.125" style="23" customWidth="1"/>
    <col min="61" max="61" width="3" style="23" customWidth="1"/>
    <col min="62" max="62" width="8.625" style="23" customWidth="1"/>
    <col min="63" max="63" width="3" style="23" customWidth="1"/>
    <col min="64" max="64" width="8.625" style="23" customWidth="1"/>
    <col min="65" max="65" width="3" style="23" customWidth="1"/>
    <col min="66" max="66" width="8.625" style="23" customWidth="1"/>
    <col min="67" max="67" width="3" style="23" customWidth="1"/>
    <col min="68" max="68" width="8.625" style="23" customWidth="1"/>
    <col min="69" max="69" width="3" style="23" customWidth="1"/>
    <col min="70" max="70" width="10.125" style="23" customWidth="1"/>
    <col min="71" max="71" width="2.125" style="24" customWidth="1"/>
    <col min="72" max="72" width="1.125" style="24" customWidth="1"/>
    <col min="73" max="73" width="14.875" style="20" customWidth="1"/>
    <col min="74" max="74" width="9.875" style="20" customWidth="1"/>
    <col min="75" max="75" width="2.125" style="24" customWidth="1"/>
    <col min="76" max="76" width="7.375" style="25" customWidth="1"/>
    <col min="77" max="77" width="2.625" style="155" customWidth="1"/>
    <col min="78" max="78" width="12" style="25" customWidth="1"/>
    <col min="79" max="79" width="2.625" style="155" customWidth="1"/>
    <col min="80" max="80" width="11.125" style="25" customWidth="1"/>
    <col min="81" max="81" width="2.625" style="155" customWidth="1"/>
    <col min="82" max="82" width="10" style="25" customWidth="1"/>
    <col min="83" max="83" width="1.125" style="25" customWidth="1"/>
    <col min="84" max="84" width="2.125" style="24" customWidth="1"/>
    <col min="85" max="85" width="10.125" style="25" customWidth="1"/>
    <col min="86" max="86" width="2.125" style="24" customWidth="1"/>
    <col min="87" max="87" width="5.625" style="20" customWidth="1"/>
    <col min="88" max="88" width="2.125" style="24" customWidth="1"/>
    <col min="89" max="89" width="6" style="26" customWidth="1"/>
    <col min="90" max="90" width="4" style="26" customWidth="1"/>
    <col min="91" max="91" width="6.875" style="26" customWidth="1"/>
    <col min="92" max="92" width="4" style="26" customWidth="1"/>
    <col min="93" max="93" width="6.875" style="26" customWidth="1"/>
    <col min="94" max="94" width="4" style="26" customWidth="1"/>
    <col min="95" max="95" width="9.875" style="26" customWidth="1"/>
    <col min="96" max="96" width="2.125" style="22" customWidth="1"/>
    <col min="97" max="98" width="6.125" style="22" customWidth="1"/>
    <col min="99" max="99" width="2.125" style="22" customWidth="1"/>
    <col min="100" max="100" width="6" style="27" bestFit="1" customWidth="1"/>
    <col min="101" max="102" width="6.125" style="22" customWidth="1"/>
    <col min="103" max="103" width="2.125" style="24" customWidth="1"/>
    <col min="104" max="104" width="8.375" style="20" customWidth="1"/>
    <col min="105" max="105" width="2.125" style="24" customWidth="1"/>
    <col min="106" max="106" width="12.125" style="20" customWidth="1"/>
    <col min="107" max="107" width="2.125" style="24" customWidth="1"/>
    <col min="108" max="108" width="5.5" style="20" customWidth="1"/>
    <col min="109" max="109" width="2.125" style="24" customWidth="1"/>
    <col min="110" max="110" width="6.125" style="22" customWidth="1"/>
    <col min="111" max="111" width="2.125" style="134" customWidth="1"/>
    <col min="112" max="112" width="6.875" style="26" customWidth="1"/>
    <col min="113" max="113" width="2.125" style="134" customWidth="1"/>
    <col min="114" max="114" width="6.875" style="26" customWidth="1"/>
    <col min="115" max="115" width="2.125" style="134" customWidth="1"/>
    <col min="116" max="116" width="9.875" style="26" customWidth="1"/>
    <col min="117" max="117" width="2.125" style="24" customWidth="1"/>
    <col min="118" max="121" width="12.125" style="20" customWidth="1"/>
    <col min="122" max="122" width="2.125" style="24" customWidth="1"/>
    <col min="123" max="123" width="15.625" style="20" customWidth="1"/>
    <col min="124" max="124" width="6.125" style="22" customWidth="1"/>
    <col min="125" max="125" width="7.5" style="24" customWidth="1"/>
    <col min="126" max="127" width="3.875" style="50" bestFit="1" customWidth="1"/>
    <col min="128" max="128" width="4.5" style="50" bestFit="1" customWidth="1"/>
    <col min="129" max="141" width="8.875" style="17"/>
    <col min="142" max="359" width="8.875" style="28"/>
    <col min="360" max="360" width="1.875" style="28" customWidth="1"/>
    <col min="361" max="361" width="2.5" style="28" customWidth="1"/>
    <col min="362" max="362" width="3.625" style="28" customWidth="1"/>
    <col min="363" max="363" width="2.875" style="28" customWidth="1"/>
    <col min="364" max="364" width="0.875" style="28" customWidth="1"/>
    <col min="365" max="365" width="1.125" style="28" customWidth="1"/>
    <col min="366" max="366" width="5.375" style="28" customWidth="1"/>
    <col min="367" max="367" width="6.5" style="28" customWidth="1"/>
    <col min="368" max="368" width="4.125" style="28" customWidth="1"/>
    <col min="369" max="369" width="7.875" style="28" customWidth="1"/>
    <col min="370" max="370" width="8.875" style="28" customWidth="1"/>
    <col min="371" max="374" width="6.125" style="28" customWidth="1"/>
    <col min="375" max="375" width="4.875" style="28" customWidth="1"/>
    <col min="376" max="376" width="2.5" style="28" customWidth="1"/>
    <col min="377" max="377" width="4.875" style="28" customWidth="1"/>
    <col min="378" max="615" width="8.875" style="28"/>
    <col min="616" max="616" width="1.875" style="28" customWidth="1"/>
    <col min="617" max="617" width="2.5" style="28" customWidth="1"/>
    <col min="618" max="618" width="3.625" style="28" customWidth="1"/>
    <col min="619" max="619" width="2.875" style="28" customWidth="1"/>
    <col min="620" max="620" width="0.875" style="28" customWidth="1"/>
    <col min="621" max="621" width="1.125" style="28" customWidth="1"/>
    <col min="622" max="622" width="5.375" style="28" customWidth="1"/>
    <col min="623" max="623" width="6.5" style="28" customWidth="1"/>
    <col min="624" max="624" width="4.125" style="28" customWidth="1"/>
    <col min="625" max="625" width="7.875" style="28" customWidth="1"/>
    <col min="626" max="626" width="8.875" style="28" customWidth="1"/>
    <col min="627" max="630" width="6.125" style="28" customWidth="1"/>
    <col min="631" max="631" width="4.875" style="28" customWidth="1"/>
    <col min="632" max="632" width="2.5" style="28" customWidth="1"/>
    <col min="633" max="633" width="4.875" style="28" customWidth="1"/>
    <col min="634" max="871" width="8.875" style="28"/>
    <col min="872" max="872" width="1.875" style="28" customWidth="1"/>
    <col min="873" max="873" width="2.5" style="28" customWidth="1"/>
    <col min="874" max="874" width="3.625" style="28" customWidth="1"/>
    <col min="875" max="875" width="2.875" style="28" customWidth="1"/>
    <col min="876" max="876" width="0.875" style="28" customWidth="1"/>
    <col min="877" max="877" width="1.125" style="28" customWidth="1"/>
    <col min="878" max="878" width="5.375" style="28" customWidth="1"/>
    <col min="879" max="879" width="6.5" style="28" customWidth="1"/>
    <col min="880" max="880" width="4.125" style="28" customWidth="1"/>
    <col min="881" max="881" width="7.875" style="28" customWidth="1"/>
    <col min="882" max="882" width="8.875" style="28" customWidth="1"/>
    <col min="883" max="886" width="6.125" style="28" customWidth="1"/>
    <col min="887" max="887" width="4.875" style="28" customWidth="1"/>
    <col min="888" max="888" width="2.5" style="28" customWidth="1"/>
    <col min="889" max="889" width="4.875" style="28" customWidth="1"/>
    <col min="890" max="1127" width="8.875" style="28"/>
    <col min="1128" max="1128" width="1.875" style="28" customWidth="1"/>
    <col min="1129" max="1129" width="2.5" style="28" customWidth="1"/>
    <col min="1130" max="1130" width="3.625" style="28" customWidth="1"/>
    <col min="1131" max="1131" width="2.875" style="28" customWidth="1"/>
    <col min="1132" max="1132" width="0.875" style="28" customWidth="1"/>
    <col min="1133" max="1133" width="1.125" style="28" customWidth="1"/>
    <col min="1134" max="1134" width="5.375" style="28" customWidth="1"/>
    <col min="1135" max="1135" width="6.5" style="28" customWidth="1"/>
    <col min="1136" max="1136" width="4.125" style="28" customWidth="1"/>
    <col min="1137" max="1137" width="7.875" style="28" customWidth="1"/>
    <col min="1138" max="1138" width="8.875" style="28" customWidth="1"/>
    <col min="1139" max="1142" width="6.125" style="28" customWidth="1"/>
    <col min="1143" max="1143" width="4.875" style="28" customWidth="1"/>
    <col min="1144" max="1144" width="2.5" style="28" customWidth="1"/>
    <col min="1145" max="1145" width="4.875" style="28" customWidth="1"/>
    <col min="1146" max="1383" width="8.875" style="28"/>
    <col min="1384" max="1384" width="1.875" style="28" customWidth="1"/>
    <col min="1385" max="1385" width="2.5" style="28" customWidth="1"/>
    <col min="1386" max="1386" width="3.625" style="28" customWidth="1"/>
    <col min="1387" max="1387" width="2.875" style="28" customWidth="1"/>
    <col min="1388" max="1388" width="0.875" style="28" customWidth="1"/>
    <col min="1389" max="1389" width="1.125" style="28" customWidth="1"/>
    <col min="1390" max="1390" width="5.375" style="28" customWidth="1"/>
    <col min="1391" max="1391" width="6.5" style="28" customWidth="1"/>
    <col min="1392" max="1392" width="4.125" style="28" customWidth="1"/>
    <col min="1393" max="1393" width="7.875" style="28" customWidth="1"/>
    <col min="1394" max="1394" width="8.875" style="28" customWidth="1"/>
    <col min="1395" max="1398" width="6.125" style="28" customWidth="1"/>
    <col min="1399" max="1399" width="4.875" style="28" customWidth="1"/>
    <col min="1400" max="1400" width="2.5" style="28" customWidth="1"/>
    <col min="1401" max="1401" width="4.875" style="28" customWidth="1"/>
    <col min="1402" max="1639" width="8.875" style="28"/>
    <col min="1640" max="1640" width="1.875" style="28" customWidth="1"/>
    <col min="1641" max="1641" width="2.5" style="28" customWidth="1"/>
    <col min="1642" max="1642" width="3.625" style="28" customWidth="1"/>
    <col min="1643" max="1643" width="2.875" style="28" customWidth="1"/>
    <col min="1644" max="1644" width="0.875" style="28" customWidth="1"/>
    <col min="1645" max="1645" width="1.125" style="28" customWidth="1"/>
    <col min="1646" max="1646" width="5.375" style="28" customWidth="1"/>
    <col min="1647" max="1647" width="6.5" style="28" customWidth="1"/>
    <col min="1648" max="1648" width="4.125" style="28" customWidth="1"/>
    <col min="1649" max="1649" width="7.875" style="28" customWidth="1"/>
    <col min="1650" max="1650" width="8.875" style="28" customWidth="1"/>
    <col min="1651" max="1654" width="6.125" style="28" customWidth="1"/>
    <col min="1655" max="1655" width="4.875" style="28" customWidth="1"/>
    <col min="1656" max="1656" width="2.5" style="28" customWidth="1"/>
    <col min="1657" max="1657" width="4.875" style="28" customWidth="1"/>
    <col min="1658" max="1895" width="8.875" style="28"/>
    <col min="1896" max="1896" width="1.875" style="28" customWidth="1"/>
    <col min="1897" max="1897" width="2.5" style="28" customWidth="1"/>
    <col min="1898" max="1898" width="3.625" style="28" customWidth="1"/>
    <col min="1899" max="1899" width="2.875" style="28" customWidth="1"/>
    <col min="1900" max="1900" width="0.875" style="28" customWidth="1"/>
    <col min="1901" max="1901" width="1.125" style="28" customWidth="1"/>
    <col min="1902" max="1902" width="5.375" style="28" customWidth="1"/>
    <col min="1903" max="1903" width="6.5" style="28" customWidth="1"/>
    <col min="1904" max="1904" width="4.125" style="28" customWidth="1"/>
    <col min="1905" max="1905" width="7.875" style="28" customWidth="1"/>
    <col min="1906" max="1906" width="8.875" style="28" customWidth="1"/>
    <col min="1907" max="1910" width="6.125" style="28" customWidth="1"/>
    <col min="1911" max="1911" width="4.875" style="28" customWidth="1"/>
    <col min="1912" max="1912" width="2.5" style="28" customWidth="1"/>
    <col min="1913" max="1913" width="4.875" style="28" customWidth="1"/>
    <col min="1914" max="2151" width="8.875" style="28"/>
    <col min="2152" max="2152" width="1.875" style="28" customWidth="1"/>
    <col min="2153" max="2153" width="2.5" style="28" customWidth="1"/>
    <col min="2154" max="2154" width="3.625" style="28" customWidth="1"/>
    <col min="2155" max="2155" width="2.875" style="28" customWidth="1"/>
    <col min="2156" max="2156" width="0.875" style="28" customWidth="1"/>
    <col min="2157" max="2157" width="1.125" style="28" customWidth="1"/>
    <col min="2158" max="2158" width="5.375" style="28" customWidth="1"/>
    <col min="2159" max="2159" width="6.5" style="28" customWidth="1"/>
    <col min="2160" max="2160" width="4.125" style="28" customWidth="1"/>
    <col min="2161" max="2161" width="7.875" style="28" customWidth="1"/>
    <col min="2162" max="2162" width="8.875" style="28" customWidth="1"/>
    <col min="2163" max="2166" width="6.125" style="28" customWidth="1"/>
    <col min="2167" max="2167" width="4.875" style="28" customWidth="1"/>
    <col min="2168" max="2168" width="2.5" style="28" customWidth="1"/>
    <col min="2169" max="2169" width="4.875" style="28" customWidth="1"/>
    <col min="2170" max="2407" width="8.875" style="28"/>
    <col min="2408" max="2408" width="1.875" style="28" customWidth="1"/>
    <col min="2409" max="2409" width="2.5" style="28" customWidth="1"/>
    <col min="2410" max="2410" width="3.625" style="28" customWidth="1"/>
    <col min="2411" max="2411" width="2.875" style="28" customWidth="1"/>
    <col min="2412" max="2412" width="0.875" style="28" customWidth="1"/>
    <col min="2413" max="2413" width="1.125" style="28" customWidth="1"/>
    <col min="2414" max="2414" width="5.375" style="28" customWidth="1"/>
    <col min="2415" max="2415" width="6.5" style="28" customWidth="1"/>
    <col min="2416" max="2416" width="4.125" style="28" customWidth="1"/>
    <col min="2417" max="2417" width="7.875" style="28" customWidth="1"/>
    <col min="2418" max="2418" width="8.875" style="28" customWidth="1"/>
    <col min="2419" max="2422" width="6.125" style="28" customWidth="1"/>
    <col min="2423" max="2423" width="4.875" style="28" customWidth="1"/>
    <col min="2424" max="2424" width="2.5" style="28" customWidth="1"/>
    <col min="2425" max="2425" width="4.875" style="28" customWidth="1"/>
    <col min="2426" max="2663" width="8.875" style="28"/>
    <col min="2664" max="2664" width="1.875" style="28" customWidth="1"/>
    <col min="2665" max="2665" width="2.5" style="28" customWidth="1"/>
    <col min="2666" max="2666" width="3.625" style="28" customWidth="1"/>
    <col min="2667" max="2667" width="2.875" style="28" customWidth="1"/>
    <col min="2668" max="2668" width="0.875" style="28" customWidth="1"/>
    <col min="2669" max="2669" width="1.125" style="28" customWidth="1"/>
    <col min="2670" max="2670" width="5.375" style="28" customWidth="1"/>
    <col min="2671" max="2671" width="6.5" style="28" customWidth="1"/>
    <col min="2672" max="2672" width="4.125" style="28" customWidth="1"/>
    <col min="2673" max="2673" width="7.875" style="28" customWidth="1"/>
    <col min="2674" max="2674" width="8.875" style="28" customWidth="1"/>
    <col min="2675" max="2678" width="6.125" style="28" customWidth="1"/>
    <col min="2679" max="2679" width="4.875" style="28" customWidth="1"/>
    <col min="2680" max="2680" width="2.5" style="28" customWidth="1"/>
    <col min="2681" max="2681" width="4.875" style="28" customWidth="1"/>
    <col min="2682" max="2919" width="8.875" style="28"/>
    <col min="2920" max="2920" width="1.875" style="28" customWidth="1"/>
    <col min="2921" max="2921" width="2.5" style="28" customWidth="1"/>
    <col min="2922" max="2922" width="3.625" style="28" customWidth="1"/>
    <col min="2923" max="2923" width="2.875" style="28" customWidth="1"/>
    <col min="2924" max="2924" width="0.875" style="28" customWidth="1"/>
    <col min="2925" max="2925" width="1.125" style="28" customWidth="1"/>
    <col min="2926" max="2926" width="5.375" style="28" customWidth="1"/>
    <col min="2927" max="2927" width="6.5" style="28" customWidth="1"/>
    <col min="2928" max="2928" width="4.125" style="28" customWidth="1"/>
    <col min="2929" max="2929" width="7.875" style="28" customWidth="1"/>
    <col min="2930" max="2930" width="8.875" style="28" customWidth="1"/>
    <col min="2931" max="2934" width="6.125" style="28" customWidth="1"/>
    <col min="2935" max="2935" width="4.875" style="28" customWidth="1"/>
    <col min="2936" max="2936" width="2.5" style="28" customWidth="1"/>
    <col min="2937" max="2937" width="4.875" style="28" customWidth="1"/>
    <col min="2938" max="3175" width="8.875" style="28"/>
    <col min="3176" max="3176" width="1.875" style="28" customWidth="1"/>
    <col min="3177" max="3177" width="2.5" style="28" customWidth="1"/>
    <col min="3178" max="3178" width="3.625" style="28" customWidth="1"/>
    <col min="3179" max="3179" width="2.875" style="28" customWidth="1"/>
    <col min="3180" max="3180" width="0.875" style="28" customWidth="1"/>
    <col min="3181" max="3181" width="1.125" style="28" customWidth="1"/>
    <col min="3182" max="3182" width="5.375" style="28" customWidth="1"/>
    <col min="3183" max="3183" width="6.5" style="28" customWidth="1"/>
    <col min="3184" max="3184" width="4.125" style="28" customWidth="1"/>
    <col min="3185" max="3185" width="7.875" style="28" customWidth="1"/>
    <col min="3186" max="3186" width="8.875" style="28" customWidth="1"/>
    <col min="3187" max="3190" width="6.125" style="28" customWidth="1"/>
    <col min="3191" max="3191" width="4.875" style="28" customWidth="1"/>
    <col min="3192" max="3192" width="2.5" style="28" customWidth="1"/>
    <col min="3193" max="3193" width="4.875" style="28" customWidth="1"/>
    <col min="3194" max="3431" width="8.875" style="28"/>
    <col min="3432" max="3432" width="1.875" style="28" customWidth="1"/>
    <col min="3433" max="3433" width="2.5" style="28" customWidth="1"/>
    <col min="3434" max="3434" width="3.625" style="28" customWidth="1"/>
    <col min="3435" max="3435" width="2.875" style="28" customWidth="1"/>
    <col min="3436" max="3436" width="0.875" style="28" customWidth="1"/>
    <col min="3437" max="3437" width="1.125" style="28" customWidth="1"/>
    <col min="3438" max="3438" width="5.375" style="28" customWidth="1"/>
    <col min="3439" max="3439" width="6.5" style="28" customWidth="1"/>
    <col min="3440" max="3440" width="4.125" style="28" customWidth="1"/>
    <col min="3441" max="3441" width="7.875" style="28" customWidth="1"/>
    <col min="3442" max="3442" width="8.875" style="28" customWidth="1"/>
    <col min="3443" max="3446" width="6.125" style="28" customWidth="1"/>
    <col min="3447" max="3447" width="4.875" style="28" customWidth="1"/>
    <col min="3448" max="3448" width="2.5" style="28" customWidth="1"/>
    <col min="3449" max="3449" width="4.875" style="28" customWidth="1"/>
    <col min="3450" max="3687" width="8.875" style="28"/>
    <col min="3688" max="3688" width="1.875" style="28" customWidth="1"/>
    <col min="3689" max="3689" width="2.5" style="28" customWidth="1"/>
    <col min="3690" max="3690" width="3.625" style="28" customWidth="1"/>
    <col min="3691" max="3691" width="2.875" style="28" customWidth="1"/>
    <col min="3692" max="3692" width="0.875" style="28" customWidth="1"/>
    <col min="3693" max="3693" width="1.125" style="28" customWidth="1"/>
    <col min="3694" max="3694" width="5.375" style="28" customWidth="1"/>
    <col min="3695" max="3695" width="6.5" style="28" customWidth="1"/>
    <col min="3696" max="3696" width="4.125" style="28" customWidth="1"/>
    <col min="3697" max="3697" width="7.875" style="28" customWidth="1"/>
    <col min="3698" max="3698" width="8.875" style="28" customWidth="1"/>
    <col min="3699" max="3702" width="6.125" style="28" customWidth="1"/>
    <col min="3703" max="3703" width="4.875" style="28" customWidth="1"/>
    <col min="3704" max="3704" width="2.5" style="28" customWidth="1"/>
    <col min="3705" max="3705" width="4.875" style="28" customWidth="1"/>
    <col min="3706" max="3943" width="8.875" style="28"/>
    <col min="3944" max="3944" width="1.875" style="28" customWidth="1"/>
    <col min="3945" max="3945" width="2.5" style="28" customWidth="1"/>
    <col min="3946" max="3946" width="3.625" style="28" customWidth="1"/>
    <col min="3947" max="3947" width="2.875" style="28" customWidth="1"/>
    <col min="3948" max="3948" width="0.875" style="28" customWidth="1"/>
    <col min="3949" max="3949" width="1.125" style="28" customWidth="1"/>
    <col min="3950" max="3950" width="5.375" style="28" customWidth="1"/>
    <col min="3951" max="3951" width="6.5" style="28" customWidth="1"/>
    <col min="3952" max="3952" width="4.125" style="28" customWidth="1"/>
    <col min="3953" max="3953" width="7.875" style="28" customWidth="1"/>
    <col min="3954" max="3954" width="8.875" style="28" customWidth="1"/>
    <col min="3955" max="3958" width="6.125" style="28" customWidth="1"/>
    <col min="3959" max="3959" width="4.875" style="28" customWidth="1"/>
    <col min="3960" max="3960" width="2.5" style="28" customWidth="1"/>
    <col min="3961" max="3961" width="4.875" style="28" customWidth="1"/>
    <col min="3962" max="4199" width="8.875" style="28"/>
    <col min="4200" max="4200" width="1.875" style="28" customWidth="1"/>
    <col min="4201" max="4201" width="2.5" style="28" customWidth="1"/>
    <col min="4202" max="4202" width="3.625" style="28" customWidth="1"/>
    <col min="4203" max="4203" width="2.875" style="28" customWidth="1"/>
    <col min="4204" max="4204" width="0.875" style="28" customWidth="1"/>
    <col min="4205" max="4205" width="1.125" style="28" customWidth="1"/>
    <col min="4206" max="4206" width="5.375" style="28" customWidth="1"/>
    <col min="4207" max="4207" width="6.5" style="28" customWidth="1"/>
    <col min="4208" max="4208" width="4.125" style="28" customWidth="1"/>
    <col min="4209" max="4209" width="7.875" style="28" customWidth="1"/>
    <col min="4210" max="4210" width="8.875" style="28" customWidth="1"/>
    <col min="4211" max="4214" width="6.125" style="28" customWidth="1"/>
    <col min="4215" max="4215" width="4.875" style="28" customWidth="1"/>
    <col min="4216" max="4216" width="2.5" style="28" customWidth="1"/>
    <col min="4217" max="4217" width="4.875" style="28" customWidth="1"/>
    <col min="4218" max="4455" width="8.875" style="28"/>
    <col min="4456" max="4456" width="1.875" style="28" customWidth="1"/>
    <col min="4457" max="4457" width="2.5" style="28" customWidth="1"/>
    <col min="4458" max="4458" width="3.625" style="28" customWidth="1"/>
    <col min="4459" max="4459" width="2.875" style="28" customWidth="1"/>
    <col min="4460" max="4460" width="0.875" style="28" customWidth="1"/>
    <col min="4461" max="4461" width="1.125" style="28" customWidth="1"/>
    <col min="4462" max="4462" width="5.375" style="28" customWidth="1"/>
    <col min="4463" max="4463" width="6.5" style="28" customWidth="1"/>
    <col min="4464" max="4464" width="4.125" style="28" customWidth="1"/>
    <col min="4465" max="4465" width="7.875" style="28" customWidth="1"/>
    <col min="4466" max="4466" width="8.875" style="28" customWidth="1"/>
    <col min="4467" max="4470" width="6.125" style="28" customWidth="1"/>
    <col min="4471" max="4471" width="4.875" style="28" customWidth="1"/>
    <col min="4472" max="4472" width="2.5" style="28" customWidth="1"/>
    <col min="4473" max="4473" width="4.875" style="28" customWidth="1"/>
    <col min="4474" max="4711" width="8.875" style="28"/>
    <col min="4712" max="4712" width="1.875" style="28" customWidth="1"/>
    <col min="4713" max="4713" width="2.5" style="28" customWidth="1"/>
    <col min="4714" max="4714" width="3.625" style="28" customWidth="1"/>
    <col min="4715" max="4715" width="2.875" style="28" customWidth="1"/>
    <col min="4716" max="4716" width="0.875" style="28" customWidth="1"/>
    <col min="4717" max="4717" width="1.125" style="28" customWidth="1"/>
    <col min="4718" max="4718" width="5.375" style="28" customWidth="1"/>
    <col min="4719" max="4719" width="6.5" style="28" customWidth="1"/>
    <col min="4720" max="4720" width="4.125" style="28" customWidth="1"/>
    <col min="4721" max="4721" width="7.875" style="28" customWidth="1"/>
    <col min="4722" max="4722" width="8.875" style="28" customWidth="1"/>
    <col min="4723" max="4726" width="6.125" style="28" customWidth="1"/>
    <col min="4727" max="4727" width="4.875" style="28" customWidth="1"/>
    <col min="4728" max="4728" width="2.5" style="28" customWidth="1"/>
    <col min="4729" max="4729" width="4.875" style="28" customWidth="1"/>
    <col min="4730" max="4967" width="8.875" style="28"/>
    <col min="4968" max="4968" width="1.875" style="28" customWidth="1"/>
    <col min="4969" max="4969" width="2.5" style="28" customWidth="1"/>
    <col min="4970" max="4970" width="3.625" style="28" customWidth="1"/>
    <col min="4971" max="4971" width="2.875" style="28" customWidth="1"/>
    <col min="4972" max="4972" width="0.875" style="28" customWidth="1"/>
    <col min="4973" max="4973" width="1.125" style="28" customWidth="1"/>
    <col min="4974" max="4974" width="5.375" style="28" customWidth="1"/>
    <col min="4975" max="4975" width="6.5" style="28" customWidth="1"/>
    <col min="4976" max="4976" width="4.125" style="28" customWidth="1"/>
    <col min="4977" max="4977" width="7.875" style="28" customWidth="1"/>
    <col min="4978" max="4978" width="8.875" style="28" customWidth="1"/>
    <col min="4979" max="4982" width="6.125" style="28" customWidth="1"/>
    <col min="4983" max="4983" width="4.875" style="28" customWidth="1"/>
    <col min="4984" max="4984" width="2.5" style="28" customWidth="1"/>
    <col min="4985" max="4985" width="4.875" style="28" customWidth="1"/>
    <col min="4986" max="5223" width="8.875" style="28"/>
    <col min="5224" max="5224" width="1.875" style="28" customWidth="1"/>
    <col min="5225" max="5225" width="2.5" style="28" customWidth="1"/>
    <col min="5226" max="5226" width="3.625" style="28" customWidth="1"/>
    <col min="5227" max="5227" width="2.875" style="28" customWidth="1"/>
    <col min="5228" max="5228" width="0.875" style="28" customWidth="1"/>
    <col min="5229" max="5229" width="1.125" style="28" customWidth="1"/>
    <col min="5230" max="5230" width="5.375" style="28" customWidth="1"/>
    <col min="5231" max="5231" width="6.5" style="28" customWidth="1"/>
    <col min="5232" max="5232" width="4.125" style="28" customWidth="1"/>
    <col min="5233" max="5233" width="7.875" style="28" customWidth="1"/>
    <col min="5234" max="5234" width="8.875" style="28" customWidth="1"/>
    <col min="5235" max="5238" width="6.125" style="28" customWidth="1"/>
    <col min="5239" max="5239" width="4.875" style="28" customWidth="1"/>
    <col min="5240" max="5240" width="2.5" style="28" customWidth="1"/>
    <col min="5241" max="5241" width="4.875" style="28" customWidth="1"/>
    <col min="5242" max="5479" width="8.875" style="28"/>
    <col min="5480" max="5480" width="1.875" style="28" customWidth="1"/>
    <col min="5481" max="5481" width="2.5" style="28" customWidth="1"/>
    <col min="5482" max="5482" width="3.625" style="28" customWidth="1"/>
    <col min="5483" max="5483" width="2.875" style="28" customWidth="1"/>
    <col min="5484" max="5484" width="0.875" style="28" customWidth="1"/>
    <col min="5485" max="5485" width="1.125" style="28" customWidth="1"/>
    <col min="5486" max="5486" width="5.375" style="28" customWidth="1"/>
    <col min="5487" max="5487" width="6.5" style="28" customWidth="1"/>
    <col min="5488" max="5488" width="4.125" style="28" customWidth="1"/>
    <col min="5489" max="5489" width="7.875" style="28" customWidth="1"/>
    <col min="5490" max="5490" width="8.875" style="28" customWidth="1"/>
    <col min="5491" max="5494" width="6.125" style="28" customWidth="1"/>
    <col min="5495" max="5495" width="4.875" style="28" customWidth="1"/>
    <col min="5496" max="5496" width="2.5" style="28" customWidth="1"/>
    <col min="5497" max="5497" width="4.875" style="28" customWidth="1"/>
    <col min="5498" max="5735" width="8.875" style="28"/>
    <col min="5736" max="5736" width="1.875" style="28" customWidth="1"/>
    <col min="5737" max="5737" width="2.5" style="28" customWidth="1"/>
    <col min="5738" max="5738" width="3.625" style="28" customWidth="1"/>
    <col min="5739" max="5739" width="2.875" style="28" customWidth="1"/>
    <col min="5740" max="5740" width="0.875" style="28" customWidth="1"/>
    <col min="5741" max="5741" width="1.125" style="28" customWidth="1"/>
    <col min="5742" max="5742" width="5.375" style="28" customWidth="1"/>
    <col min="5743" max="5743" width="6.5" style="28" customWidth="1"/>
    <col min="5744" max="5744" width="4.125" style="28" customWidth="1"/>
    <col min="5745" max="5745" width="7.875" style="28" customWidth="1"/>
    <col min="5746" max="5746" width="8.875" style="28" customWidth="1"/>
    <col min="5747" max="5750" width="6.125" style="28" customWidth="1"/>
    <col min="5751" max="5751" width="4.875" style="28" customWidth="1"/>
    <col min="5752" max="5752" width="2.5" style="28" customWidth="1"/>
    <col min="5753" max="5753" width="4.875" style="28" customWidth="1"/>
    <col min="5754" max="5991" width="8.875" style="28"/>
    <col min="5992" max="5992" width="1.875" style="28" customWidth="1"/>
    <col min="5993" max="5993" width="2.5" style="28" customWidth="1"/>
    <col min="5994" max="5994" width="3.625" style="28" customWidth="1"/>
    <col min="5995" max="5995" width="2.875" style="28" customWidth="1"/>
    <col min="5996" max="5996" width="0.875" style="28" customWidth="1"/>
    <col min="5997" max="5997" width="1.125" style="28" customWidth="1"/>
    <col min="5998" max="5998" width="5.375" style="28" customWidth="1"/>
    <col min="5999" max="5999" width="6.5" style="28" customWidth="1"/>
    <col min="6000" max="6000" width="4.125" style="28" customWidth="1"/>
    <col min="6001" max="6001" width="7.875" style="28" customWidth="1"/>
    <col min="6002" max="6002" width="8.875" style="28" customWidth="1"/>
    <col min="6003" max="6006" width="6.125" style="28" customWidth="1"/>
    <col min="6007" max="6007" width="4.875" style="28" customWidth="1"/>
    <col min="6008" max="6008" width="2.5" style="28" customWidth="1"/>
    <col min="6009" max="6009" width="4.875" style="28" customWidth="1"/>
    <col min="6010" max="6247" width="8.875" style="28"/>
    <col min="6248" max="6248" width="1.875" style="28" customWidth="1"/>
    <col min="6249" max="6249" width="2.5" style="28" customWidth="1"/>
    <col min="6250" max="6250" width="3.625" style="28" customWidth="1"/>
    <col min="6251" max="6251" width="2.875" style="28" customWidth="1"/>
    <col min="6252" max="6252" width="0.875" style="28" customWidth="1"/>
    <col min="6253" max="6253" width="1.125" style="28" customWidth="1"/>
    <col min="6254" max="6254" width="5.375" style="28" customWidth="1"/>
    <col min="6255" max="6255" width="6.5" style="28" customWidth="1"/>
    <col min="6256" max="6256" width="4.125" style="28" customWidth="1"/>
    <col min="6257" max="6257" width="7.875" style="28" customWidth="1"/>
    <col min="6258" max="6258" width="8.875" style="28" customWidth="1"/>
    <col min="6259" max="6262" width="6.125" style="28" customWidth="1"/>
    <col min="6263" max="6263" width="4.875" style="28" customWidth="1"/>
    <col min="6264" max="6264" width="2.5" style="28" customWidth="1"/>
    <col min="6265" max="6265" width="4.875" style="28" customWidth="1"/>
    <col min="6266" max="6503" width="8.875" style="28"/>
    <col min="6504" max="6504" width="1.875" style="28" customWidth="1"/>
    <col min="6505" max="6505" width="2.5" style="28" customWidth="1"/>
    <col min="6506" max="6506" width="3.625" style="28" customWidth="1"/>
    <col min="6507" max="6507" width="2.875" style="28" customWidth="1"/>
    <col min="6508" max="6508" width="0.875" style="28" customWidth="1"/>
    <col min="6509" max="6509" width="1.125" style="28" customWidth="1"/>
    <col min="6510" max="6510" width="5.375" style="28" customWidth="1"/>
    <col min="6511" max="6511" width="6.5" style="28" customWidth="1"/>
    <col min="6512" max="6512" width="4.125" style="28" customWidth="1"/>
    <col min="6513" max="6513" width="7.875" style="28" customWidth="1"/>
    <col min="6514" max="6514" width="8.875" style="28" customWidth="1"/>
    <col min="6515" max="6518" width="6.125" style="28" customWidth="1"/>
    <col min="6519" max="6519" width="4.875" style="28" customWidth="1"/>
    <col min="6520" max="6520" width="2.5" style="28" customWidth="1"/>
    <col min="6521" max="6521" width="4.875" style="28" customWidth="1"/>
    <col min="6522" max="6759" width="8.875" style="28"/>
    <col min="6760" max="6760" width="1.875" style="28" customWidth="1"/>
    <col min="6761" max="6761" width="2.5" style="28" customWidth="1"/>
    <col min="6762" max="6762" width="3.625" style="28" customWidth="1"/>
    <col min="6763" max="6763" width="2.875" style="28" customWidth="1"/>
    <col min="6764" max="6764" width="0.875" style="28" customWidth="1"/>
    <col min="6765" max="6765" width="1.125" style="28" customWidth="1"/>
    <col min="6766" max="6766" width="5.375" style="28" customWidth="1"/>
    <col min="6767" max="6767" width="6.5" style="28" customWidth="1"/>
    <col min="6768" max="6768" width="4.125" style="28" customWidth="1"/>
    <col min="6769" max="6769" width="7.875" style="28" customWidth="1"/>
    <col min="6770" max="6770" width="8.875" style="28" customWidth="1"/>
    <col min="6771" max="6774" width="6.125" style="28" customWidth="1"/>
    <col min="6775" max="6775" width="4.875" style="28" customWidth="1"/>
    <col min="6776" max="6776" width="2.5" style="28" customWidth="1"/>
    <col min="6777" max="6777" width="4.875" style="28" customWidth="1"/>
    <col min="6778" max="7015" width="8.875" style="28"/>
    <col min="7016" max="7016" width="1.875" style="28" customWidth="1"/>
    <col min="7017" max="7017" width="2.5" style="28" customWidth="1"/>
    <col min="7018" max="7018" width="3.625" style="28" customWidth="1"/>
    <col min="7019" max="7019" width="2.875" style="28" customWidth="1"/>
    <col min="7020" max="7020" width="0.875" style="28" customWidth="1"/>
    <col min="7021" max="7021" width="1.125" style="28" customWidth="1"/>
    <col min="7022" max="7022" width="5.375" style="28" customWidth="1"/>
    <col min="7023" max="7023" width="6.5" style="28" customWidth="1"/>
    <col min="7024" max="7024" width="4.125" style="28" customWidth="1"/>
    <col min="7025" max="7025" width="7.875" style="28" customWidth="1"/>
    <col min="7026" max="7026" width="8.875" style="28" customWidth="1"/>
    <col min="7027" max="7030" width="6.125" style="28" customWidth="1"/>
    <col min="7031" max="7031" width="4.875" style="28" customWidth="1"/>
    <col min="7032" max="7032" width="2.5" style="28" customWidth="1"/>
    <col min="7033" max="7033" width="4.875" style="28" customWidth="1"/>
    <col min="7034" max="7271" width="8.875" style="28"/>
    <col min="7272" max="7272" width="1.875" style="28" customWidth="1"/>
    <col min="7273" max="7273" width="2.5" style="28" customWidth="1"/>
    <col min="7274" max="7274" width="3.625" style="28" customWidth="1"/>
    <col min="7275" max="7275" width="2.875" style="28" customWidth="1"/>
    <col min="7276" max="7276" width="0.875" style="28" customWidth="1"/>
    <col min="7277" max="7277" width="1.125" style="28" customWidth="1"/>
    <col min="7278" max="7278" width="5.375" style="28" customWidth="1"/>
    <col min="7279" max="7279" width="6.5" style="28" customWidth="1"/>
    <col min="7280" max="7280" width="4.125" style="28" customWidth="1"/>
    <col min="7281" max="7281" width="7.875" style="28" customWidth="1"/>
    <col min="7282" max="7282" width="8.875" style="28" customWidth="1"/>
    <col min="7283" max="7286" width="6.125" style="28" customWidth="1"/>
    <col min="7287" max="7287" width="4.875" style="28" customWidth="1"/>
    <col min="7288" max="7288" width="2.5" style="28" customWidth="1"/>
    <col min="7289" max="7289" width="4.875" style="28" customWidth="1"/>
    <col min="7290" max="7527" width="8.875" style="28"/>
    <col min="7528" max="7528" width="1.875" style="28" customWidth="1"/>
    <col min="7529" max="7529" width="2.5" style="28" customWidth="1"/>
    <col min="7530" max="7530" width="3.625" style="28" customWidth="1"/>
    <col min="7531" max="7531" width="2.875" style="28" customWidth="1"/>
    <col min="7532" max="7532" width="0.875" style="28" customWidth="1"/>
    <col min="7533" max="7533" width="1.125" style="28" customWidth="1"/>
    <col min="7534" max="7534" width="5.375" style="28" customWidth="1"/>
    <col min="7535" max="7535" width="6.5" style="28" customWidth="1"/>
    <col min="7536" max="7536" width="4.125" style="28" customWidth="1"/>
    <col min="7537" max="7537" width="7.875" style="28" customWidth="1"/>
    <col min="7538" max="7538" width="8.875" style="28" customWidth="1"/>
    <col min="7539" max="7542" width="6.125" style="28" customWidth="1"/>
    <col min="7543" max="7543" width="4.875" style="28" customWidth="1"/>
    <col min="7544" max="7544" width="2.5" style="28" customWidth="1"/>
    <col min="7545" max="7545" width="4.875" style="28" customWidth="1"/>
    <col min="7546" max="7783" width="8.875" style="28"/>
    <col min="7784" max="7784" width="1.875" style="28" customWidth="1"/>
    <col min="7785" max="7785" width="2.5" style="28" customWidth="1"/>
    <col min="7786" max="7786" width="3.625" style="28" customWidth="1"/>
    <col min="7787" max="7787" width="2.875" style="28" customWidth="1"/>
    <col min="7788" max="7788" width="0.875" style="28" customWidth="1"/>
    <col min="7789" max="7789" width="1.125" style="28" customWidth="1"/>
    <col min="7790" max="7790" width="5.375" style="28" customWidth="1"/>
    <col min="7791" max="7791" width="6.5" style="28" customWidth="1"/>
    <col min="7792" max="7792" width="4.125" style="28" customWidth="1"/>
    <col min="7793" max="7793" width="7.875" style="28" customWidth="1"/>
    <col min="7794" max="7794" width="8.875" style="28" customWidth="1"/>
    <col min="7795" max="7798" width="6.125" style="28" customWidth="1"/>
    <col min="7799" max="7799" width="4.875" style="28" customWidth="1"/>
    <col min="7800" max="7800" width="2.5" style="28" customWidth="1"/>
    <col min="7801" max="7801" width="4.875" style="28" customWidth="1"/>
    <col min="7802" max="8039" width="8.875" style="28"/>
    <col min="8040" max="8040" width="1.875" style="28" customWidth="1"/>
    <col min="8041" max="8041" width="2.5" style="28" customWidth="1"/>
    <col min="8042" max="8042" width="3.625" style="28" customWidth="1"/>
    <col min="8043" max="8043" width="2.875" style="28" customWidth="1"/>
    <col min="8044" max="8044" width="0.875" style="28" customWidth="1"/>
    <col min="8045" max="8045" width="1.125" style="28" customWidth="1"/>
    <col min="8046" max="8046" width="5.375" style="28" customWidth="1"/>
    <col min="8047" max="8047" width="6.5" style="28" customWidth="1"/>
    <col min="8048" max="8048" width="4.125" style="28" customWidth="1"/>
    <col min="8049" max="8049" width="7.875" style="28" customWidth="1"/>
    <col min="8050" max="8050" width="8.875" style="28" customWidth="1"/>
    <col min="8051" max="8054" width="6.125" style="28" customWidth="1"/>
    <col min="8055" max="8055" width="4.875" style="28" customWidth="1"/>
    <col min="8056" max="8056" width="2.5" style="28" customWidth="1"/>
    <col min="8057" max="8057" width="4.875" style="28" customWidth="1"/>
    <col min="8058" max="8295" width="8.875" style="28"/>
    <col min="8296" max="8296" width="1.875" style="28" customWidth="1"/>
    <col min="8297" max="8297" width="2.5" style="28" customWidth="1"/>
    <col min="8298" max="8298" width="3.625" style="28" customWidth="1"/>
    <col min="8299" max="8299" width="2.875" style="28" customWidth="1"/>
    <col min="8300" max="8300" width="0.875" style="28" customWidth="1"/>
    <col min="8301" max="8301" width="1.125" style="28" customWidth="1"/>
    <col min="8302" max="8302" width="5.375" style="28" customWidth="1"/>
    <col min="8303" max="8303" width="6.5" style="28" customWidth="1"/>
    <col min="8304" max="8304" width="4.125" style="28" customWidth="1"/>
    <col min="8305" max="8305" width="7.875" style="28" customWidth="1"/>
    <col min="8306" max="8306" width="8.875" style="28" customWidth="1"/>
    <col min="8307" max="8310" width="6.125" style="28" customWidth="1"/>
    <col min="8311" max="8311" width="4.875" style="28" customWidth="1"/>
    <col min="8312" max="8312" width="2.5" style="28" customWidth="1"/>
    <col min="8313" max="8313" width="4.875" style="28" customWidth="1"/>
    <col min="8314" max="8551" width="8.875" style="28"/>
    <col min="8552" max="8552" width="1.875" style="28" customWidth="1"/>
    <col min="8553" max="8553" width="2.5" style="28" customWidth="1"/>
    <col min="8554" max="8554" width="3.625" style="28" customWidth="1"/>
    <col min="8555" max="8555" width="2.875" style="28" customWidth="1"/>
    <col min="8556" max="8556" width="0.875" style="28" customWidth="1"/>
    <col min="8557" max="8557" width="1.125" style="28" customWidth="1"/>
    <col min="8558" max="8558" width="5.375" style="28" customWidth="1"/>
    <col min="8559" max="8559" width="6.5" style="28" customWidth="1"/>
    <col min="8560" max="8560" width="4.125" style="28" customWidth="1"/>
    <col min="8561" max="8561" width="7.875" style="28" customWidth="1"/>
    <col min="8562" max="8562" width="8.875" style="28" customWidth="1"/>
    <col min="8563" max="8566" width="6.125" style="28" customWidth="1"/>
    <col min="8567" max="8567" width="4.875" style="28" customWidth="1"/>
    <col min="8568" max="8568" width="2.5" style="28" customWidth="1"/>
    <col min="8569" max="8569" width="4.875" style="28" customWidth="1"/>
    <col min="8570" max="8807" width="8.875" style="28"/>
    <col min="8808" max="8808" width="1.875" style="28" customWidth="1"/>
    <col min="8809" max="8809" width="2.5" style="28" customWidth="1"/>
    <col min="8810" max="8810" width="3.625" style="28" customWidth="1"/>
    <col min="8811" max="8811" width="2.875" style="28" customWidth="1"/>
    <col min="8812" max="8812" width="0.875" style="28" customWidth="1"/>
    <col min="8813" max="8813" width="1.125" style="28" customWidth="1"/>
    <col min="8814" max="8814" width="5.375" style="28" customWidth="1"/>
    <col min="8815" max="8815" width="6.5" style="28" customWidth="1"/>
    <col min="8816" max="8816" width="4.125" style="28" customWidth="1"/>
    <col min="8817" max="8817" width="7.875" style="28" customWidth="1"/>
    <col min="8818" max="8818" width="8.875" style="28" customWidth="1"/>
    <col min="8819" max="8822" width="6.125" style="28" customWidth="1"/>
    <col min="8823" max="8823" width="4.875" style="28" customWidth="1"/>
    <col min="8824" max="8824" width="2.5" style="28" customWidth="1"/>
    <col min="8825" max="8825" width="4.875" style="28" customWidth="1"/>
    <col min="8826" max="9063" width="8.875" style="28"/>
    <col min="9064" max="9064" width="1.875" style="28" customWidth="1"/>
    <col min="9065" max="9065" width="2.5" style="28" customWidth="1"/>
    <col min="9066" max="9066" width="3.625" style="28" customWidth="1"/>
    <col min="9067" max="9067" width="2.875" style="28" customWidth="1"/>
    <col min="9068" max="9068" width="0.875" style="28" customWidth="1"/>
    <col min="9069" max="9069" width="1.125" style="28" customWidth="1"/>
    <col min="9070" max="9070" width="5.375" style="28" customWidth="1"/>
    <col min="9071" max="9071" width="6.5" style="28" customWidth="1"/>
    <col min="9072" max="9072" width="4.125" style="28" customWidth="1"/>
    <col min="9073" max="9073" width="7.875" style="28" customWidth="1"/>
    <col min="9074" max="9074" width="8.875" style="28" customWidth="1"/>
    <col min="9075" max="9078" width="6.125" style="28" customWidth="1"/>
    <col min="9079" max="9079" width="4.875" style="28" customWidth="1"/>
    <col min="9080" max="9080" width="2.5" style="28" customWidth="1"/>
    <col min="9081" max="9081" width="4.875" style="28" customWidth="1"/>
    <col min="9082" max="9319" width="8.875" style="28"/>
    <col min="9320" max="9320" width="1.875" style="28" customWidth="1"/>
    <col min="9321" max="9321" width="2.5" style="28" customWidth="1"/>
    <col min="9322" max="9322" width="3.625" style="28" customWidth="1"/>
    <col min="9323" max="9323" width="2.875" style="28" customWidth="1"/>
    <col min="9324" max="9324" width="0.875" style="28" customWidth="1"/>
    <col min="9325" max="9325" width="1.125" style="28" customWidth="1"/>
    <col min="9326" max="9326" width="5.375" style="28" customWidth="1"/>
    <col min="9327" max="9327" width="6.5" style="28" customWidth="1"/>
    <col min="9328" max="9328" width="4.125" style="28" customWidth="1"/>
    <col min="9329" max="9329" width="7.875" style="28" customWidth="1"/>
    <col min="9330" max="9330" width="8.875" style="28" customWidth="1"/>
    <col min="9331" max="9334" width="6.125" style="28" customWidth="1"/>
    <col min="9335" max="9335" width="4.875" style="28" customWidth="1"/>
    <col min="9336" max="9336" width="2.5" style="28" customWidth="1"/>
    <col min="9337" max="9337" width="4.875" style="28" customWidth="1"/>
    <col min="9338" max="9575" width="8.875" style="28"/>
    <col min="9576" max="9576" width="1.875" style="28" customWidth="1"/>
    <col min="9577" max="9577" width="2.5" style="28" customWidth="1"/>
    <col min="9578" max="9578" width="3.625" style="28" customWidth="1"/>
    <col min="9579" max="9579" width="2.875" style="28" customWidth="1"/>
    <col min="9580" max="9580" width="0.875" style="28" customWidth="1"/>
    <col min="9581" max="9581" width="1.125" style="28" customWidth="1"/>
    <col min="9582" max="9582" width="5.375" style="28" customWidth="1"/>
    <col min="9583" max="9583" width="6.5" style="28" customWidth="1"/>
    <col min="9584" max="9584" width="4.125" style="28" customWidth="1"/>
    <col min="9585" max="9585" width="7.875" style="28" customWidth="1"/>
    <col min="9586" max="9586" width="8.875" style="28" customWidth="1"/>
    <col min="9587" max="9590" width="6.125" style="28" customWidth="1"/>
    <col min="9591" max="9591" width="4.875" style="28" customWidth="1"/>
    <col min="9592" max="9592" width="2.5" style="28" customWidth="1"/>
    <col min="9593" max="9593" width="4.875" style="28" customWidth="1"/>
    <col min="9594" max="9831" width="8.875" style="28"/>
    <col min="9832" max="9832" width="1.875" style="28" customWidth="1"/>
    <col min="9833" max="9833" width="2.5" style="28" customWidth="1"/>
    <col min="9834" max="9834" width="3.625" style="28" customWidth="1"/>
    <col min="9835" max="9835" width="2.875" style="28" customWidth="1"/>
    <col min="9836" max="9836" width="0.875" style="28" customWidth="1"/>
    <col min="9837" max="9837" width="1.125" style="28" customWidth="1"/>
    <col min="9838" max="9838" width="5.375" style="28" customWidth="1"/>
    <col min="9839" max="9839" width="6.5" style="28" customWidth="1"/>
    <col min="9840" max="9840" width="4.125" style="28" customWidth="1"/>
    <col min="9841" max="9841" width="7.875" style="28" customWidth="1"/>
    <col min="9842" max="9842" width="8.875" style="28" customWidth="1"/>
    <col min="9843" max="9846" width="6.125" style="28" customWidth="1"/>
    <col min="9847" max="9847" width="4.875" style="28" customWidth="1"/>
    <col min="9848" max="9848" width="2.5" style="28" customWidth="1"/>
    <col min="9849" max="9849" width="4.875" style="28" customWidth="1"/>
    <col min="9850" max="10087" width="8.875" style="28"/>
    <col min="10088" max="10088" width="1.875" style="28" customWidth="1"/>
    <col min="10089" max="10089" width="2.5" style="28" customWidth="1"/>
    <col min="10090" max="10090" width="3.625" style="28" customWidth="1"/>
    <col min="10091" max="10091" width="2.875" style="28" customWidth="1"/>
    <col min="10092" max="10092" width="0.875" style="28" customWidth="1"/>
    <col min="10093" max="10093" width="1.125" style="28" customWidth="1"/>
    <col min="10094" max="10094" width="5.375" style="28" customWidth="1"/>
    <col min="10095" max="10095" width="6.5" style="28" customWidth="1"/>
    <col min="10096" max="10096" width="4.125" style="28" customWidth="1"/>
    <col min="10097" max="10097" width="7.875" style="28" customWidth="1"/>
    <col min="10098" max="10098" width="8.875" style="28" customWidth="1"/>
    <col min="10099" max="10102" width="6.125" style="28" customWidth="1"/>
    <col min="10103" max="10103" width="4.875" style="28" customWidth="1"/>
    <col min="10104" max="10104" width="2.5" style="28" customWidth="1"/>
    <col min="10105" max="10105" width="4.875" style="28" customWidth="1"/>
    <col min="10106" max="10343" width="8.875" style="28"/>
    <col min="10344" max="10344" width="1.875" style="28" customWidth="1"/>
    <col min="10345" max="10345" width="2.5" style="28" customWidth="1"/>
    <col min="10346" max="10346" width="3.625" style="28" customWidth="1"/>
    <col min="10347" max="10347" width="2.875" style="28" customWidth="1"/>
    <col min="10348" max="10348" width="0.875" style="28" customWidth="1"/>
    <col min="10349" max="10349" width="1.125" style="28" customWidth="1"/>
    <col min="10350" max="10350" width="5.375" style="28" customWidth="1"/>
    <col min="10351" max="10351" width="6.5" style="28" customWidth="1"/>
    <col min="10352" max="10352" width="4.125" style="28" customWidth="1"/>
    <col min="10353" max="10353" width="7.875" style="28" customWidth="1"/>
    <col min="10354" max="10354" width="8.875" style="28" customWidth="1"/>
    <col min="10355" max="10358" width="6.125" style="28" customWidth="1"/>
    <col min="10359" max="10359" width="4.875" style="28" customWidth="1"/>
    <col min="10360" max="10360" width="2.5" style="28" customWidth="1"/>
    <col min="10361" max="10361" width="4.875" style="28" customWidth="1"/>
    <col min="10362" max="10599" width="8.875" style="28"/>
    <col min="10600" max="10600" width="1.875" style="28" customWidth="1"/>
    <col min="10601" max="10601" width="2.5" style="28" customWidth="1"/>
    <col min="10602" max="10602" width="3.625" style="28" customWidth="1"/>
    <col min="10603" max="10603" width="2.875" style="28" customWidth="1"/>
    <col min="10604" max="10604" width="0.875" style="28" customWidth="1"/>
    <col min="10605" max="10605" width="1.125" style="28" customWidth="1"/>
    <col min="10606" max="10606" width="5.375" style="28" customWidth="1"/>
    <col min="10607" max="10607" width="6.5" style="28" customWidth="1"/>
    <col min="10608" max="10608" width="4.125" style="28" customWidth="1"/>
    <col min="10609" max="10609" width="7.875" style="28" customWidth="1"/>
    <col min="10610" max="10610" width="8.875" style="28" customWidth="1"/>
    <col min="10611" max="10614" width="6.125" style="28" customWidth="1"/>
    <col min="10615" max="10615" width="4.875" style="28" customWidth="1"/>
    <col min="10616" max="10616" width="2.5" style="28" customWidth="1"/>
    <col min="10617" max="10617" width="4.875" style="28" customWidth="1"/>
    <col min="10618" max="10855" width="8.875" style="28"/>
    <col min="10856" max="10856" width="1.875" style="28" customWidth="1"/>
    <col min="10857" max="10857" width="2.5" style="28" customWidth="1"/>
    <col min="10858" max="10858" width="3.625" style="28" customWidth="1"/>
    <col min="10859" max="10859" width="2.875" style="28" customWidth="1"/>
    <col min="10860" max="10860" width="0.875" style="28" customWidth="1"/>
    <col min="10861" max="10861" width="1.125" style="28" customWidth="1"/>
    <col min="10862" max="10862" width="5.375" style="28" customWidth="1"/>
    <col min="10863" max="10863" width="6.5" style="28" customWidth="1"/>
    <col min="10864" max="10864" width="4.125" style="28" customWidth="1"/>
    <col min="10865" max="10865" width="7.875" style="28" customWidth="1"/>
    <col min="10866" max="10866" width="8.875" style="28" customWidth="1"/>
    <col min="10867" max="10870" width="6.125" style="28" customWidth="1"/>
    <col min="10871" max="10871" width="4.875" style="28" customWidth="1"/>
    <col min="10872" max="10872" width="2.5" style="28" customWidth="1"/>
    <col min="10873" max="10873" width="4.875" style="28" customWidth="1"/>
    <col min="10874" max="11111" width="8.875" style="28"/>
    <col min="11112" max="11112" width="1.875" style="28" customWidth="1"/>
    <col min="11113" max="11113" width="2.5" style="28" customWidth="1"/>
    <col min="11114" max="11114" width="3.625" style="28" customWidth="1"/>
    <col min="11115" max="11115" width="2.875" style="28" customWidth="1"/>
    <col min="11116" max="11116" width="0.875" style="28" customWidth="1"/>
    <col min="11117" max="11117" width="1.125" style="28" customWidth="1"/>
    <col min="11118" max="11118" width="5.375" style="28" customWidth="1"/>
    <col min="11119" max="11119" width="6.5" style="28" customWidth="1"/>
    <col min="11120" max="11120" width="4.125" style="28" customWidth="1"/>
    <col min="11121" max="11121" width="7.875" style="28" customWidth="1"/>
    <col min="11122" max="11122" width="8.875" style="28" customWidth="1"/>
    <col min="11123" max="11126" width="6.125" style="28" customWidth="1"/>
    <col min="11127" max="11127" width="4.875" style="28" customWidth="1"/>
    <col min="11128" max="11128" width="2.5" style="28" customWidth="1"/>
    <col min="11129" max="11129" width="4.875" style="28" customWidth="1"/>
    <col min="11130" max="11367" width="8.875" style="28"/>
    <col min="11368" max="11368" width="1.875" style="28" customWidth="1"/>
    <col min="11369" max="11369" width="2.5" style="28" customWidth="1"/>
    <col min="11370" max="11370" width="3.625" style="28" customWidth="1"/>
    <col min="11371" max="11371" width="2.875" style="28" customWidth="1"/>
    <col min="11372" max="11372" width="0.875" style="28" customWidth="1"/>
    <col min="11373" max="11373" width="1.125" style="28" customWidth="1"/>
    <col min="11374" max="11374" width="5.375" style="28" customWidth="1"/>
    <col min="11375" max="11375" width="6.5" style="28" customWidth="1"/>
    <col min="11376" max="11376" width="4.125" style="28" customWidth="1"/>
    <col min="11377" max="11377" width="7.875" style="28" customWidth="1"/>
    <col min="11378" max="11378" width="8.875" style="28" customWidth="1"/>
    <col min="11379" max="11382" width="6.125" style="28" customWidth="1"/>
    <col min="11383" max="11383" width="4.875" style="28" customWidth="1"/>
    <col min="11384" max="11384" width="2.5" style="28" customWidth="1"/>
    <col min="11385" max="11385" width="4.875" style="28" customWidth="1"/>
    <col min="11386" max="11623" width="8.875" style="28"/>
    <col min="11624" max="11624" width="1.875" style="28" customWidth="1"/>
    <col min="11625" max="11625" width="2.5" style="28" customWidth="1"/>
    <col min="11626" max="11626" width="3.625" style="28" customWidth="1"/>
    <col min="11627" max="11627" width="2.875" style="28" customWidth="1"/>
    <col min="11628" max="11628" width="0.875" style="28" customWidth="1"/>
    <col min="11629" max="11629" width="1.125" style="28" customWidth="1"/>
    <col min="11630" max="11630" width="5.375" style="28" customWidth="1"/>
    <col min="11631" max="11631" width="6.5" style="28" customWidth="1"/>
    <col min="11632" max="11632" width="4.125" style="28" customWidth="1"/>
    <col min="11633" max="11633" width="7.875" style="28" customWidth="1"/>
    <col min="11634" max="11634" width="8.875" style="28" customWidth="1"/>
    <col min="11635" max="11638" width="6.125" style="28" customWidth="1"/>
    <col min="11639" max="11639" width="4.875" style="28" customWidth="1"/>
    <col min="11640" max="11640" width="2.5" style="28" customWidth="1"/>
    <col min="11641" max="11641" width="4.875" style="28" customWidth="1"/>
    <col min="11642" max="11879" width="8.875" style="28"/>
    <col min="11880" max="11880" width="1.875" style="28" customWidth="1"/>
    <col min="11881" max="11881" width="2.5" style="28" customWidth="1"/>
    <col min="11882" max="11882" width="3.625" style="28" customWidth="1"/>
    <col min="11883" max="11883" width="2.875" style="28" customWidth="1"/>
    <col min="11884" max="11884" width="0.875" style="28" customWidth="1"/>
    <col min="11885" max="11885" width="1.125" style="28" customWidth="1"/>
    <col min="11886" max="11886" width="5.375" style="28" customWidth="1"/>
    <col min="11887" max="11887" width="6.5" style="28" customWidth="1"/>
    <col min="11888" max="11888" width="4.125" style="28" customWidth="1"/>
    <col min="11889" max="11889" width="7.875" style="28" customWidth="1"/>
    <col min="11890" max="11890" width="8.875" style="28" customWidth="1"/>
    <col min="11891" max="11894" width="6.125" style="28" customWidth="1"/>
    <col min="11895" max="11895" width="4.875" style="28" customWidth="1"/>
    <col min="11896" max="11896" width="2.5" style="28" customWidth="1"/>
    <col min="11897" max="11897" width="4.875" style="28" customWidth="1"/>
    <col min="11898" max="12135" width="8.875" style="28"/>
    <col min="12136" max="12136" width="1.875" style="28" customWidth="1"/>
    <col min="12137" max="12137" width="2.5" style="28" customWidth="1"/>
    <col min="12138" max="12138" width="3.625" style="28" customWidth="1"/>
    <col min="12139" max="12139" width="2.875" style="28" customWidth="1"/>
    <col min="12140" max="12140" width="0.875" style="28" customWidth="1"/>
    <col min="12141" max="12141" width="1.125" style="28" customWidth="1"/>
    <col min="12142" max="12142" width="5.375" style="28" customWidth="1"/>
    <col min="12143" max="12143" width="6.5" style="28" customWidth="1"/>
    <col min="12144" max="12144" width="4.125" style="28" customWidth="1"/>
    <col min="12145" max="12145" width="7.875" style="28" customWidth="1"/>
    <col min="12146" max="12146" width="8.875" style="28" customWidth="1"/>
    <col min="12147" max="12150" width="6.125" style="28" customWidth="1"/>
    <col min="12151" max="12151" width="4.875" style="28" customWidth="1"/>
    <col min="12152" max="12152" width="2.5" style="28" customWidth="1"/>
    <col min="12153" max="12153" width="4.875" style="28" customWidth="1"/>
    <col min="12154" max="12391" width="8.875" style="28"/>
    <col min="12392" max="12392" width="1.875" style="28" customWidth="1"/>
    <col min="12393" max="12393" width="2.5" style="28" customWidth="1"/>
    <col min="12394" max="12394" width="3.625" style="28" customWidth="1"/>
    <col min="12395" max="12395" width="2.875" style="28" customWidth="1"/>
    <col min="12396" max="12396" width="0.875" style="28" customWidth="1"/>
    <col min="12397" max="12397" width="1.125" style="28" customWidth="1"/>
    <col min="12398" max="12398" width="5.375" style="28" customWidth="1"/>
    <col min="12399" max="12399" width="6.5" style="28" customWidth="1"/>
    <col min="12400" max="12400" width="4.125" style="28" customWidth="1"/>
    <col min="12401" max="12401" width="7.875" style="28" customWidth="1"/>
    <col min="12402" max="12402" width="8.875" style="28" customWidth="1"/>
    <col min="12403" max="12406" width="6.125" style="28" customWidth="1"/>
    <col min="12407" max="12407" width="4.875" style="28" customWidth="1"/>
    <col min="12408" max="12408" width="2.5" style="28" customWidth="1"/>
    <col min="12409" max="12409" width="4.875" style="28" customWidth="1"/>
    <col min="12410" max="12647" width="8.875" style="28"/>
    <col min="12648" max="12648" width="1.875" style="28" customWidth="1"/>
    <col min="12649" max="12649" width="2.5" style="28" customWidth="1"/>
    <col min="12650" max="12650" width="3.625" style="28" customWidth="1"/>
    <col min="12651" max="12651" width="2.875" style="28" customWidth="1"/>
    <col min="12652" max="12652" width="0.875" style="28" customWidth="1"/>
    <col min="12653" max="12653" width="1.125" style="28" customWidth="1"/>
    <col min="12654" max="12654" width="5.375" style="28" customWidth="1"/>
    <col min="12655" max="12655" width="6.5" style="28" customWidth="1"/>
    <col min="12656" max="12656" width="4.125" style="28" customWidth="1"/>
    <col min="12657" max="12657" width="7.875" style="28" customWidth="1"/>
    <col min="12658" max="12658" width="8.875" style="28" customWidth="1"/>
    <col min="12659" max="12662" width="6.125" style="28" customWidth="1"/>
    <col min="12663" max="12663" width="4.875" style="28" customWidth="1"/>
    <col min="12664" max="12664" width="2.5" style="28" customWidth="1"/>
    <col min="12665" max="12665" width="4.875" style="28" customWidth="1"/>
    <col min="12666" max="12903" width="8.875" style="28"/>
    <col min="12904" max="12904" width="1.875" style="28" customWidth="1"/>
    <col min="12905" max="12905" width="2.5" style="28" customWidth="1"/>
    <col min="12906" max="12906" width="3.625" style="28" customWidth="1"/>
    <col min="12907" max="12907" width="2.875" style="28" customWidth="1"/>
    <col min="12908" max="12908" width="0.875" style="28" customWidth="1"/>
    <col min="12909" max="12909" width="1.125" style="28" customWidth="1"/>
    <col min="12910" max="12910" width="5.375" style="28" customWidth="1"/>
    <col min="12911" max="12911" width="6.5" style="28" customWidth="1"/>
    <col min="12912" max="12912" width="4.125" style="28" customWidth="1"/>
    <col min="12913" max="12913" width="7.875" style="28" customWidth="1"/>
    <col min="12914" max="12914" width="8.875" style="28" customWidth="1"/>
    <col min="12915" max="12918" width="6.125" style="28" customWidth="1"/>
    <col min="12919" max="12919" width="4.875" style="28" customWidth="1"/>
    <col min="12920" max="12920" width="2.5" style="28" customWidth="1"/>
    <col min="12921" max="12921" width="4.875" style="28" customWidth="1"/>
    <col min="12922" max="13159" width="8.875" style="28"/>
    <col min="13160" max="13160" width="1.875" style="28" customWidth="1"/>
    <col min="13161" max="13161" width="2.5" style="28" customWidth="1"/>
    <col min="13162" max="13162" width="3.625" style="28" customWidth="1"/>
    <col min="13163" max="13163" width="2.875" style="28" customWidth="1"/>
    <col min="13164" max="13164" width="0.875" style="28" customWidth="1"/>
    <col min="13165" max="13165" width="1.125" style="28" customWidth="1"/>
    <col min="13166" max="13166" width="5.375" style="28" customWidth="1"/>
    <col min="13167" max="13167" width="6.5" style="28" customWidth="1"/>
    <col min="13168" max="13168" width="4.125" style="28" customWidth="1"/>
    <col min="13169" max="13169" width="7.875" style="28" customWidth="1"/>
    <col min="13170" max="13170" width="8.875" style="28" customWidth="1"/>
    <col min="13171" max="13174" width="6.125" style="28" customWidth="1"/>
    <col min="13175" max="13175" width="4.875" style="28" customWidth="1"/>
    <col min="13176" max="13176" width="2.5" style="28" customWidth="1"/>
    <col min="13177" max="13177" width="4.875" style="28" customWidth="1"/>
    <col min="13178" max="13415" width="8.875" style="28"/>
    <col min="13416" max="13416" width="1.875" style="28" customWidth="1"/>
    <col min="13417" max="13417" width="2.5" style="28" customWidth="1"/>
    <col min="13418" max="13418" width="3.625" style="28" customWidth="1"/>
    <col min="13419" max="13419" width="2.875" style="28" customWidth="1"/>
    <col min="13420" max="13420" width="0.875" style="28" customWidth="1"/>
    <col min="13421" max="13421" width="1.125" style="28" customWidth="1"/>
    <col min="13422" max="13422" width="5.375" style="28" customWidth="1"/>
    <col min="13423" max="13423" width="6.5" style="28" customWidth="1"/>
    <col min="13424" max="13424" width="4.125" style="28" customWidth="1"/>
    <col min="13425" max="13425" width="7.875" style="28" customWidth="1"/>
    <col min="13426" max="13426" width="8.875" style="28" customWidth="1"/>
    <col min="13427" max="13430" width="6.125" style="28" customWidth="1"/>
    <col min="13431" max="13431" width="4.875" style="28" customWidth="1"/>
    <col min="13432" max="13432" width="2.5" style="28" customWidth="1"/>
    <col min="13433" max="13433" width="4.875" style="28" customWidth="1"/>
    <col min="13434" max="13671" width="8.875" style="28"/>
    <col min="13672" max="13672" width="1.875" style="28" customWidth="1"/>
    <col min="13673" max="13673" width="2.5" style="28" customWidth="1"/>
    <col min="13674" max="13674" width="3.625" style="28" customWidth="1"/>
    <col min="13675" max="13675" width="2.875" style="28" customWidth="1"/>
    <col min="13676" max="13676" width="0.875" style="28" customWidth="1"/>
    <col min="13677" max="13677" width="1.125" style="28" customWidth="1"/>
    <col min="13678" max="13678" width="5.375" style="28" customWidth="1"/>
    <col min="13679" max="13679" width="6.5" style="28" customWidth="1"/>
    <col min="13680" max="13680" width="4.125" style="28" customWidth="1"/>
    <col min="13681" max="13681" width="7.875" style="28" customWidth="1"/>
    <col min="13682" max="13682" width="8.875" style="28" customWidth="1"/>
    <col min="13683" max="13686" width="6.125" style="28" customWidth="1"/>
    <col min="13687" max="13687" width="4.875" style="28" customWidth="1"/>
    <col min="13688" max="13688" width="2.5" style="28" customWidth="1"/>
    <col min="13689" max="13689" width="4.875" style="28" customWidth="1"/>
    <col min="13690" max="13927" width="8.875" style="28"/>
    <col min="13928" max="13928" width="1.875" style="28" customWidth="1"/>
    <col min="13929" max="13929" width="2.5" style="28" customWidth="1"/>
    <col min="13930" max="13930" width="3.625" style="28" customWidth="1"/>
    <col min="13931" max="13931" width="2.875" style="28" customWidth="1"/>
    <col min="13932" max="13932" width="0.875" style="28" customWidth="1"/>
    <col min="13933" max="13933" width="1.125" style="28" customWidth="1"/>
    <col min="13934" max="13934" width="5.375" style="28" customWidth="1"/>
    <col min="13935" max="13935" width="6.5" style="28" customWidth="1"/>
    <col min="13936" max="13936" width="4.125" style="28" customWidth="1"/>
    <col min="13937" max="13937" width="7.875" style="28" customWidth="1"/>
    <col min="13938" max="13938" width="8.875" style="28" customWidth="1"/>
    <col min="13939" max="13942" width="6.125" style="28" customWidth="1"/>
    <col min="13943" max="13943" width="4.875" style="28" customWidth="1"/>
    <col min="13944" max="13944" width="2.5" style="28" customWidth="1"/>
    <col min="13945" max="13945" width="4.875" style="28" customWidth="1"/>
    <col min="13946" max="14183" width="8.875" style="28"/>
    <col min="14184" max="14184" width="1.875" style="28" customWidth="1"/>
    <col min="14185" max="14185" width="2.5" style="28" customWidth="1"/>
    <col min="14186" max="14186" width="3.625" style="28" customWidth="1"/>
    <col min="14187" max="14187" width="2.875" style="28" customWidth="1"/>
    <col min="14188" max="14188" width="0.875" style="28" customWidth="1"/>
    <col min="14189" max="14189" width="1.125" style="28" customWidth="1"/>
    <col min="14190" max="14190" width="5.375" style="28" customWidth="1"/>
    <col min="14191" max="14191" width="6.5" style="28" customWidth="1"/>
    <col min="14192" max="14192" width="4.125" style="28" customWidth="1"/>
    <col min="14193" max="14193" width="7.875" style="28" customWidth="1"/>
    <col min="14194" max="14194" width="8.875" style="28" customWidth="1"/>
    <col min="14195" max="14198" width="6.125" style="28" customWidth="1"/>
    <col min="14199" max="14199" width="4.875" style="28" customWidth="1"/>
    <col min="14200" max="14200" width="2.5" style="28" customWidth="1"/>
    <col min="14201" max="14201" width="4.875" style="28" customWidth="1"/>
    <col min="14202" max="14439" width="8.875" style="28"/>
    <col min="14440" max="14440" width="1.875" style="28" customWidth="1"/>
    <col min="14441" max="14441" width="2.5" style="28" customWidth="1"/>
    <col min="14442" max="14442" width="3.625" style="28" customWidth="1"/>
    <col min="14443" max="14443" width="2.875" style="28" customWidth="1"/>
    <col min="14444" max="14444" width="0.875" style="28" customWidth="1"/>
    <col min="14445" max="14445" width="1.125" style="28" customWidth="1"/>
    <col min="14446" max="14446" width="5.375" style="28" customWidth="1"/>
    <col min="14447" max="14447" width="6.5" style="28" customWidth="1"/>
    <col min="14448" max="14448" width="4.125" style="28" customWidth="1"/>
    <col min="14449" max="14449" width="7.875" style="28" customWidth="1"/>
    <col min="14450" max="14450" width="8.875" style="28" customWidth="1"/>
    <col min="14451" max="14454" width="6.125" style="28" customWidth="1"/>
    <col min="14455" max="14455" width="4.875" style="28" customWidth="1"/>
    <col min="14456" max="14456" width="2.5" style="28" customWidth="1"/>
    <col min="14457" max="14457" width="4.875" style="28" customWidth="1"/>
    <col min="14458" max="14695" width="8.875" style="28"/>
    <col min="14696" max="14696" width="1.875" style="28" customWidth="1"/>
    <col min="14697" max="14697" width="2.5" style="28" customWidth="1"/>
    <col min="14698" max="14698" width="3.625" style="28" customWidth="1"/>
    <col min="14699" max="14699" width="2.875" style="28" customWidth="1"/>
    <col min="14700" max="14700" width="0.875" style="28" customWidth="1"/>
    <col min="14701" max="14701" width="1.125" style="28" customWidth="1"/>
    <col min="14702" max="14702" width="5.375" style="28" customWidth="1"/>
    <col min="14703" max="14703" width="6.5" style="28" customWidth="1"/>
    <col min="14704" max="14704" width="4.125" style="28" customWidth="1"/>
    <col min="14705" max="14705" width="7.875" style="28" customWidth="1"/>
    <col min="14706" max="14706" width="8.875" style="28" customWidth="1"/>
    <col min="14707" max="14710" width="6.125" style="28" customWidth="1"/>
    <col min="14711" max="14711" width="4.875" style="28" customWidth="1"/>
    <col min="14712" max="14712" width="2.5" style="28" customWidth="1"/>
    <col min="14713" max="14713" width="4.875" style="28" customWidth="1"/>
    <col min="14714" max="14951" width="8.875" style="28"/>
    <col min="14952" max="14952" width="1.875" style="28" customWidth="1"/>
    <col min="14953" max="14953" width="2.5" style="28" customWidth="1"/>
    <col min="14954" max="14954" width="3.625" style="28" customWidth="1"/>
    <col min="14955" max="14955" width="2.875" style="28" customWidth="1"/>
    <col min="14956" max="14956" width="0.875" style="28" customWidth="1"/>
    <col min="14957" max="14957" width="1.125" style="28" customWidth="1"/>
    <col min="14958" max="14958" width="5.375" style="28" customWidth="1"/>
    <col min="14959" max="14959" width="6.5" style="28" customWidth="1"/>
    <col min="14960" max="14960" width="4.125" style="28" customWidth="1"/>
    <col min="14961" max="14961" width="7.875" style="28" customWidth="1"/>
    <col min="14962" max="14962" width="8.875" style="28" customWidth="1"/>
    <col min="14963" max="14966" width="6.125" style="28" customWidth="1"/>
    <col min="14967" max="14967" width="4.875" style="28" customWidth="1"/>
    <col min="14968" max="14968" width="2.5" style="28" customWidth="1"/>
    <col min="14969" max="14969" width="4.875" style="28" customWidth="1"/>
    <col min="14970" max="15207" width="8.875" style="28"/>
    <col min="15208" max="15208" width="1.875" style="28" customWidth="1"/>
    <col min="15209" max="15209" width="2.5" style="28" customWidth="1"/>
    <col min="15210" max="15210" width="3.625" style="28" customWidth="1"/>
    <col min="15211" max="15211" width="2.875" style="28" customWidth="1"/>
    <col min="15212" max="15212" width="0.875" style="28" customWidth="1"/>
    <col min="15213" max="15213" width="1.125" style="28" customWidth="1"/>
    <col min="15214" max="15214" width="5.375" style="28" customWidth="1"/>
    <col min="15215" max="15215" width="6.5" style="28" customWidth="1"/>
    <col min="15216" max="15216" width="4.125" style="28" customWidth="1"/>
    <col min="15217" max="15217" width="7.875" style="28" customWidth="1"/>
    <col min="15218" max="15218" width="8.875" style="28" customWidth="1"/>
    <col min="15219" max="15222" width="6.125" style="28" customWidth="1"/>
    <col min="15223" max="15223" width="4.875" style="28" customWidth="1"/>
    <col min="15224" max="15224" width="2.5" style="28" customWidth="1"/>
    <col min="15225" max="15225" width="4.875" style="28" customWidth="1"/>
    <col min="15226" max="15463" width="8.875" style="28"/>
    <col min="15464" max="15464" width="1.875" style="28" customWidth="1"/>
    <col min="15465" max="15465" width="2.5" style="28" customWidth="1"/>
    <col min="15466" max="15466" width="3.625" style="28" customWidth="1"/>
    <col min="15467" max="15467" width="2.875" style="28" customWidth="1"/>
    <col min="15468" max="15468" width="0.875" style="28" customWidth="1"/>
    <col min="15469" max="15469" width="1.125" style="28" customWidth="1"/>
    <col min="15470" max="15470" width="5.375" style="28" customWidth="1"/>
    <col min="15471" max="15471" width="6.5" style="28" customWidth="1"/>
    <col min="15472" max="15472" width="4.125" style="28" customWidth="1"/>
    <col min="15473" max="15473" width="7.875" style="28" customWidth="1"/>
    <col min="15474" max="15474" width="8.875" style="28" customWidth="1"/>
    <col min="15475" max="15478" width="6.125" style="28" customWidth="1"/>
    <col min="15479" max="15479" width="4.875" style="28" customWidth="1"/>
    <col min="15480" max="15480" width="2.5" style="28" customWidth="1"/>
    <col min="15481" max="15481" width="4.875" style="28" customWidth="1"/>
    <col min="15482" max="15719" width="8.875" style="28"/>
    <col min="15720" max="15720" width="1.875" style="28" customWidth="1"/>
    <col min="15721" max="15721" width="2.5" style="28" customWidth="1"/>
    <col min="15722" max="15722" width="3.625" style="28" customWidth="1"/>
    <col min="15723" max="15723" width="2.875" style="28" customWidth="1"/>
    <col min="15724" max="15724" width="0.875" style="28" customWidth="1"/>
    <col min="15725" max="15725" width="1.125" style="28" customWidth="1"/>
    <col min="15726" max="15726" width="5.375" style="28" customWidth="1"/>
    <col min="15727" max="15727" width="6.5" style="28" customWidth="1"/>
    <col min="15728" max="15728" width="4.125" style="28" customWidth="1"/>
    <col min="15729" max="15729" width="7.875" style="28" customWidth="1"/>
    <col min="15730" max="15730" width="8.875" style="28" customWidth="1"/>
    <col min="15731" max="15734" width="6.125" style="28" customWidth="1"/>
    <col min="15735" max="15735" width="4.875" style="28" customWidth="1"/>
    <col min="15736" max="15736" width="2.5" style="28" customWidth="1"/>
    <col min="15737" max="15737" width="4.875" style="28" customWidth="1"/>
    <col min="15738" max="15975" width="8.875" style="28"/>
    <col min="15976" max="15976" width="1.875" style="28" customWidth="1"/>
    <col min="15977" max="15977" width="2.5" style="28" customWidth="1"/>
    <col min="15978" max="15978" width="3.625" style="28" customWidth="1"/>
    <col min="15979" max="15979" width="2.875" style="28" customWidth="1"/>
    <col min="15980" max="15980" width="0.875" style="28" customWidth="1"/>
    <col min="15981" max="15981" width="1.125" style="28" customWidth="1"/>
    <col min="15982" max="15982" width="5.375" style="28" customWidth="1"/>
    <col min="15983" max="15983" width="6.5" style="28" customWidth="1"/>
    <col min="15984" max="15984" width="4.125" style="28" customWidth="1"/>
    <col min="15985" max="15985" width="7.875" style="28" customWidth="1"/>
    <col min="15986" max="15986" width="8.875" style="28" customWidth="1"/>
    <col min="15987" max="15990" width="6.125" style="28" customWidth="1"/>
    <col min="15991" max="15991" width="4.875" style="28" customWidth="1"/>
    <col min="15992" max="15992" width="2.5" style="28" customWidth="1"/>
    <col min="15993" max="15993" width="4.875" style="28" customWidth="1"/>
    <col min="15994" max="16231" width="8.875" style="28"/>
    <col min="16232" max="16232" width="1.875" style="28" customWidth="1"/>
    <col min="16233" max="16233" width="2.5" style="28" customWidth="1"/>
    <col min="16234" max="16234" width="3.625" style="28" customWidth="1"/>
    <col min="16235" max="16235" width="2.875" style="28" customWidth="1"/>
    <col min="16236" max="16236" width="0.875" style="28" customWidth="1"/>
    <col min="16237" max="16237" width="1.125" style="28" customWidth="1"/>
    <col min="16238" max="16238" width="5.375" style="28" customWidth="1"/>
    <col min="16239" max="16239" width="6.5" style="28" customWidth="1"/>
    <col min="16240" max="16240" width="4.125" style="28" customWidth="1"/>
    <col min="16241" max="16241" width="7.875" style="28" customWidth="1"/>
    <col min="16242" max="16242" width="8.875" style="28" customWidth="1"/>
    <col min="16243" max="16246" width="6.125" style="28" customWidth="1"/>
    <col min="16247" max="16247" width="4.875" style="28" customWidth="1"/>
    <col min="16248" max="16248" width="2.5" style="28" customWidth="1"/>
    <col min="16249" max="16249" width="4.875" style="28" customWidth="1"/>
    <col min="16250" max="16384" width="8.875" style="28"/>
  </cols>
  <sheetData>
    <row r="1" spans="1:141" s="13" customFormat="1" ht="18" customHeight="1">
      <c r="B1" s="888" t="s">
        <v>40</v>
      </c>
      <c r="C1" s="888" t="s">
        <v>41</v>
      </c>
      <c r="D1" s="888" t="s">
        <v>42</v>
      </c>
      <c r="E1" s="888" t="s">
        <v>43</v>
      </c>
      <c r="F1" s="60"/>
      <c r="G1" s="890" t="s">
        <v>44</v>
      </c>
      <c r="H1" s="891"/>
      <c r="I1" s="891"/>
      <c r="J1" s="892"/>
      <c r="K1" s="50"/>
      <c r="L1" s="890" t="s">
        <v>193</v>
      </c>
      <c r="M1" s="891"/>
      <c r="N1" s="891"/>
      <c r="O1" s="891"/>
      <c r="P1" s="891"/>
      <c r="Q1" s="891"/>
      <c r="R1" s="891"/>
      <c r="S1" s="891"/>
      <c r="T1" s="891"/>
      <c r="U1" s="891"/>
      <c r="V1" s="891"/>
      <c r="W1" s="891"/>
      <c r="X1" s="891"/>
      <c r="Y1" s="891"/>
      <c r="Z1" s="891"/>
      <c r="AA1" s="891"/>
      <c r="AB1" s="891"/>
      <c r="AC1" s="892"/>
      <c r="AD1" s="50"/>
      <c r="AE1" s="934" t="s">
        <v>105</v>
      </c>
      <c r="AF1" s="935"/>
      <c r="AG1" s="935"/>
      <c r="AH1" s="935"/>
      <c r="AI1" s="935"/>
      <c r="AJ1" s="935"/>
      <c r="AK1" s="935"/>
      <c r="AL1" s="936"/>
      <c r="AM1" s="50"/>
      <c r="AN1" s="896" t="s">
        <v>194</v>
      </c>
      <c r="AO1" s="951"/>
      <c r="AP1" s="951"/>
      <c r="AQ1" s="951"/>
      <c r="AR1" s="951"/>
      <c r="AS1" s="951"/>
      <c r="AT1" s="951"/>
      <c r="AU1" s="951"/>
      <c r="AV1" s="951"/>
      <c r="AW1" s="951"/>
      <c r="AX1" s="897"/>
      <c r="AY1" s="102"/>
      <c r="AZ1" s="952" t="s">
        <v>195</v>
      </c>
      <c r="BA1" s="953"/>
      <c r="BB1" s="953"/>
      <c r="BC1" s="953"/>
      <c r="BD1" s="953"/>
      <c r="BE1" s="953"/>
      <c r="BF1" s="953"/>
      <c r="BG1" s="953"/>
      <c r="BH1" s="954"/>
      <c r="BI1" s="102"/>
      <c r="BJ1" s="952" t="s">
        <v>196</v>
      </c>
      <c r="BK1" s="953"/>
      <c r="BL1" s="953"/>
      <c r="BM1" s="953"/>
      <c r="BN1" s="953"/>
      <c r="BO1" s="953"/>
      <c r="BP1" s="953"/>
      <c r="BQ1" s="953"/>
      <c r="BR1" s="954"/>
      <c r="BS1" s="50"/>
      <c r="BT1" s="50"/>
      <c r="BU1" s="934" t="s">
        <v>45</v>
      </c>
      <c r="BV1" s="935"/>
      <c r="BW1" s="935"/>
      <c r="BX1" s="935"/>
      <c r="BY1" s="935"/>
      <c r="BZ1" s="935"/>
      <c r="CA1" s="935"/>
      <c r="CB1" s="935"/>
      <c r="CC1" s="935"/>
      <c r="CD1" s="935"/>
      <c r="CE1" s="935"/>
      <c r="CF1" s="935"/>
      <c r="CG1" s="936"/>
      <c r="CH1" s="50"/>
      <c r="CI1" s="934" t="s">
        <v>46</v>
      </c>
      <c r="CJ1" s="935"/>
      <c r="CK1" s="935"/>
      <c r="CL1" s="935"/>
      <c r="CM1" s="935"/>
      <c r="CN1" s="935"/>
      <c r="CO1" s="935"/>
      <c r="CP1" s="935"/>
      <c r="CQ1" s="936"/>
      <c r="CR1" s="50"/>
      <c r="CS1" s="934" t="s">
        <v>47</v>
      </c>
      <c r="CT1" s="936"/>
      <c r="CU1" s="50"/>
      <c r="CV1" s="934" t="s">
        <v>48</v>
      </c>
      <c r="CW1" s="935"/>
      <c r="CX1" s="936"/>
      <c r="CY1" s="50"/>
      <c r="CZ1" s="888" t="s">
        <v>106</v>
      </c>
      <c r="DA1" s="50"/>
      <c r="DB1" s="888" t="s">
        <v>49</v>
      </c>
      <c r="DC1" s="50"/>
      <c r="DD1" s="934" t="s">
        <v>133</v>
      </c>
      <c r="DE1" s="935"/>
      <c r="DF1" s="935"/>
      <c r="DG1" s="935"/>
      <c r="DH1" s="935"/>
      <c r="DI1" s="935"/>
      <c r="DJ1" s="935"/>
      <c r="DK1" s="935"/>
      <c r="DL1" s="936"/>
      <c r="DM1" s="50"/>
      <c r="DN1" s="946" t="s">
        <v>134</v>
      </c>
      <c r="DO1" s="947"/>
      <c r="DP1" s="947"/>
      <c r="DQ1" s="948"/>
      <c r="DR1" s="50"/>
      <c r="DS1" s="888" t="s">
        <v>50</v>
      </c>
      <c r="DT1" s="50"/>
      <c r="DU1" s="50"/>
      <c r="DV1" s="930" t="s">
        <v>51</v>
      </c>
      <c r="DW1" s="930"/>
      <c r="DX1" s="931" t="s">
        <v>52</v>
      </c>
    </row>
    <row r="2" spans="1:141" s="13" customFormat="1" ht="18" customHeight="1">
      <c r="B2" s="889"/>
      <c r="C2" s="889"/>
      <c r="D2" s="889"/>
      <c r="E2" s="889"/>
      <c r="F2" s="60"/>
      <c r="G2" s="890" t="s">
        <v>53</v>
      </c>
      <c r="H2" s="892"/>
      <c r="I2" s="932" t="s">
        <v>54</v>
      </c>
      <c r="J2" s="933"/>
      <c r="K2" s="24"/>
      <c r="L2" s="934" t="s">
        <v>53</v>
      </c>
      <c r="M2" s="935"/>
      <c r="N2" s="935"/>
      <c r="O2" s="935"/>
      <c r="P2" s="935"/>
      <c r="Q2" s="935"/>
      <c r="R2" s="935"/>
      <c r="S2" s="935"/>
      <c r="T2" s="936"/>
      <c r="U2" s="937" t="s">
        <v>54</v>
      </c>
      <c r="V2" s="938"/>
      <c r="W2" s="938"/>
      <c r="X2" s="938"/>
      <c r="Y2" s="938"/>
      <c r="Z2" s="938"/>
      <c r="AA2" s="938"/>
      <c r="AB2" s="938"/>
      <c r="AC2" s="939"/>
      <c r="AD2" s="24"/>
      <c r="AE2" s="105"/>
      <c r="AF2" s="21"/>
      <c r="AG2" s="21"/>
      <c r="AH2" s="21"/>
      <c r="AI2" s="50"/>
      <c r="AJ2" s="50"/>
      <c r="AK2" s="50"/>
      <c r="AL2" s="101"/>
      <c r="AM2" s="24"/>
      <c r="AN2" s="106"/>
      <c r="AO2" s="21"/>
      <c r="AP2" s="934" t="s">
        <v>193</v>
      </c>
      <c r="AQ2" s="935"/>
      <c r="AR2" s="935"/>
      <c r="AS2" s="935"/>
      <c r="AT2" s="935"/>
      <c r="AU2" s="935"/>
      <c r="AV2" s="935"/>
      <c r="AW2" s="935"/>
      <c r="AX2" s="936"/>
      <c r="AY2" s="107"/>
      <c r="AZ2" s="955"/>
      <c r="BA2" s="956"/>
      <c r="BB2" s="956"/>
      <c r="BC2" s="956"/>
      <c r="BD2" s="956"/>
      <c r="BE2" s="956"/>
      <c r="BF2" s="956"/>
      <c r="BG2" s="956"/>
      <c r="BH2" s="957"/>
      <c r="BI2" s="107"/>
      <c r="BJ2" s="955"/>
      <c r="BK2" s="956"/>
      <c r="BL2" s="956"/>
      <c r="BM2" s="956"/>
      <c r="BN2" s="956"/>
      <c r="BO2" s="956"/>
      <c r="BP2" s="956"/>
      <c r="BQ2" s="956"/>
      <c r="BR2" s="957"/>
      <c r="BS2" s="24"/>
      <c r="BT2" s="24"/>
      <c r="BU2" s="944"/>
      <c r="BV2" s="931"/>
      <c r="BW2" s="931"/>
      <c r="BX2" s="931"/>
      <c r="BY2" s="931"/>
      <c r="BZ2" s="931"/>
      <c r="CA2" s="931"/>
      <c r="CB2" s="931"/>
      <c r="CC2" s="931"/>
      <c r="CD2" s="931"/>
      <c r="CE2" s="931"/>
      <c r="CF2" s="931"/>
      <c r="CG2" s="945"/>
      <c r="CH2" s="24"/>
      <c r="CI2" s="944"/>
      <c r="CJ2" s="931"/>
      <c r="CK2" s="931"/>
      <c r="CL2" s="931"/>
      <c r="CM2" s="931"/>
      <c r="CN2" s="931"/>
      <c r="CO2" s="931"/>
      <c r="CP2" s="931"/>
      <c r="CQ2" s="945"/>
      <c r="CR2" s="50"/>
      <c r="CS2" s="944"/>
      <c r="CT2" s="945"/>
      <c r="CU2" s="50"/>
      <c r="CV2" s="944"/>
      <c r="CW2" s="931"/>
      <c r="CX2" s="945"/>
      <c r="CY2" s="24"/>
      <c r="CZ2" s="889"/>
      <c r="DA2" s="24"/>
      <c r="DB2" s="889"/>
      <c r="DC2" s="24"/>
      <c r="DD2" s="944"/>
      <c r="DE2" s="931"/>
      <c r="DF2" s="931"/>
      <c r="DG2" s="931"/>
      <c r="DH2" s="931"/>
      <c r="DI2" s="931"/>
      <c r="DJ2" s="931"/>
      <c r="DK2" s="931"/>
      <c r="DL2" s="945"/>
      <c r="DM2" s="24"/>
      <c r="DN2" s="940" t="s">
        <v>135</v>
      </c>
      <c r="DO2" s="942" t="s">
        <v>136</v>
      </c>
      <c r="DP2" s="942" t="s">
        <v>137</v>
      </c>
      <c r="DQ2" s="949" t="s">
        <v>138</v>
      </c>
      <c r="DR2" s="24"/>
      <c r="DS2" s="889"/>
      <c r="DT2" s="50"/>
      <c r="DU2" s="24"/>
      <c r="DV2" s="930"/>
      <c r="DW2" s="930"/>
      <c r="DX2" s="931"/>
    </row>
    <row r="3" spans="1:141" s="13" customFormat="1" ht="13.5" customHeight="1">
      <c r="B3" s="889"/>
      <c r="C3" s="889"/>
      <c r="D3" s="889"/>
      <c r="E3" s="889"/>
      <c r="F3" s="62"/>
      <c r="G3" s="98"/>
      <c r="H3" s="99"/>
      <c r="I3" s="103"/>
      <c r="J3" s="104"/>
      <c r="K3" s="24"/>
      <c r="L3" s="100"/>
      <c r="M3" s="50"/>
      <c r="N3" s="50"/>
      <c r="O3" s="893" t="s">
        <v>197</v>
      </c>
      <c r="P3" s="894"/>
      <c r="Q3" s="894"/>
      <c r="R3" s="894"/>
      <c r="S3" s="894"/>
      <c r="T3" s="895"/>
      <c r="U3" s="84"/>
      <c r="V3" s="24"/>
      <c r="W3" s="50"/>
      <c r="X3" s="893" t="s">
        <v>197</v>
      </c>
      <c r="Y3" s="894"/>
      <c r="Z3" s="894"/>
      <c r="AA3" s="894"/>
      <c r="AB3" s="894"/>
      <c r="AC3" s="895"/>
      <c r="AD3" s="21"/>
      <c r="AE3" s="100"/>
      <c r="AF3" s="50"/>
      <c r="AG3" s="899" t="s">
        <v>198</v>
      </c>
      <c r="AH3" s="900"/>
      <c r="AI3" s="900"/>
      <c r="AJ3" s="900"/>
      <c r="AK3" s="900"/>
      <c r="AL3" s="901"/>
      <c r="AM3" s="24"/>
      <c r="AN3" s="100"/>
      <c r="AO3" s="50"/>
      <c r="AP3" s="100"/>
      <c r="AQ3" s="50"/>
      <c r="AR3" s="50"/>
      <c r="AS3" s="893" t="s">
        <v>197</v>
      </c>
      <c r="AT3" s="894"/>
      <c r="AU3" s="894"/>
      <c r="AV3" s="894"/>
      <c r="AW3" s="894"/>
      <c r="AX3" s="895"/>
      <c r="AY3" s="108"/>
      <c r="AZ3" s="109"/>
      <c r="BA3" s="110"/>
      <c r="BB3" s="902" t="s">
        <v>193</v>
      </c>
      <c r="BC3" s="903"/>
      <c r="BD3" s="903"/>
      <c r="BE3" s="903"/>
      <c r="BF3" s="903"/>
      <c r="BG3" s="903"/>
      <c r="BH3" s="904"/>
      <c r="BI3" s="108"/>
      <c r="BJ3" s="109"/>
      <c r="BK3" s="110"/>
      <c r="BL3" s="902" t="s">
        <v>193</v>
      </c>
      <c r="BM3" s="903"/>
      <c r="BN3" s="903"/>
      <c r="BO3" s="903"/>
      <c r="BP3" s="903"/>
      <c r="BQ3" s="903"/>
      <c r="BR3" s="904"/>
      <c r="BS3" s="24"/>
      <c r="BT3" s="24"/>
      <c r="BU3" s="100"/>
      <c r="BV3" s="50"/>
      <c r="BW3" s="50"/>
      <c r="BX3" s="902" t="s">
        <v>193</v>
      </c>
      <c r="BY3" s="903"/>
      <c r="BZ3" s="903"/>
      <c r="CA3" s="903"/>
      <c r="CB3" s="903"/>
      <c r="CC3" s="903"/>
      <c r="CD3" s="904"/>
      <c r="CE3" s="50"/>
      <c r="CF3" s="50"/>
      <c r="CG3" s="101"/>
      <c r="CH3" s="24"/>
      <c r="CI3" s="100"/>
      <c r="CJ3" s="50"/>
      <c r="CK3" s="902" t="s">
        <v>193</v>
      </c>
      <c r="CL3" s="903"/>
      <c r="CM3" s="903"/>
      <c r="CN3" s="903"/>
      <c r="CO3" s="903"/>
      <c r="CP3" s="903"/>
      <c r="CQ3" s="904"/>
      <c r="CR3" s="50"/>
      <c r="CS3" s="100"/>
      <c r="CT3" s="101"/>
      <c r="CU3" s="50"/>
      <c r="CV3" s="100"/>
      <c r="CW3" s="50"/>
      <c r="CX3" s="101"/>
      <c r="CY3" s="24"/>
      <c r="CZ3" s="889"/>
      <c r="DA3" s="24"/>
      <c r="DB3" s="889"/>
      <c r="DC3" s="24"/>
      <c r="DD3" s="100"/>
      <c r="DE3" s="50"/>
      <c r="DF3" s="902" t="s">
        <v>193</v>
      </c>
      <c r="DG3" s="903"/>
      <c r="DH3" s="903"/>
      <c r="DI3" s="903"/>
      <c r="DJ3" s="903"/>
      <c r="DK3" s="903"/>
      <c r="DL3" s="904"/>
      <c r="DM3" s="24"/>
      <c r="DN3" s="941"/>
      <c r="DO3" s="943"/>
      <c r="DP3" s="943"/>
      <c r="DQ3" s="950"/>
      <c r="DR3" s="24"/>
      <c r="DS3" s="889"/>
      <c r="DT3" s="50"/>
      <c r="DU3" s="24"/>
      <c r="DV3" s="930"/>
      <c r="DW3" s="930"/>
      <c r="DX3" s="931"/>
    </row>
    <row r="4" spans="1:141" s="18" customFormat="1" ht="13.5" customHeight="1">
      <c r="B4" s="889"/>
      <c r="C4" s="889"/>
      <c r="D4" s="889"/>
      <c r="E4" s="889"/>
      <c r="F4" s="62"/>
      <c r="G4" s="896" t="s">
        <v>55</v>
      </c>
      <c r="H4" s="897"/>
      <c r="I4" s="896" t="s">
        <v>55</v>
      </c>
      <c r="J4" s="897"/>
      <c r="K4" s="63"/>
      <c r="L4" s="48"/>
      <c r="M4" s="58"/>
      <c r="N4" s="58"/>
      <c r="O4" s="905" t="s">
        <v>199</v>
      </c>
      <c r="P4" s="112"/>
      <c r="Q4" s="907" t="s">
        <v>200</v>
      </c>
      <c r="R4" s="112"/>
      <c r="S4" s="909" t="s">
        <v>201</v>
      </c>
      <c r="T4" s="910"/>
      <c r="U4" s="48"/>
      <c r="V4" s="58"/>
      <c r="W4" s="58"/>
      <c r="X4" s="905" t="s">
        <v>199</v>
      </c>
      <c r="Y4" s="112"/>
      <c r="Z4" s="907" t="s">
        <v>200</v>
      </c>
      <c r="AA4" s="112"/>
      <c r="AB4" s="909" t="s">
        <v>201</v>
      </c>
      <c r="AC4" s="910"/>
      <c r="AD4" s="63"/>
      <c r="AE4" s="48"/>
      <c r="AF4" s="64"/>
      <c r="AI4" s="58"/>
      <c r="AJ4" s="963" t="s">
        <v>202</v>
      </c>
      <c r="AK4" s="964"/>
      <c r="AL4" s="965"/>
      <c r="AM4" s="63"/>
      <c r="AN4" s="48"/>
      <c r="AO4" s="114"/>
      <c r="AP4" s="69"/>
      <c r="AQ4" s="58"/>
      <c r="AR4" s="58"/>
      <c r="AS4" s="905" t="s">
        <v>199</v>
      </c>
      <c r="AT4" s="112"/>
      <c r="AU4" s="907" t="s">
        <v>200</v>
      </c>
      <c r="AV4" s="112"/>
      <c r="AW4" s="909" t="s">
        <v>201</v>
      </c>
      <c r="AX4" s="910"/>
      <c r="AY4" s="108"/>
      <c r="AZ4" s="109"/>
      <c r="BA4" s="115"/>
      <c r="BB4" s="116"/>
      <c r="BC4" s="117"/>
      <c r="BD4" s="961" t="s">
        <v>197</v>
      </c>
      <c r="BE4" s="911"/>
      <c r="BF4" s="911"/>
      <c r="BG4" s="911"/>
      <c r="BH4" s="962"/>
      <c r="BI4" s="108"/>
      <c r="BJ4" s="109"/>
      <c r="BK4" s="115"/>
      <c r="BL4" s="116"/>
      <c r="BM4" s="117"/>
      <c r="BN4" s="961" t="s">
        <v>197</v>
      </c>
      <c r="BO4" s="911"/>
      <c r="BP4" s="911"/>
      <c r="BQ4" s="911"/>
      <c r="BR4" s="962"/>
      <c r="BS4" s="14"/>
      <c r="BT4" s="14"/>
      <c r="BU4" s="15"/>
      <c r="BV4" s="65"/>
      <c r="BW4" s="16"/>
      <c r="BX4" s="116"/>
      <c r="BY4" s="118"/>
      <c r="BZ4" s="961" t="s">
        <v>197</v>
      </c>
      <c r="CA4" s="911"/>
      <c r="CB4" s="911"/>
      <c r="CC4" s="911"/>
      <c r="CD4" s="962"/>
      <c r="CE4" s="66"/>
      <c r="CF4" s="63"/>
      <c r="CG4" s="972"/>
      <c r="CH4" s="14"/>
      <c r="CI4" s="15"/>
      <c r="CJ4" s="16"/>
      <c r="CK4" s="116"/>
      <c r="CL4" s="119"/>
      <c r="CM4" s="961" t="s">
        <v>197</v>
      </c>
      <c r="CN4" s="911"/>
      <c r="CO4" s="911"/>
      <c r="CP4" s="911"/>
      <c r="CQ4" s="962"/>
      <c r="CR4" s="63"/>
      <c r="CS4" s="958" t="s">
        <v>56</v>
      </c>
      <c r="CT4" s="959"/>
      <c r="CU4" s="63"/>
      <c r="CV4" s="15"/>
      <c r="CW4" s="960" t="s">
        <v>56</v>
      </c>
      <c r="CX4" s="959"/>
      <c r="CY4" s="14"/>
      <c r="CZ4" s="889"/>
      <c r="DA4" s="14"/>
      <c r="DB4" s="889"/>
      <c r="DC4" s="14"/>
      <c r="DD4" s="15"/>
      <c r="DE4" s="16"/>
      <c r="DF4" s="116"/>
      <c r="DG4" s="117"/>
      <c r="DH4" s="961" t="s">
        <v>197</v>
      </c>
      <c r="DI4" s="911"/>
      <c r="DJ4" s="911"/>
      <c r="DK4" s="911"/>
      <c r="DL4" s="962"/>
      <c r="DM4" s="14"/>
      <c r="DN4" s="941"/>
      <c r="DO4" s="943"/>
      <c r="DP4" s="943"/>
      <c r="DQ4" s="950"/>
      <c r="DR4" s="14"/>
      <c r="DS4" s="889"/>
      <c r="DT4" s="71"/>
      <c r="DU4" s="14"/>
      <c r="DV4" s="930"/>
      <c r="DW4" s="930"/>
      <c r="DX4" s="931"/>
      <c r="DY4" s="17"/>
      <c r="DZ4" s="17"/>
      <c r="EA4" s="17"/>
      <c r="EB4" s="17"/>
      <c r="EC4" s="17"/>
      <c r="ED4" s="17"/>
      <c r="EE4" s="17"/>
      <c r="EF4" s="17"/>
      <c r="EG4" s="17"/>
      <c r="EH4" s="17"/>
      <c r="EI4" s="17"/>
      <c r="EJ4" s="17"/>
      <c r="EK4" s="17"/>
    </row>
    <row r="5" spans="1:141" s="18" customFormat="1">
      <c r="B5" s="889"/>
      <c r="C5" s="889"/>
      <c r="D5" s="889"/>
      <c r="E5" s="889"/>
      <c r="F5" s="62"/>
      <c r="G5" s="48"/>
      <c r="H5" s="67" t="s">
        <v>203</v>
      </c>
      <c r="I5" s="48"/>
      <c r="J5" s="67" t="s">
        <v>203</v>
      </c>
      <c r="K5" s="24"/>
      <c r="L5" s="15"/>
      <c r="M5" s="68" t="s">
        <v>204</v>
      </c>
      <c r="N5" s="14"/>
      <c r="O5" s="906"/>
      <c r="P5" s="120"/>
      <c r="Q5" s="908"/>
      <c r="R5" s="120"/>
      <c r="S5" s="121"/>
      <c r="T5" s="113" t="s">
        <v>204</v>
      </c>
      <c r="U5" s="59"/>
      <c r="V5" s="68" t="s">
        <v>204</v>
      </c>
      <c r="W5" s="14"/>
      <c r="X5" s="906"/>
      <c r="Y5" s="120"/>
      <c r="Z5" s="908"/>
      <c r="AA5" s="120"/>
      <c r="AB5" s="121"/>
      <c r="AC5" s="122" t="s">
        <v>204</v>
      </c>
      <c r="AD5" s="24"/>
      <c r="AE5" s="15"/>
      <c r="AF5" s="68" t="s">
        <v>204</v>
      </c>
      <c r="AG5" s="69"/>
      <c r="AH5" s="70" t="s">
        <v>205</v>
      </c>
      <c r="AI5" s="14"/>
      <c r="AJ5" s="111" t="s">
        <v>199</v>
      </c>
      <c r="AK5" s="120"/>
      <c r="AL5" s="122" t="s">
        <v>200</v>
      </c>
      <c r="AM5" s="24"/>
      <c r="AN5" s="15"/>
      <c r="AO5" s="70" t="s">
        <v>204</v>
      </c>
      <c r="AP5" s="69"/>
      <c r="AQ5" s="70" t="s">
        <v>205</v>
      </c>
      <c r="AR5" s="14"/>
      <c r="AS5" s="906"/>
      <c r="AT5" s="120"/>
      <c r="AU5" s="908"/>
      <c r="AV5" s="120"/>
      <c r="AW5" s="121"/>
      <c r="AX5" s="122" t="s">
        <v>204</v>
      </c>
      <c r="AY5" s="107"/>
      <c r="AZ5" s="123"/>
      <c r="BA5" s="124"/>
      <c r="BB5" s="116"/>
      <c r="BC5" s="117"/>
      <c r="BD5" s="111" t="s">
        <v>206</v>
      </c>
      <c r="BE5" s="120"/>
      <c r="BF5" s="125" t="s">
        <v>200</v>
      </c>
      <c r="BG5" s="120"/>
      <c r="BH5" s="126" t="s">
        <v>201</v>
      </c>
      <c r="BI5" s="107"/>
      <c r="BJ5" s="123"/>
      <c r="BK5" s="124"/>
      <c r="BL5" s="116"/>
      <c r="BM5" s="117"/>
      <c r="BN5" s="111" t="s">
        <v>206</v>
      </c>
      <c r="BO5" s="120"/>
      <c r="BP5" s="125" t="s">
        <v>200</v>
      </c>
      <c r="BQ5" s="120"/>
      <c r="BR5" s="126" t="s">
        <v>201</v>
      </c>
      <c r="BS5" s="14"/>
      <c r="BT5" s="14"/>
      <c r="BU5" s="48"/>
      <c r="BV5" s="71"/>
      <c r="BW5" s="49"/>
      <c r="BX5" s="127"/>
      <c r="BY5" s="128"/>
      <c r="BZ5" s="111" t="s">
        <v>206</v>
      </c>
      <c r="CA5" s="129"/>
      <c r="CB5" s="125" t="s">
        <v>200</v>
      </c>
      <c r="CC5" s="129"/>
      <c r="CD5" s="126" t="s">
        <v>201</v>
      </c>
      <c r="CE5" s="66"/>
      <c r="CF5" s="24"/>
      <c r="CG5" s="972"/>
      <c r="CH5" s="14"/>
      <c r="CI5" s="48"/>
      <c r="CJ5" s="49"/>
      <c r="CK5" s="127"/>
      <c r="CL5" s="130"/>
      <c r="CM5" s="111" t="s">
        <v>206</v>
      </c>
      <c r="CN5" s="131"/>
      <c r="CO5" s="125" t="s">
        <v>200</v>
      </c>
      <c r="CP5" s="131"/>
      <c r="CQ5" s="126" t="s">
        <v>201</v>
      </c>
      <c r="CR5" s="63"/>
      <c r="CS5" s="72" t="s">
        <v>57</v>
      </c>
      <c r="CT5" s="73" t="s">
        <v>58</v>
      </c>
      <c r="CU5" s="63"/>
      <c r="CV5" s="15"/>
      <c r="CW5" s="74" t="s">
        <v>57</v>
      </c>
      <c r="CX5" s="73" t="s">
        <v>58</v>
      </c>
      <c r="CY5" s="14"/>
      <c r="CZ5" s="889"/>
      <c r="DA5" s="14"/>
      <c r="DB5" s="889"/>
      <c r="DC5" s="14"/>
      <c r="DD5" s="48"/>
      <c r="DE5" s="49"/>
      <c r="DF5" s="127"/>
      <c r="DG5" s="132"/>
      <c r="DH5" s="111" t="s">
        <v>206</v>
      </c>
      <c r="DI5" s="120"/>
      <c r="DJ5" s="125" t="s">
        <v>200</v>
      </c>
      <c r="DK5" s="120"/>
      <c r="DL5" s="126" t="s">
        <v>201</v>
      </c>
      <c r="DM5" s="14"/>
      <c r="DN5" s="941"/>
      <c r="DO5" s="943"/>
      <c r="DP5" s="943"/>
      <c r="DQ5" s="950"/>
      <c r="DR5" s="14"/>
      <c r="DS5" s="889"/>
      <c r="DT5" s="65"/>
      <c r="DU5" s="14"/>
      <c r="DV5" s="930"/>
      <c r="DW5" s="930"/>
      <c r="DX5" s="931"/>
      <c r="DY5" s="17"/>
      <c r="DZ5" s="17"/>
      <c r="EA5" s="17"/>
      <c r="EB5" s="17"/>
      <c r="EC5" s="17"/>
      <c r="ED5" s="17"/>
      <c r="EE5" s="17"/>
      <c r="EF5" s="17"/>
      <c r="EG5" s="17"/>
      <c r="EH5" s="17"/>
      <c r="EI5" s="17"/>
      <c r="EJ5" s="17"/>
      <c r="EK5" s="17"/>
    </row>
    <row r="6" spans="1:141" s="18" customFormat="1">
      <c r="B6" s="61" t="s">
        <v>107</v>
      </c>
      <c r="C6" s="61" t="s">
        <v>108</v>
      </c>
      <c r="D6" s="61" t="s">
        <v>59</v>
      </c>
      <c r="E6" s="61" t="s">
        <v>60</v>
      </c>
      <c r="F6" s="63"/>
      <c r="G6" s="966" t="s">
        <v>61</v>
      </c>
      <c r="H6" s="967"/>
      <c r="I6" s="966" t="s">
        <v>61</v>
      </c>
      <c r="J6" s="967"/>
      <c r="K6" s="24"/>
      <c r="L6" s="966" t="s">
        <v>62</v>
      </c>
      <c r="M6" s="968"/>
      <c r="N6" s="968"/>
      <c r="O6" s="968"/>
      <c r="P6" s="968"/>
      <c r="Q6" s="968"/>
      <c r="R6" s="968"/>
      <c r="S6" s="968"/>
      <c r="T6" s="967"/>
      <c r="U6" s="969" t="s">
        <v>62</v>
      </c>
      <c r="V6" s="970"/>
      <c r="W6" s="970"/>
      <c r="X6" s="970"/>
      <c r="Y6" s="970"/>
      <c r="Z6" s="970"/>
      <c r="AA6" s="970"/>
      <c r="AB6" s="970"/>
      <c r="AC6" s="971"/>
      <c r="AD6" s="24"/>
      <c r="AE6" s="966" t="s">
        <v>63</v>
      </c>
      <c r="AF6" s="968"/>
      <c r="AG6" s="968"/>
      <c r="AH6" s="968"/>
      <c r="AI6" s="968"/>
      <c r="AJ6" s="968"/>
      <c r="AK6" s="968"/>
      <c r="AL6" s="967"/>
      <c r="AM6" s="24"/>
      <c r="AN6" s="966" t="s">
        <v>109</v>
      </c>
      <c r="AO6" s="968"/>
      <c r="AP6" s="968"/>
      <c r="AQ6" s="968"/>
      <c r="AR6" s="968"/>
      <c r="AS6" s="968"/>
      <c r="AT6" s="968"/>
      <c r="AU6" s="968"/>
      <c r="AV6" s="968"/>
      <c r="AW6" s="968"/>
      <c r="AX6" s="967"/>
      <c r="AY6" s="107"/>
      <c r="AZ6" s="982" t="s">
        <v>207</v>
      </c>
      <c r="BA6" s="983"/>
      <c r="BB6" s="983"/>
      <c r="BC6" s="983"/>
      <c r="BD6" s="983"/>
      <c r="BE6" s="983"/>
      <c r="BF6" s="983"/>
      <c r="BG6" s="983"/>
      <c r="BH6" s="984"/>
      <c r="BI6" s="107"/>
      <c r="BJ6" s="982" t="s">
        <v>110</v>
      </c>
      <c r="BK6" s="983"/>
      <c r="BL6" s="983"/>
      <c r="BM6" s="983"/>
      <c r="BN6" s="983"/>
      <c r="BO6" s="983"/>
      <c r="BP6" s="983"/>
      <c r="BQ6" s="983"/>
      <c r="BR6" s="984"/>
      <c r="BS6" s="14"/>
      <c r="BT6" s="14"/>
      <c r="BU6" s="966" t="s">
        <v>64</v>
      </c>
      <c r="BV6" s="968"/>
      <c r="BW6" s="968"/>
      <c r="BX6" s="968"/>
      <c r="BY6" s="968"/>
      <c r="BZ6" s="968"/>
      <c r="CA6" s="968"/>
      <c r="CB6" s="968"/>
      <c r="CC6" s="968"/>
      <c r="CD6" s="968"/>
      <c r="CE6" s="968"/>
      <c r="CF6" s="968"/>
      <c r="CG6" s="967"/>
      <c r="CH6" s="14"/>
      <c r="CI6" s="966" t="s">
        <v>65</v>
      </c>
      <c r="CJ6" s="968"/>
      <c r="CK6" s="968"/>
      <c r="CL6" s="968"/>
      <c r="CM6" s="968"/>
      <c r="CN6" s="968"/>
      <c r="CO6" s="968"/>
      <c r="CP6" s="968"/>
      <c r="CQ6" s="967"/>
      <c r="CR6" s="63"/>
      <c r="CS6" s="966" t="s">
        <v>66</v>
      </c>
      <c r="CT6" s="967"/>
      <c r="CU6" s="63"/>
      <c r="CV6" s="966" t="s">
        <v>67</v>
      </c>
      <c r="CW6" s="968"/>
      <c r="CX6" s="967"/>
      <c r="CY6" s="14"/>
      <c r="CZ6" s="47" t="s">
        <v>111</v>
      </c>
      <c r="DA6" s="14"/>
      <c r="DB6" s="47" t="s">
        <v>68</v>
      </c>
      <c r="DC6" s="14"/>
      <c r="DD6" s="966" t="s">
        <v>112</v>
      </c>
      <c r="DE6" s="968"/>
      <c r="DF6" s="968"/>
      <c r="DG6" s="968"/>
      <c r="DH6" s="968"/>
      <c r="DI6" s="968"/>
      <c r="DJ6" s="968"/>
      <c r="DK6" s="968"/>
      <c r="DL6" s="967"/>
      <c r="DM6" s="14"/>
      <c r="DN6" s="966" t="s">
        <v>113</v>
      </c>
      <c r="DO6" s="968"/>
      <c r="DP6" s="968"/>
      <c r="DQ6" s="967"/>
      <c r="DR6" s="14"/>
      <c r="DS6" s="47" t="s">
        <v>119</v>
      </c>
      <c r="DT6" s="65"/>
      <c r="DU6" s="14"/>
      <c r="DV6" s="50"/>
      <c r="DW6" s="50"/>
      <c r="DX6" s="50"/>
      <c r="DY6" s="17"/>
      <c r="DZ6" s="17"/>
      <c r="EA6" s="17"/>
      <c r="EB6" s="17"/>
      <c r="EC6" s="17"/>
      <c r="ED6" s="17"/>
      <c r="EE6" s="17"/>
      <c r="EF6" s="17"/>
      <c r="EG6" s="17"/>
      <c r="EH6" s="17"/>
      <c r="EI6" s="17"/>
      <c r="EJ6" s="17"/>
      <c r="EK6" s="17"/>
    </row>
    <row r="7" spans="1:141" s="18" customFormat="1">
      <c r="A7" s="18">
        <v>1</v>
      </c>
      <c r="B7" s="19">
        <v>2</v>
      </c>
      <c r="C7" s="133">
        <v>3</v>
      </c>
      <c r="D7" s="19">
        <v>4</v>
      </c>
      <c r="E7" s="133">
        <v>5</v>
      </c>
      <c r="F7" s="19">
        <v>6</v>
      </c>
      <c r="G7" s="133">
        <v>7</v>
      </c>
      <c r="H7" s="19">
        <v>8</v>
      </c>
      <c r="I7" s="133">
        <v>9</v>
      </c>
      <c r="J7" s="19">
        <v>10</v>
      </c>
      <c r="K7" s="133">
        <v>11</v>
      </c>
      <c r="L7" s="19">
        <v>12</v>
      </c>
      <c r="M7" s="133">
        <v>13</v>
      </c>
      <c r="N7" s="19">
        <v>14</v>
      </c>
      <c r="O7" s="133">
        <v>15</v>
      </c>
      <c r="P7" s="19">
        <v>16</v>
      </c>
      <c r="Q7" s="133">
        <v>17</v>
      </c>
      <c r="R7" s="19">
        <v>18</v>
      </c>
      <c r="S7" s="133">
        <v>19</v>
      </c>
      <c r="T7" s="19">
        <v>20</v>
      </c>
      <c r="U7" s="133">
        <v>21</v>
      </c>
      <c r="V7" s="19">
        <v>22</v>
      </c>
      <c r="W7" s="133">
        <v>23</v>
      </c>
      <c r="X7" s="19">
        <v>24</v>
      </c>
      <c r="Y7" s="133">
        <v>25</v>
      </c>
      <c r="Z7" s="19">
        <v>26</v>
      </c>
      <c r="AA7" s="133">
        <v>27</v>
      </c>
      <c r="AB7" s="19">
        <v>28</v>
      </c>
      <c r="AC7" s="133">
        <v>29</v>
      </c>
      <c r="AD7" s="19">
        <v>30</v>
      </c>
      <c r="AE7" s="133">
        <v>31</v>
      </c>
      <c r="AF7" s="19">
        <v>32</v>
      </c>
      <c r="AG7" s="133">
        <v>33</v>
      </c>
      <c r="AH7" s="19">
        <v>34</v>
      </c>
      <c r="AI7" s="133">
        <v>35</v>
      </c>
      <c r="AJ7" s="19">
        <v>36</v>
      </c>
      <c r="AK7" s="133">
        <v>37</v>
      </c>
      <c r="AL7" s="19">
        <v>38</v>
      </c>
      <c r="AM7" s="133">
        <v>39</v>
      </c>
      <c r="AN7" s="19">
        <v>40</v>
      </c>
      <c r="AO7" s="133">
        <v>41</v>
      </c>
      <c r="AP7" s="19">
        <v>42</v>
      </c>
      <c r="AQ7" s="133">
        <v>43</v>
      </c>
      <c r="AR7" s="19">
        <v>44</v>
      </c>
      <c r="AS7" s="133">
        <v>45</v>
      </c>
      <c r="AT7" s="19">
        <v>46</v>
      </c>
      <c r="AU7" s="133">
        <v>47</v>
      </c>
      <c r="AV7" s="19">
        <v>48</v>
      </c>
      <c r="AW7" s="133">
        <v>49</v>
      </c>
      <c r="AX7" s="19">
        <v>50</v>
      </c>
      <c r="AY7" s="133">
        <v>51</v>
      </c>
      <c r="AZ7" s="19">
        <v>52</v>
      </c>
      <c r="BA7" s="133">
        <v>53</v>
      </c>
      <c r="BB7" s="19">
        <v>54</v>
      </c>
      <c r="BC7" s="133">
        <v>55</v>
      </c>
      <c r="BD7" s="19">
        <v>56</v>
      </c>
      <c r="BE7" s="133">
        <v>57</v>
      </c>
      <c r="BF7" s="19">
        <v>58</v>
      </c>
      <c r="BG7" s="133">
        <v>59</v>
      </c>
      <c r="BH7" s="19">
        <v>60</v>
      </c>
      <c r="BI7" s="133">
        <v>61</v>
      </c>
      <c r="BJ7" s="19">
        <v>62</v>
      </c>
      <c r="BK7" s="133">
        <v>63</v>
      </c>
      <c r="BL7" s="19">
        <v>64</v>
      </c>
      <c r="BM7" s="133">
        <v>65</v>
      </c>
      <c r="BN7" s="19">
        <v>66</v>
      </c>
      <c r="BO7" s="133">
        <v>67</v>
      </c>
      <c r="BP7" s="19">
        <v>68</v>
      </c>
      <c r="BQ7" s="133">
        <v>69</v>
      </c>
      <c r="BR7" s="19">
        <v>70</v>
      </c>
      <c r="BS7" s="133">
        <v>71</v>
      </c>
      <c r="BT7" s="19">
        <v>72</v>
      </c>
      <c r="BU7" s="133">
        <v>73</v>
      </c>
      <c r="BV7" s="19">
        <v>74</v>
      </c>
      <c r="BW7" s="133">
        <v>75</v>
      </c>
      <c r="BX7" s="19">
        <v>76</v>
      </c>
      <c r="BY7" s="133">
        <v>77</v>
      </c>
      <c r="BZ7" s="19">
        <v>78</v>
      </c>
      <c r="CA7" s="133">
        <v>79</v>
      </c>
      <c r="CB7" s="19">
        <v>80</v>
      </c>
      <c r="CC7" s="133">
        <v>81</v>
      </c>
      <c r="CD7" s="19">
        <v>82</v>
      </c>
      <c r="CE7" s="133">
        <v>83</v>
      </c>
      <c r="CF7" s="19">
        <v>84</v>
      </c>
      <c r="CG7" s="133">
        <v>85</v>
      </c>
      <c r="CH7" s="19">
        <v>86</v>
      </c>
      <c r="CI7" s="133">
        <v>87</v>
      </c>
      <c r="CJ7" s="19">
        <v>88</v>
      </c>
      <c r="CK7" s="133">
        <v>89</v>
      </c>
      <c r="CL7" s="19">
        <v>90</v>
      </c>
      <c r="CM7" s="133">
        <v>91</v>
      </c>
      <c r="CN7" s="19">
        <v>92</v>
      </c>
      <c r="CO7" s="133">
        <v>93</v>
      </c>
      <c r="CP7" s="19">
        <v>94</v>
      </c>
      <c r="CQ7" s="133">
        <v>95</v>
      </c>
      <c r="CR7" s="19">
        <v>96</v>
      </c>
      <c r="CS7" s="133">
        <v>97</v>
      </c>
      <c r="CT7" s="19">
        <v>98</v>
      </c>
      <c r="CU7" s="133">
        <v>99</v>
      </c>
      <c r="CV7" s="19">
        <v>100</v>
      </c>
      <c r="CW7" s="133">
        <v>101</v>
      </c>
      <c r="CX7" s="19">
        <v>102</v>
      </c>
      <c r="CY7" s="133">
        <v>103</v>
      </c>
      <c r="CZ7" s="19">
        <v>104</v>
      </c>
      <c r="DA7" s="133">
        <v>105</v>
      </c>
      <c r="DB7" s="19">
        <v>106</v>
      </c>
      <c r="DC7" s="133">
        <v>107</v>
      </c>
      <c r="DD7" s="19">
        <v>108</v>
      </c>
      <c r="DE7" s="133">
        <v>109</v>
      </c>
      <c r="DF7" s="19">
        <v>110</v>
      </c>
      <c r="DG7" s="133">
        <v>111</v>
      </c>
      <c r="DH7" s="19">
        <v>112</v>
      </c>
      <c r="DI7" s="133">
        <v>113</v>
      </c>
      <c r="DJ7" s="19">
        <v>114</v>
      </c>
      <c r="DK7" s="133">
        <v>115</v>
      </c>
      <c r="DL7" s="19">
        <v>116</v>
      </c>
      <c r="DM7" s="133">
        <v>117</v>
      </c>
      <c r="DN7" s="19">
        <v>118</v>
      </c>
      <c r="DO7" s="133">
        <v>119</v>
      </c>
      <c r="DP7" s="19">
        <v>120</v>
      </c>
      <c r="DQ7" s="133">
        <v>121</v>
      </c>
      <c r="DR7" s="19">
        <v>122</v>
      </c>
      <c r="DS7" s="133">
        <v>123</v>
      </c>
      <c r="DT7" s="53"/>
      <c r="DU7" s="14"/>
      <c r="DV7" s="50"/>
      <c r="DW7" s="50"/>
      <c r="DX7" s="50"/>
      <c r="DY7" s="17"/>
      <c r="DZ7" s="17"/>
      <c r="EA7" s="17"/>
      <c r="EB7" s="17"/>
      <c r="EC7" s="17"/>
      <c r="ED7" s="17"/>
      <c r="EE7" s="17"/>
      <c r="EF7" s="17"/>
      <c r="EG7" s="17"/>
      <c r="EH7" s="17"/>
      <c r="EI7" s="17"/>
      <c r="EJ7" s="17"/>
      <c r="EK7" s="17"/>
    </row>
    <row r="8" spans="1:141" s="18" customFormat="1" ht="18.600000000000001" customHeight="1">
      <c r="A8" s="898" t="s">
        <v>231</v>
      </c>
      <c r="B8" s="888" t="s">
        <v>85</v>
      </c>
      <c r="C8" s="1003" t="s">
        <v>69</v>
      </c>
      <c r="D8" s="1006" t="s">
        <v>70</v>
      </c>
      <c r="E8" s="1009" t="s">
        <v>71</v>
      </c>
      <c r="F8" s="51"/>
      <c r="G8" s="923">
        <v>199830</v>
      </c>
      <c r="H8" s="926">
        <v>266780</v>
      </c>
      <c r="I8" s="923">
        <v>195030</v>
      </c>
      <c r="J8" s="926">
        <v>261980</v>
      </c>
      <c r="K8" s="929" t="s">
        <v>72</v>
      </c>
      <c r="L8" s="973">
        <v>1880</v>
      </c>
      <c r="M8" s="976">
        <v>2540</v>
      </c>
      <c r="N8" s="979" t="s">
        <v>177</v>
      </c>
      <c r="O8" s="911" t="s">
        <v>208</v>
      </c>
      <c r="P8" s="911" t="s">
        <v>72</v>
      </c>
      <c r="Q8" s="914" t="s">
        <v>209</v>
      </c>
      <c r="R8" s="911" t="s">
        <v>72</v>
      </c>
      <c r="S8" s="917">
        <v>3.6</v>
      </c>
      <c r="T8" s="920">
        <v>2.7</v>
      </c>
      <c r="U8" s="973">
        <v>1830</v>
      </c>
      <c r="V8" s="976">
        <v>2490</v>
      </c>
      <c r="W8" s="979" t="s">
        <v>177</v>
      </c>
      <c r="X8" s="911" t="s">
        <v>208</v>
      </c>
      <c r="Y8" s="911" t="s">
        <v>72</v>
      </c>
      <c r="Z8" s="914" t="s">
        <v>209</v>
      </c>
      <c r="AA8" s="911" t="s">
        <v>72</v>
      </c>
      <c r="AB8" s="917">
        <v>3.5</v>
      </c>
      <c r="AC8" s="920">
        <v>2.6</v>
      </c>
      <c r="AD8" s="929" t="s">
        <v>72</v>
      </c>
      <c r="AE8" s="990">
        <v>16190</v>
      </c>
      <c r="AF8" s="926">
        <v>26980</v>
      </c>
      <c r="AG8" s="999">
        <v>160</v>
      </c>
      <c r="AH8" s="976">
        <v>270</v>
      </c>
      <c r="AI8" s="979" t="s">
        <v>177</v>
      </c>
      <c r="AJ8" s="911" t="s">
        <v>208</v>
      </c>
      <c r="AK8" s="911" t="s">
        <v>72</v>
      </c>
      <c r="AL8" s="1023" t="s">
        <v>210</v>
      </c>
      <c r="AM8" s="989" t="s">
        <v>72</v>
      </c>
      <c r="AN8" s="990">
        <v>133910</v>
      </c>
      <c r="AO8" s="993">
        <v>66950</v>
      </c>
      <c r="AP8" s="996">
        <v>1330</v>
      </c>
      <c r="AQ8" s="976">
        <v>660</v>
      </c>
      <c r="AR8" s="979" t="s">
        <v>177</v>
      </c>
      <c r="AS8" s="911" t="s">
        <v>208</v>
      </c>
      <c r="AT8" s="911" t="s">
        <v>72</v>
      </c>
      <c r="AU8" s="914" t="s">
        <v>209</v>
      </c>
      <c r="AV8" s="911" t="s">
        <v>72</v>
      </c>
      <c r="AW8" s="917">
        <v>3.6</v>
      </c>
      <c r="AX8" s="920">
        <v>3.7</v>
      </c>
      <c r="AY8" s="985" t="s">
        <v>72</v>
      </c>
      <c r="AZ8" s="986">
        <v>120520</v>
      </c>
      <c r="BA8" s="985" t="s">
        <v>72</v>
      </c>
      <c r="BB8" s="952">
        <v>1200</v>
      </c>
      <c r="BC8" s="911" t="s">
        <v>177</v>
      </c>
      <c r="BD8" s="911" t="s">
        <v>208</v>
      </c>
      <c r="BE8" s="911" t="s">
        <v>72</v>
      </c>
      <c r="BF8" s="914" t="s">
        <v>209</v>
      </c>
      <c r="BG8" s="911" t="s">
        <v>72</v>
      </c>
      <c r="BH8" s="1032">
        <v>3.6</v>
      </c>
      <c r="BI8" s="985" t="s">
        <v>72</v>
      </c>
      <c r="BJ8" s="986">
        <v>13390</v>
      </c>
      <c r="BK8" s="985" t="s">
        <v>72</v>
      </c>
      <c r="BL8" s="952">
        <v>130</v>
      </c>
      <c r="BM8" s="911" t="s">
        <v>177</v>
      </c>
      <c r="BN8" s="911" t="s">
        <v>208</v>
      </c>
      <c r="BO8" s="911" t="s">
        <v>72</v>
      </c>
      <c r="BP8" s="914" t="s">
        <v>209</v>
      </c>
      <c r="BQ8" s="911" t="s">
        <v>72</v>
      </c>
      <c r="BR8" s="1032">
        <v>3.4</v>
      </c>
      <c r="BS8" s="1059" t="s">
        <v>73</v>
      </c>
      <c r="BT8" s="24"/>
      <c r="BU8" s="1028" t="s">
        <v>74</v>
      </c>
      <c r="BV8" s="1029"/>
      <c r="BW8" s="1031" t="s">
        <v>72</v>
      </c>
      <c r="BX8" s="135"/>
      <c r="BY8" s="136"/>
      <c r="BZ8" s="137"/>
      <c r="CA8" s="136"/>
      <c r="CB8" s="137"/>
      <c r="CC8" s="136"/>
      <c r="CD8" s="138"/>
      <c r="CE8" s="52"/>
      <c r="CF8" s="989" t="s">
        <v>75</v>
      </c>
      <c r="CG8" s="80"/>
      <c r="CH8" s="1057" t="s">
        <v>72</v>
      </c>
      <c r="CI8" s="1036">
        <v>45150</v>
      </c>
      <c r="CJ8" s="1058" t="s">
        <v>72</v>
      </c>
      <c r="CK8" s="1060">
        <v>390</v>
      </c>
      <c r="CL8" s="894" t="s">
        <v>177</v>
      </c>
      <c r="CM8" s="894" t="s">
        <v>208</v>
      </c>
      <c r="CN8" s="894" t="s">
        <v>72</v>
      </c>
      <c r="CO8" s="1050" t="s">
        <v>209</v>
      </c>
      <c r="CP8" s="894" t="s">
        <v>72</v>
      </c>
      <c r="CQ8" s="1052">
        <v>6.4</v>
      </c>
      <c r="CR8" s="1042" t="s">
        <v>72</v>
      </c>
      <c r="CS8" s="1054">
        <v>3400</v>
      </c>
      <c r="CT8" s="1039">
        <v>3700</v>
      </c>
      <c r="CU8" s="1042" t="s">
        <v>72</v>
      </c>
      <c r="CV8" s="1043" t="s">
        <v>76</v>
      </c>
      <c r="CW8" s="1045">
        <v>20300</v>
      </c>
      <c r="CX8" s="1047">
        <v>22600</v>
      </c>
      <c r="CY8" s="929" t="s">
        <v>77</v>
      </c>
      <c r="CZ8" s="1036">
        <v>2110</v>
      </c>
      <c r="DA8" s="929" t="s">
        <v>77</v>
      </c>
      <c r="DB8" s="1077" t="s">
        <v>212</v>
      </c>
      <c r="DC8" s="929" t="s">
        <v>77</v>
      </c>
      <c r="DD8" s="1036">
        <v>42450</v>
      </c>
      <c r="DE8" s="929" t="s">
        <v>72</v>
      </c>
      <c r="DF8" s="1093">
        <v>420</v>
      </c>
      <c r="DG8" s="1096" t="s">
        <v>177</v>
      </c>
      <c r="DH8" s="894" t="s">
        <v>208</v>
      </c>
      <c r="DI8" s="1096" t="s">
        <v>72</v>
      </c>
      <c r="DJ8" s="1050" t="s">
        <v>209</v>
      </c>
      <c r="DK8" s="1096" t="s">
        <v>72</v>
      </c>
      <c r="DL8" s="1052">
        <v>0.9</v>
      </c>
      <c r="DM8" s="929" t="s">
        <v>77</v>
      </c>
      <c r="DN8" s="1085" t="s">
        <v>279</v>
      </c>
      <c r="DO8" s="1087" t="s">
        <v>278</v>
      </c>
      <c r="DP8" s="1087" t="s">
        <v>278</v>
      </c>
      <c r="DQ8" s="1089" t="s">
        <v>278</v>
      </c>
      <c r="DR8" s="929"/>
      <c r="DS8" s="1077" t="s">
        <v>211</v>
      </c>
      <c r="DT8" s="53"/>
      <c r="DU8" s="14"/>
      <c r="DV8" s="50">
        <v>39</v>
      </c>
      <c r="DW8" s="50">
        <v>40</v>
      </c>
      <c r="DX8" s="931">
        <v>3</v>
      </c>
      <c r="DY8" s="17"/>
      <c r="DZ8" s="17"/>
      <c r="EA8" s="17"/>
      <c r="EB8" s="17"/>
      <c r="EC8" s="17"/>
      <c r="ED8" s="17"/>
      <c r="EE8" s="17"/>
      <c r="EF8" s="17"/>
      <c r="EG8" s="17"/>
      <c r="EH8" s="17"/>
      <c r="EI8" s="17"/>
      <c r="EJ8" s="17"/>
      <c r="EK8" s="17"/>
    </row>
    <row r="9" spans="1:141" s="18" customFormat="1" ht="18.600000000000001" customHeight="1">
      <c r="A9" s="898"/>
      <c r="B9" s="889"/>
      <c r="C9" s="1004"/>
      <c r="D9" s="1007"/>
      <c r="E9" s="1010"/>
      <c r="F9" s="51"/>
      <c r="G9" s="924"/>
      <c r="H9" s="927"/>
      <c r="I9" s="924"/>
      <c r="J9" s="927"/>
      <c r="K9" s="929"/>
      <c r="L9" s="974"/>
      <c r="M9" s="977"/>
      <c r="N9" s="980"/>
      <c r="O9" s="912"/>
      <c r="P9" s="912"/>
      <c r="Q9" s="915"/>
      <c r="R9" s="912"/>
      <c r="S9" s="918"/>
      <c r="T9" s="921"/>
      <c r="U9" s="974"/>
      <c r="V9" s="977"/>
      <c r="W9" s="980"/>
      <c r="X9" s="912"/>
      <c r="Y9" s="912"/>
      <c r="Z9" s="915"/>
      <c r="AA9" s="912"/>
      <c r="AB9" s="918"/>
      <c r="AC9" s="921"/>
      <c r="AD9" s="929"/>
      <c r="AE9" s="991"/>
      <c r="AF9" s="927"/>
      <c r="AG9" s="1000"/>
      <c r="AH9" s="977"/>
      <c r="AI9" s="980"/>
      <c r="AJ9" s="912"/>
      <c r="AK9" s="912"/>
      <c r="AL9" s="1024"/>
      <c r="AM9" s="989"/>
      <c r="AN9" s="991"/>
      <c r="AO9" s="994"/>
      <c r="AP9" s="997"/>
      <c r="AQ9" s="977"/>
      <c r="AR9" s="980"/>
      <c r="AS9" s="912"/>
      <c r="AT9" s="912"/>
      <c r="AU9" s="915"/>
      <c r="AV9" s="912"/>
      <c r="AW9" s="918"/>
      <c r="AX9" s="921"/>
      <c r="AY9" s="985"/>
      <c r="AZ9" s="987"/>
      <c r="BA9" s="985"/>
      <c r="BB9" s="955"/>
      <c r="BC9" s="912"/>
      <c r="BD9" s="912"/>
      <c r="BE9" s="912"/>
      <c r="BF9" s="915"/>
      <c r="BG9" s="912"/>
      <c r="BH9" s="1033"/>
      <c r="BI9" s="985"/>
      <c r="BJ9" s="987"/>
      <c r="BK9" s="985"/>
      <c r="BL9" s="955"/>
      <c r="BM9" s="912"/>
      <c r="BN9" s="912"/>
      <c r="BO9" s="912"/>
      <c r="BP9" s="915"/>
      <c r="BQ9" s="912"/>
      <c r="BR9" s="1033"/>
      <c r="BS9" s="1059"/>
      <c r="BT9" s="24"/>
      <c r="BU9" s="1013"/>
      <c r="BV9" s="1030"/>
      <c r="BW9" s="1031"/>
      <c r="BX9" s="140"/>
      <c r="BY9" s="141"/>
      <c r="BZ9" s="142"/>
      <c r="CA9" s="141"/>
      <c r="CB9" s="142"/>
      <c r="CC9" s="141"/>
      <c r="CD9" s="143"/>
      <c r="CE9" s="52"/>
      <c r="CF9" s="989"/>
      <c r="CG9" s="81"/>
      <c r="CH9" s="1057"/>
      <c r="CI9" s="1037"/>
      <c r="CJ9" s="1058"/>
      <c r="CK9" s="1061"/>
      <c r="CL9" s="912"/>
      <c r="CM9" s="912"/>
      <c r="CN9" s="912"/>
      <c r="CO9" s="915"/>
      <c r="CP9" s="912"/>
      <c r="CQ9" s="1033"/>
      <c r="CR9" s="1042"/>
      <c r="CS9" s="1055"/>
      <c r="CT9" s="1040"/>
      <c r="CU9" s="1042"/>
      <c r="CV9" s="1044"/>
      <c r="CW9" s="1046"/>
      <c r="CX9" s="1048"/>
      <c r="CY9" s="929"/>
      <c r="CZ9" s="1037"/>
      <c r="DA9" s="929"/>
      <c r="DB9" s="1078"/>
      <c r="DC9" s="929"/>
      <c r="DD9" s="1037"/>
      <c r="DE9" s="929"/>
      <c r="DF9" s="1094"/>
      <c r="DG9" s="1097"/>
      <c r="DH9" s="912"/>
      <c r="DI9" s="1097"/>
      <c r="DJ9" s="915"/>
      <c r="DK9" s="1097"/>
      <c r="DL9" s="1033"/>
      <c r="DM9" s="929"/>
      <c r="DN9" s="1086"/>
      <c r="DO9" s="1088"/>
      <c r="DP9" s="1088"/>
      <c r="DQ9" s="1090"/>
      <c r="DR9" s="929"/>
      <c r="DS9" s="1078"/>
      <c r="DT9" s="53"/>
      <c r="DU9" s="14"/>
      <c r="DV9" s="50"/>
      <c r="DW9" s="50"/>
      <c r="DX9" s="931"/>
      <c r="DY9" s="17"/>
      <c r="DZ9" s="17"/>
      <c r="EA9" s="17"/>
      <c r="EB9" s="17"/>
      <c r="EC9" s="17"/>
      <c r="ED9" s="17"/>
      <c r="EE9" s="17"/>
      <c r="EF9" s="17"/>
      <c r="EG9" s="17"/>
      <c r="EH9" s="17"/>
      <c r="EI9" s="17"/>
      <c r="EJ9" s="17"/>
      <c r="EK9" s="17"/>
    </row>
    <row r="10" spans="1:141" s="18" customFormat="1" ht="18.600000000000001" customHeight="1">
      <c r="A10" s="898"/>
      <c r="B10" s="889"/>
      <c r="C10" s="1004"/>
      <c r="D10" s="1007"/>
      <c r="E10" s="1010"/>
      <c r="F10" s="51"/>
      <c r="G10" s="924"/>
      <c r="H10" s="927"/>
      <c r="I10" s="924"/>
      <c r="J10" s="927"/>
      <c r="K10" s="929"/>
      <c r="L10" s="974"/>
      <c r="M10" s="977"/>
      <c r="N10" s="980"/>
      <c r="O10" s="912"/>
      <c r="P10" s="912"/>
      <c r="Q10" s="915"/>
      <c r="R10" s="912"/>
      <c r="S10" s="918"/>
      <c r="T10" s="921"/>
      <c r="U10" s="974"/>
      <c r="V10" s="977"/>
      <c r="W10" s="980"/>
      <c r="X10" s="912"/>
      <c r="Y10" s="912"/>
      <c r="Z10" s="915"/>
      <c r="AA10" s="912"/>
      <c r="AB10" s="918"/>
      <c r="AC10" s="921"/>
      <c r="AD10" s="929"/>
      <c r="AE10" s="991"/>
      <c r="AF10" s="927"/>
      <c r="AG10" s="1000"/>
      <c r="AH10" s="977"/>
      <c r="AI10" s="980"/>
      <c r="AJ10" s="912"/>
      <c r="AK10" s="912"/>
      <c r="AL10" s="1024"/>
      <c r="AM10" s="989"/>
      <c r="AN10" s="991"/>
      <c r="AO10" s="994"/>
      <c r="AP10" s="997"/>
      <c r="AQ10" s="977"/>
      <c r="AR10" s="980"/>
      <c r="AS10" s="912"/>
      <c r="AT10" s="912"/>
      <c r="AU10" s="915"/>
      <c r="AV10" s="912"/>
      <c r="AW10" s="918"/>
      <c r="AX10" s="921"/>
      <c r="AY10" s="985"/>
      <c r="AZ10" s="987"/>
      <c r="BA10" s="985"/>
      <c r="BB10" s="955"/>
      <c r="BC10" s="912"/>
      <c r="BD10" s="912"/>
      <c r="BE10" s="912"/>
      <c r="BF10" s="915"/>
      <c r="BG10" s="912"/>
      <c r="BH10" s="1033"/>
      <c r="BI10" s="985"/>
      <c r="BJ10" s="987"/>
      <c r="BK10" s="985"/>
      <c r="BL10" s="955"/>
      <c r="BM10" s="912"/>
      <c r="BN10" s="912"/>
      <c r="BO10" s="912"/>
      <c r="BP10" s="915"/>
      <c r="BQ10" s="912"/>
      <c r="BR10" s="1033"/>
      <c r="BS10" s="1059"/>
      <c r="BT10" s="24"/>
      <c r="BU10" s="59" t="s">
        <v>120</v>
      </c>
      <c r="BV10" s="54">
        <v>214400</v>
      </c>
      <c r="BW10" s="1031"/>
      <c r="BX10" s="144">
        <v>2140</v>
      </c>
      <c r="BY10" s="129" t="s">
        <v>177</v>
      </c>
      <c r="BZ10" s="129" t="s">
        <v>208</v>
      </c>
      <c r="CA10" s="129" t="s">
        <v>72</v>
      </c>
      <c r="CB10" s="139" t="s">
        <v>209</v>
      </c>
      <c r="CC10" s="129" t="s">
        <v>72</v>
      </c>
      <c r="CD10" s="145">
        <v>2.6</v>
      </c>
      <c r="CE10" s="52"/>
      <c r="CF10" s="989"/>
      <c r="CG10" s="81"/>
      <c r="CH10" s="1057"/>
      <c r="CI10" s="1037"/>
      <c r="CJ10" s="1058"/>
      <c r="CK10" s="1061"/>
      <c r="CL10" s="912"/>
      <c r="CM10" s="912"/>
      <c r="CN10" s="912"/>
      <c r="CO10" s="915"/>
      <c r="CP10" s="912"/>
      <c r="CQ10" s="1033"/>
      <c r="CR10" s="1042"/>
      <c r="CS10" s="1055"/>
      <c r="CT10" s="1040"/>
      <c r="CU10" s="1042"/>
      <c r="CV10" s="1044" t="s">
        <v>78</v>
      </c>
      <c r="CW10" s="1046">
        <v>11200</v>
      </c>
      <c r="CX10" s="1048">
        <v>12400</v>
      </c>
      <c r="CY10" s="929"/>
      <c r="CZ10" s="1037"/>
      <c r="DA10" s="929"/>
      <c r="DB10" s="1078"/>
      <c r="DC10" s="929"/>
      <c r="DD10" s="1037"/>
      <c r="DE10" s="929"/>
      <c r="DF10" s="1094"/>
      <c r="DG10" s="1097"/>
      <c r="DH10" s="912"/>
      <c r="DI10" s="1097"/>
      <c r="DJ10" s="915"/>
      <c r="DK10" s="1097"/>
      <c r="DL10" s="1033"/>
      <c r="DM10" s="929"/>
      <c r="DN10" s="1086"/>
      <c r="DO10" s="1088"/>
      <c r="DP10" s="1088"/>
      <c r="DQ10" s="1090"/>
      <c r="DR10" s="929"/>
      <c r="DS10" s="1078"/>
      <c r="DT10" s="53"/>
      <c r="DU10" s="14"/>
      <c r="DV10" s="50"/>
      <c r="DW10" s="50"/>
      <c r="DX10" s="931"/>
      <c r="DY10" s="17"/>
      <c r="DZ10" s="17"/>
      <c r="EA10" s="17"/>
      <c r="EB10" s="17"/>
      <c r="EC10" s="17"/>
      <c r="ED10" s="17"/>
      <c r="EE10" s="17"/>
      <c r="EF10" s="17"/>
      <c r="EG10" s="17"/>
      <c r="EH10" s="17"/>
      <c r="EI10" s="17"/>
      <c r="EJ10" s="17"/>
      <c r="EK10" s="17"/>
    </row>
    <row r="11" spans="1:141" s="18" customFormat="1" ht="18.600000000000001" customHeight="1">
      <c r="A11" s="898"/>
      <c r="B11" s="889"/>
      <c r="C11" s="1004"/>
      <c r="D11" s="1007"/>
      <c r="E11" s="1011"/>
      <c r="F11" s="51"/>
      <c r="G11" s="925"/>
      <c r="H11" s="928"/>
      <c r="I11" s="925"/>
      <c r="J11" s="928"/>
      <c r="K11" s="929"/>
      <c r="L11" s="975"/>
      <c r="M11" s="978"/>
      <c r="N11" s="981"/>
      <c r="O11" s="913"/>
      <c r="P11" s="913"/>
      <c r="Q11" s="916"/>
      <c r="R11" s="913"/>
      <c r="S11" s="919"/>
      <c r="T11" s="922"/>
      <c r="U11" s="975"/>
      <c r="V11" s="978"/>
      <c r="W11" s="981"/>
      <c r="X11" s="913"/>
      <c r="Y11" s="913"/>
      <c r="Z11" s="916"/>
      <c r="AA11" s="913"/>
      <c r="AB11" s="919"/>
      <c r="AC11" s="922"/>
      <c r="AD11" s="929"/>
      <c r="AE11" s="992"/>
      <c r="AF11" s="928"/>
      <c r="AG11" s="1001"/>
      <c r="AH11" s="978"/>
      <c r="AI11" s="981"/>
      <c r="AJ11" s="913"/>
      <c r="AK11" s="913"/>
      <c r="AL11" s="1025"/>
      <c r="AM11" s="989"/>
      <c r="AN11" s="992"/>
      <c r="AO11" s="995"/>
      <c r="AP11" s="998"/>
      <c r="AQ11" s="978"/>
      <c r="AR11" s="981"/>
      <c r="AS11" s="913"/>
      <c r="AT11" s="913"/>
      <c r="AU11" s="916"/>
      <c r="AV11" s="913"/>
      <c r="AW11" s="919"/>
      <c r="AX11" s="922"/>
      <c r="AY11" s="985"/>
      <c r="AZ11" s="988"/>
      <c r="BA11" s="985"/>
      <c r="BB11" s="1026"/>
      <c r="BC11" s="1027"/>
      <c r="BD11" s="1027"/>
      <c r="BE11" s="1027"/>
      <c r="BF11" s="1035"/>
      <c r="BG11" s="1027"/>
      <c r="BH11" s="1034"/>
      <c r="BI11" s="985"/>
      <c r="BJ11" s="988"/>
      <c r="BK11" s="985"/>
      <c r="BL11" s="1026"/>
      <c r="BM11" s="1027"/>
      <c r="BN11" s="1027"/>
      <c r="BO11" s="1027"/>
      <c r="BP11" s="1035"/>
      <c r="BQ11" s="1027"/>
      <c r="BR11" s="1034"/>
      <c r="BS11" s="1059"/>
      <c r="BT11" s="24"/>
      <c r="BU11" s="59" t="s">
        <v>121</v>
      </c>
      <c r="BV11" s="54">
        <v>229200</v>
      </c>
      <c r="BW11" s="1031"/>
      <c r="BX11" s="144">
        <v>2290</v>
      </c>
      <c r="BY11" s="129" t="s">
        <v>177</v>
      </c>
      <c r="BZ11" s="129" t="s">
        <v>208</v>
      </c>
      <c r="CA11" s="129" t="s">
        <v>72</v>
      </c>
      <c r="CB11" s="139" t="s">
        <v>209</v>
      </c>
      <c r="CC11" s="129" t="s">
        <v>72</v>
      </c>
      <c r="CD11" s="145">
        <v>2.4</v>
      </c>
      <c r="CE11" s="52"/>
      <c r="CF11" s="989"/>
      <c r="CG11" s="81"/>
      <c r="CH11" s="1057"/>
      <c r="CI11" s="1037"/>
      <c r="CJ11" s="1058"/>
      <c r="CK11" s="1061"/>
      <c r="CL11" s="912"/>
      <c r="CM11" s="912"/>
      <c r="CN11" s="912"/>
      <c r="CO11" s="915"/>
      <c r="CP11" s="912"/>
      <c r="CQ11" s="1033"/>
      <c r="CR11" s="1042"/>
      <c r="CS11" s="1055"/>
      <c r="CT11" s="1040"/>
      <c r="CU11" s="1042"/>
      <c r="CV11" s="1044"/>
      <c r="CW11" s="1046"/>
      <c r="CX11" s="1048"/>
      <c r="CY11" s="929"/>
      <c r="CZ11" s="1037"/>
      <c r="DA11" s="929"/>
      <c r="DB11" s="1078"/>
      <c r="DC11" s="929"/>
      <c r="DD11" s="1037"/>
      <c r="DE11" s="929"/>
      <c r="DF11" s="1094"/>
      <c r="DG11" s="1097"/>
      <c r="DH11" s="912"/>
      <c r="DI11" s="1097"/>
      <c r="DJ11" s="915"/>
      <c r="DK11" s="1097"/>
      <c r="DL11" s="1033"/>
      <c r="DM11" s="929"/>
      <c r="DN11" s="1086"/>
      <c r="DO11" s="1088"/>
      <c r="DP11" s="1088"/>
      <c r="DQ11" s="1090"/>
      <c r="DR11" s="929"/>
      <c r="DS11" s="1078"/>
      <c r="DT11" s="53"/>
      <c r="DU11" s="14"/>
      <c r="DV11" s="50"/>
      <c r="DW11" s="50"/>
      <c r="DX11" s="931"/>
      <c r="DY11" s="17"/>
      <c r="DZ11" s="17"/>
      <c r="EA11" s="17"/>
      <c r="EB11" s="17"/>
      <c r="EC11" s="17"/>
      <c r="ED11" s="17"/>
      <c r="EE11" s="17"/>
      <c r="EF11" s="17"/>
      <c r="EG11" s="17"/>
      <c r="EH11" s="17"/>
      <c r="EI11" s="17"/>
      <c r="EJ11" s="17"/>
      <c r="EK11" s="17"/>
    </row>
    <row r="12" spans="1:141" s="18" customFormat="1" ht="18.600000000000001" customHeight="1">
      <c r="A12" s="898" t="s">
        <v>232</v>
      </c>
      <c r="B12" s="889"/>
      <c r="C12" s="1004"/>
      <c r="D12" s="1007"/>
      <c r="E12" s="1063" t="s">
        <v>7</v>
      </c>
      <c r="F12" s="51"/>
      <c r="G12" s="1065">
        <v>266780</v>
      </c>
      <c r="H12" s="1068"/>
      <c r="I12" s="1065">
        <v>261980</v>
      </c>
      <c r="J12" s="1068"/>
      <c r="K12" s="929" t="s">
        <v>72</v>
      </c>
      <c r="L12" s="1012">
        <v>2540</v>
      </c>
      <c r="M12" s="1015"/>
      <c r="N12" s="1018" t="s">
        <v>177</v>
      </c>
      <c r="O12" s="1071" t="s">
        <v>208</v>
      </c>
      <c r="P12" s="1071" t="s">
        <v>72</v>
      </c>
      <c r="Q12" s="1076" t="s">
        <v>209</v>
      </c>
      <c r="R12" s="1071" t="s">
        <v>72</v>
      </c>
      <c r="S12" s="1072">
        <v>3.6</v>
      </c>
      <c r="T12" s="1075"/>
      <c r="U12" s="1012">
        <v>2490</v>
      </c>
      <c r="V12" s="1015"/>
      <c r="W12" s="1018" t="s">
        <v>177</v>
      </c>
      <c r="X12" s="1071" t="s">
        <v>208</v>
      </c>
      <c r="Y12" s="1071" t="s">
        <v>72</v>
      </c>
      <c r="Z12" s="1076" t="s">
        <v>209</v>
      </c>
      <c r="AA12" s="1071" t="s">
        <v>72</v>
      </c>
      <c r="AB12" s="1072">
        <v>3.6</v>
      </c>
      <c r="AC12" s="1075"/>
      <c r="AD12" s="929" t="s">
        <v>72</v>
      </c>
      <c r="AE12" s="1107">
        <v>26980</v>
      </c>
      <c r="AF12" s="1068"/>
      <c r="AG12" s="1099">
        <v>270</v>
      </c>
      <c r="AH12" s="1015"/>
      <c r="AI12" s="1018" t="s">
        <v>177</v>
      </c>
      <c r="AJ12" s="1071" t="s">
        <v>208</v>
      </c>
      <c r="AK12" s="1071" t="s">
        <v>72</v>
      </c>
      <c r="AL12" s="1105" t="s">
        <v>210</v>
      </c>
      <c r="AM12" s="989" t="s">
        <v>72</v>
      </c>
      <c r="AN12" s="1107">
        <v>66950</v>
      </c>
      <c r="AO12" s="1110"/>
      <c r="AP12" s="1099">
        <v>660</v>
      </c>
      <c r="AQ12" s="1015"/>
      <c r="AR12" s="1018" t="s">
        <v>177</v>
      </c>
      <c r="AS12" s="1071" t="s">
        <v>208</v>
      </c>
      <c r="AT12" s="1071" t="s">
        <v>72</v>
      </c>
      <c r="AU12" s="1076" t="s">
        <v>209</v>
      </c>
      <c r="AV12" s="1071" t="s">
        <v>72</v>
      </c>
      <c r="AW12" s="1072">
        <v>3.7</v>
      </c>
      <c r="AX12" s="1075"/>
      <c r="AY12" s="146"/>
      <c r="AZ12" s="146"/>
      <c r="BA12" s="146"/>
      <c r="BB12" s="146"/>
      <c r="BC12" s="146"/>
      <c r="BD12" s="146"/>
      <c r="BE12" s="146"/>
      <c r="BF12" s="146"/>
      <c r="BG12" s="146"/>
      <c r="BH12" s="147"/>
      <c r="BI12" s="146"/>
      <c r="BJ12" s="146"/>
      <c r="BK12" s="146"/>
      <c r="BL12" s="146"/>
      <c r="BM12" s="146"/>
      <c r="BN12" s="146"/>
      <c r="BO12" s="146"/>
      <c r="BP12" s="146"/>
      <c r="BQ12" s="146"/>
      <c r="BR12" s="154"/>
      <c r="BS12" s="1059"/>
      <c r="BT12" s="24"/>
      <c r="BU12" s="59" t="s">
        <v>122</v>
      </c>
      <c r="BV12" s="54">
        <v>259000</v>
      </c>
      <c r="BW12" s="1031"/>
      <c r="BX12" s="144">
        <v>2590</v>
      </c>
      <c r="BY12" s="129" t="s">
        <v>177</v>
      </c>
      <c r="BZ12" s="129" t="s">
        <v>208</v>
      </c>
      <c r="CA12" s="129" t="s">
        <v>72</v>
      </c>
      <c r="CB12" s="139" t="s">
        <v>209</v>
      </c>
      <c r="CC12" s="129" t="s">
        <v>72</v>
      </c>
      <c r="CD12" s="145">
        <v>2.6</v>
      </c>
      <c r="CE12" s="52"/>
      <c r="CF12" s="989"/>
      <c r="CG12" s="81"/>
      <c r="CH12" s="1057"/>
      <c r="CI12" s="1037"/>
      <c r="CJ12" s="1058"/>
      <c r="CK12" s="1061"/>
      <c r="CL12" s="912"/>
      <c r="CM12" s="912"/>
      <c r="CN12" s="912"/>
      <c r="CO12" s="915"/>
      <c r="CP12" s="912"/>
      <c r="CQ12" s="1033"/>
      <c r="CR12" s="1042"/>
      <c r="CS12" s="1055"/>
      <c r="CT12" s="1040"/>
      <c r="CU12" s="1042"/>
      <c r="CV12" s="1044" t="s">
        <v>79</v>
      </c>
      <c r="CW12" s="1046">
        <v>9700</v>
      </c>
      <c r="CX12" s="1048">
        <v>10800</v>
      </c>
      <c r="CY12" s="929"/>
      <c r="CZ12" s="1037"/>
      <c r="DA12" s="929"/>
      <c r="DB12" s="1079">
        <v>0.1</v>
      </c>
      <c r="DC12" s="929"/>
      <c r="DD12" s="1037"/>
      <c r="DE12" s="929"/>
      <c r="DF12" s="1094"/>
      <c r="DG12" s="1097"/>
      <c r="DH12" s="912"/>
      <c r="DI12" s="1097"/>
      <c r="DJ12" s="915"/>
      <c r="DK12" s="1097"/>
      <c r="DL12" s="1033"/>
      <c r="DM12" s="929"/>
      <c r="DN12" s="1081">
        <v>0.02</v>
      </c>
      <c r="DO12" s="1083">
        <v>0.04</v>
      </c>
      <c r="DP12" s="1083">
        <v>0.06</v>
      </c>
      <c r="DQ12" s="1091">
        <v>0.08</v>
      </c>
      <c r="DR12" s="929"/>
      <c r="DS12" s="1079">
        <v>0.79</v>
      </c>
      <c r="DT12" s="53"/>
      <c r="DU12" s="14"/>
      <c r="DV12" s="50">
        <v>39</v>
      </c>
      <c r="DW12" s="50">
        <v>40</v>
      </c>
      <c r="DX12" s="931"/>
      <c r="DY12" s="17"/>
      <c r="DZ12" s="17"/>
      <c r="EA12" s="17"/>
      <c r="EB12" s="17"/>
      <c r="EC12" s="17"/>
      <c r="ED12" s="17"/>
      <c r="EE12" s="17"/>
      <c r="EF12" s="17"/>
      <c r="EG12" s="17"/>
      <c r="EH12" s="17"/>
      <c r="EI12" s="17"/>
      <c r="EJ12" s="17"/>
      <c r="EK12" s="17"/>
    </row>
    <row r="13" spans="1:141" s="18" customFormat="1" ht="18.600000000000001" customHeight="1">
      <c r="A13" s="898"/>
      <c r="B13" s="889"/>
      <c r="C13" s="1004"/>
      <c r="D13" s="1007"/>
      <c r="E13" s="1010"/>
      <c r="F13" s="51"/>
      <c r="G13" s="1066"/>
      <c r="H13" s="1069"/>
      <c r="I13" s="1066"/>
      <c r="J13" s="1069"/>
      <c r="K13" s="929"/>
      <c r="L13" s="1013"/>
      <c r="M13" s="1016"/>
      <c r="N13" s="980"/>
      <c r="O13" s="912"/>
      <c r="P13" s="912"/>
      <c r="Q13" s="915"/>
      <c r="R13" s="912"/>
      <c r="S13" s="1073"/>
      <c r="T13" s="1033"/>
      <c r="U13" s="1013"/>
      <c r="V13" s="1016"/>
      <c r="W13" s="980"/>
      <c r="X13" s="912"/>
      <c r="Y13" s="912"/>
      <c r="Z13" s="915"/>
      <c r="AA13" s="912"/>
      <c r="AB13" s="1073"/>
      <c r="AC13" s="1033"/>
      <c r="AD13" s="929"/>
      <c r="AE13" s="1108"/>
      <c r="AF13" s="1069"/>
      <c r="AG13" s="1100"/>
      <c r="AH13" s="1016"/>
      <c r="AI13" s="980"/>
      <c r="AJ13" s="912"/>
      <c r="AK13" s="912"/>
      <c r="AL13" s="1024"/>
      <c r="AM13" s="989"/>
      <c r="AN13" s="1108"/>
      <c r="AO13" s="1111"/>
      <c r="AP13" s="1100"/>
      <c r="AQ13" s="1016"/>
      <c r="AR13" s="980"/>
      <c r="AS13" s="912"/>
      <c r="AT13" s="912"/>
      <c r="AU13" s="915"/>
      <c r="AV13" s="912"/>
      <c r="AW13" s="1073"/>
      <c r="AX13" s="1033"/>
      <c r="AY13" s="146"/>
      <c r="AZ13" s="146"/>
      <c r="BA13" s="146"/>
      <c r="BB13" s="146"/>
      <c r="BC13" s="146"/>
      <c r="BD13" s="146"/>
      <c r="BE13" s="146"/>
      <c r="BF13" s="146"/>
      <c r="BG13" s="146"/>
      <c r="BH13" s="148"/>
      <c r="BI13" s="146"/>
      <c r="BJ13" s="146"/>
      <c r="BK13" s="146"/>
      <c r="BL13" s="146"/>
      <c r="BM13" s="146"/>
      <c r="BN13" s="146"/>
      <c r="BO13" s="146"/>
      <c r="BP13" s="146"/>
      <c r="BQ13" s="146"/>
      <c r="BR13" s="146"/>
      <c r="BS13" s="1059"/>
      <c r="BT13" s="24"/>
      <c r="BU13" s="59" t="s">
        <v>123</v>
      </c>
      <c r="BV13" s="54">
        <v>288700</v>
      </c>
      <c r="BW13" s="1031"/>
      <c r="BX13" s="144">
        <v>2880</v>
      </c>
      <c r="BY13" s="129" t="s">
        <v>177</v>
      </c>
      <c r="BZ13" s="129" t="s">
        <v>208</v>
      </c>
      <c r="CA13" s="129" t="s">
        <v>72</v>
      </c>
      <c r="CB13" s="139" t="s">
        <v>209</v>
      </c>
      <c r="CC13" s="129" t="s">
        <v>72</v>
      </c>
      <c r="CD13" s="145">
        <v>2.7</v>
      </c>
      <c r="CE13" s="52"/>
      <c r="CF13" s="989"/>
      <c r="CG13" s="81"/>
      <c r="CH13" s="1057"/>
      <c r="CI13" s="1037"/>
      <c r="CJ13" s="1058"/>
      <c r="CK13" s="1061"/>
      <c r="CL13" s="912"/>
      <c r="CM13" s="912"/>
      <c r="CN13" s="912"/>
      <c r="CO13" s="915"/>
      <c r="CP13" s="912"/>
      <c r="CQ13" s="1033"/>
      <c r="CR13" s="1042"/>
      <c r="CS13" s="1055"/>
      <c r="CT13" s="1040"/>
      <c r="CU13" s="1042"/>
      <c r="CV13" s="1044"/>
      <c r="CW13" s="1046"/>
      <c r="CX13" s="1048"/>
      <c r="CY13" s="929"/>
      <c r="CZ13" s="1037"/>
      <c r="DA13" s="929"/>
      <c r="DB13" s="1079"/>
      <c r="DC13" s="929"/>
      <c r="DD13" s="1037"/>
      <c r="DE13" s="929"/>
      <c r="DF13" s="1094"/>
      <c r="DG13" s="1097"/>
      <c r="DH13" s="912"/>
      <c r="DI13" s="1097"/>
      <c r="DJ13" s="915"/>
      <c r="DK13" s="1097"/>
      <c r="DL13" s="1033"/>
      <c r="DM13" s="929"/>
      <c r="DN13" s="1081"/>
      <c r="DO13" s="1083"/>
      <c r="DP13" s="1083"/>
      <c r="DQ13" s="1091"/>
      <c r="DR13" s="929"/>
      <c r="DS13" s="1079"/>
      <c r="DT13" s="53"/>
      <c r="DU13" s="14"/>
      <c r="DV13" s="50"/>
      <c r="DW13" s="50"/>
      <c r="DX13" s="50"/>
      <c r="DY13" s="17"/>
      <c r="DZ13" s="17"/>
      <c r="EA13" s="17"/>
      <c r="EB13" s="17"/>
      <c r="EC13" s="17"/>
      <c r="ED13" s="17"/>
      <c r="EE13" s="17"/>
      <c r="EF13" s="17"/>
      <c r="EG13" s="17"/>
      <c r="EH13" s="17"/>
      <c r="EI13" s="17"/>
      <c r="EJ13" s="17"/>
      <c r="EK13" s="17"/>
    </row>
    <row r="14" spans="1:141" s="18" customFormat="1" ht="18.600000000000001" customHeight="1">
      <c r="A14" s="898"/>
      <c r="B14" s="889"/>
      <c r="C14" s="1004"/>
      <c r="D14" s="1007"/>
      <c r="E14" s="1010"/>
      <c r="F14" s="51"/>
      <c r="G14" s="1066"/>
      <c r="H14" s="1069"/>
      <c r="I14" s="1066"/>
      <c r="J14" s="1069"/>
      <c r="K14" s="929"/>
      <c r="L14" s="1013"/>
      <c r="M14" s="1016"/>
      <c r="N14" s="980"/>
      <c r="O14" s="912"/>
      <c r="P14" s="912"/>
      <c r="Q14" s="915"/>
      <c r="R14" s="912"/>
      <c r="S14" s="1073"/>
      <c r="T14" s="1033"/>
      <c r="U14" s="1013"/>
      <c r="V14" s="1016"/>
      <c r="W14" s="980"/>
      <c r="X14" s="912"/>
      <c r="Y14" s="912"/>
      <c r="Z14" s="915"/>
      <c r="AA14" s="912"/>
      <c r="AB14" s="1073"/>
      <c r="AC14" s="1033"/>
      <c r="AD14" s="929"/>
      <c r="AE14" s="1108"/>
      <c r="AF14" s="1069"/>
      <c r="AG14" s="1100"/>
      <c r="AH14" s="1016"/>
      <c r="AI14" s="980"/>
      <c r="AJ14" s="912"/>
      <c r="AK14" s="912"/>
      <c r="AL14" s="1024"/>
      <c r="AM14" s="989"/>
      <c r="AN14" s="1108"/>
      <c r="AO14" s="1111"/>
      <c r="AP14" s="1100"/>
      <c r="AQ14" s="1016"/>
      <c r="AR14" s="980"/>
      <c r="AS14" s="912"/>
      <c r="AT14" s="912"/>
      <c r="AU14" s="915"/>
      <c r="AV14" s="912"/>
      <c r="AW14" s="1073"/>
      <c r="AX14" s="1033"/>
      <c r="AY14" s="146"/>
      <c r="AZ14" s="146"/>
      <c r="BA14" s="146"/>
      <c r="BB14" s="146"/>
      <c r="BC14" s="146"/>
      <c r="BD14" s="146"/>
      <c r="BE14" s="146"/>
      <c r="BF14" s="146"/>
      <c r="BG14" s="146"/>
      <c r="BH14" s="148"/>
      <c r="BI14" s="146"/>
      <c r="BJ14" s="146"/>
      <c r="BK14" s="146"/>
      <c r="BL14" s="146"/>
      <c r="BM14" s="146"/>
      <c r="BN14" s="146"/>
      <c r="BO14" s="146"/>
      <c r="BP14" s="146"/>
      <c r="BQ14" s="146"/>
      <c r="BR14" s="146"/>
      <c r="BS14" s="1059"/>
      <c r="BT14" s="24"/>
      <c r="BU14" s="59" t="s">
        <v>124</v>
      </c>
      <c r="BV14" s="54">
        <v>318500</v>
      </c>
      <c r="BW14" s="1031"/>
      <c r="BX14" s="144">
        <v>3180</v>
      </c>
      <c r="BY14" s="129" t="s">
        <v>177</v>
      </c>
      <c r="BZ14" s="129" t="s">
        <v>208</v>
      </c>
      <c r="CA14" s="129" t="s">
        <v>72</v>
      </c>
      <c r="CB14" s="139" t="s">
        <v>209</v>
      </c>
      <c r="CC14" s="129" t="s">
        <v>72</v>
      </c>
      <c r="CD14" s="145">
        <v>2.8</v>
      </c>
      <c r="CE14" s="52"/>
      <c r="CF14" s="989"/>
      <c r="CG14" s="81"/>
      <c r="CH14" s="1057"/>
      <c r="CI14" s="1037"/>
      <c r="CJ14" s="1058"/>
      <c r="CK14" s="1061"/>
      <c r="CL14" s="912"/>
      <c r="CM14" s="912"/>
      <c r="CN14" s="912"/>
      <c r="CO14" s="915"/>
      <c r="CP14" s="912"/>
      <c r="CQ14" s="1033"/>
      <c r="CR14" s="1042"/>
      <c r="CS14" s="1055"/>
      <c r="CT14" s="1040"/>
      <c r="CU14" s="1042"/>
      <c r="CV14" s="1044" t="s">
        <v>80</v>
      </c>
      <c r="CW14" s="1046">
        <v>8700</v>
      </c>
      <c r="CX14" s="1048">
        <v>9700</v>
      </c>
      <c r="CY14" s="929"/>
      <c r="CZ14" s="1037"/>
      <c r="DA14" s="929"/>
      <c r="DB14" s="1079"/>
      <c r="DC14" s="929"/>
      <c r="DD14" s="1037"/>
      <c r="DE14" s="929"/>
      <c r="DF14" s="1094"/>
      <c r="DG14" s="1097"/>
      <c r="DH14" s="912"/>
      <c r="DI14" s="1097"/>
      <c r="DJ14" s="915"/>
      <c r="DK14" s="1097"/>
      <c r="DL14" s="1033"/>
      <c r="DM14" s="929"/>
      <c r="DN14" s="1081"/>
      <c r="DO14" s="1083"/>
      <c r="DP14" s="1083"/>
      <c r="DQ14" s="1091"/>
      <c r="DR14" s="929"/>
      <c r="DS14" s="1079"/>
      <c r="DT14" s="53"/>
      <c r="DU14" s="14"/>
      <c r="DV14" s="50"/>
      <c r="DW14" s="50"/>
      <c r="DX14" s="50"/>
      <c r="DY14" s="17"/>
      <c r="DZ14" s="17"/>
      <c r="EA14" s="17"/>
      <c r="EB14" s="17"/>
      <c r="EC14" s="17"/>
      <c r="ED14" s="17"/>
      <c r="EE14" s="17"/>
      <c r="EF14" s="17"/>
      <c r="EG14" s="17"/>
      <c r="EH14" s="17"/>
      <c r="EI14" s="17"/>
      <c r="EJ14" s="17"/>
      <c r="EK14" s="17"/>
    </row>
    <row r="15" spans="1:141" s="18" customFormat="1" ht="18.600000000000001" customHeight="1">
      <c r="A15" s="898"/>
      <c r="B15" s="889"/>
      <c r="C15" s="1005"/>
      <c r="D15" s="1008"/>
      <c r="E15" s="1064"/>
      <c r="F15" s="51"/>
      <c r="G15" s="1067"/>
      <c r="H15" s="1070"/>
      <c r="I15" s="1067"/>
      <c r="J15" s="1070"/>
      <c r="K15" s="929"/>
      <c r="L15" s="1014"/>
      <c r="M15" s="1017"/>
      <c r="N15" s="1019"/>
      <c r="O15" s="1027"/>
      <c r="P15" s="1027"/>
      <c r="Q15" s="1035"/>
      <c r="R15" s="1027"/>
      <c r="S15" s="1074"/>
      <c r="T15" s="1034"/>
      <c r="U15" s="1014"/>
      <c r="V15" s="1017"/>
      <c r="W15" s="1019"/>
      <c r="X15" s="1027"/>
      <c r="Y15" s="1027"/>
      <c r="Z15" s="1035"/>
      <c r="AA15" s="1027"/>
      <c r="AB15" s="1074"/>
      <c r="AC15" s="1034"/>
      <c r="AD15" s="929"/>
      <c r="AE15" s="1109"/>
      <c r="AF15" s="1070"/>
      <c r="AG15" s="1101"/>
      <c r="AH15" s="1017"/>
      <c r="AI15" s="1019"/>
      <c r="AJ15" s="1027"/>
      <c r="AK15" s="1027"/>
      <c r="AL15" s="1106"/>
      <c r="AM15" s="989"/>
      <c r="AN15" s="1109"/>
      <c r="AO15" s="1112"/>
      <c r="AP15" s="1101"/>
      <c r="AQ15" s="1017"/>
      <c r="AR15" s="1019"/>
      <c r="AS15" s="1027"/>
      <c r="AT15" s="1027"/>
      <c r="AU15" s="1035"/>
      <c r="AV15" s="1027"/>
      <c r="AW15" s="1074"/>
      <c r="AX15" s="1034"/>
      <c r="AY15" s="146"/>
      <c r="AZ15" s="146"/>
      <c r="BA15" s="146"/>
      <c r="BB15" s="146"/>
      <c r="BC15" s="146"/>
      <c r="BD15" s="146"/>
      <c r="BE15" s="146"/>
      <c r="BF15" s="146"/>
      <c r="BG15" s="146"/>
      <c r="BH15" s="149"/>
      <c r="BI15" s="146"/>
      <c r="BJ15" s="146"/>
      <c r="BK15" s="146"/>
      <c r="BL15" s="146"/>
      <c r="BM15" s="146"/>
      <c r="BN15" s="146"/>
      <c r="BO15" s="146"/>
      <c r="BP15" s="146"/>
      <c r="BQ15" s="146"/>
      <c r="BR15" s="146"/>
      <c r="BS15" s="1059"/>
      <c r="BT15" s="24"/>
      <c r="BU15" s="59" t="s">
        <v>125</v>
      </c>
      <c r="BV15" s="54">
        <v>348200</v>
      </c>
      <c r="BW15" s="1031"/>
      <c r="BX15" s="144">
        <v>3480</v>
      </c>
      <c r="BY15" s="129" t="s">
        <v>177</v>
      </c>
      <c r="BZ15" s="129" t="s">
        <v>208</v>
      </c>
      <c r="CA15" s="129" t="s">
        <v>72</v>
      </c>
      <c r="CB15" s="139" t="s">
        <v>209</v>
      </c>
      <c r="CC15" s="129" t="s">
        <v>72</v>
      </c>
      <c r="CD15" s="145">
        <v>2.5</v>
      </c>
      <c r="CE15" s="52"/>
      <c r="CF15" s="989"/>
      <c r="CG15" s="81" t="s">
        <v>81</v>
      </c>
      <c r="CH15" s="1057"/>
      <c r="CI15" s="1038"/>
      <c r="CJ15" s="1058"/>
      <c r="CK15" s="1062"/>
      <c r="CL15" s="1049"/>
      <c r="CM15" s="1049"/>
      <c r="CN15" s="1049"/>
      <c r="CO15" s="1051"/>
      <c r="CP15" s="1049"/>
      <c r="CQ15" s="1053"/>
      <c r="CR15" s="1042"/>
      <c r="CS15" s="1056"/>
      <c r="CT15" s="1041"/>
      <c r="CU15" s="1042"/>
      <c r="CV15" s="1102"/>
      <c r="CW15" s="1103"/>
      <c r="CX15" s="1104"/>
      <c r="CY15" s="929"/>
      <c r="CZ15" s="1038"/>
      <c r="DA15" s="929"/>
      <c r="DB15" s="1080"/>
      <c r="DC15" s="929"/>
      <c r="DD15" s="1038"/>
      <c r="DE15" s="929"/>
      <c r="DF15" s="1095"/>
      <c r="DG15" s="1098"/>
      <c r="DH15" s="1049"/>
      <c r="DI15" s="1098"/>
      <c r="DJ15" s="1051"/>
      <c r="DK15" s="1098"/>
      <c r="DL15" s="1053"/>
      <c r="DM15" s="929"/>
      <c r="DN15" s="1082"/>
      <c r="DO15" s="1084"/>
      <c r="DP15" s="1084"/>
      <c r="DQ15" s="1092"/>
      <c r="DR15" s="929"/>
      <c r="DS15" s="1080"/>
      <c r="DT15" s="53"/>
      <c r="DU15" s="14"/>
      <c r="DV15" s="50"/>
      <c r="DW15" s="50"/>
      <c r="DX15" s="50"/>
      <c r="DY15" s="17"/>
      <c r="DZ15" s="17"/>
      <c r="EA15" s="17"/>
      <c r="EB15" s="17"/>
      <c r="EC15" s="17"/>
      <c r="ED15" s="17"/>
      <c r="EE15" s="17"/>
      <c r="EF15" s="17"/>
      <c r="EG15" s="17"/>
      <c r="EH15" s="17"/>
      <c r="EI15" s="17"/>
      <c r="EJ15" s="17"/>
      <c r="EK15" s="17"/>
    </row>
    <row r="16" spans="1:141" s="18" customFormat="1" ht="18.600000000000001" customHeight="1">
      <c r="A16" s="898" t="s">
        <v>233</v>
      </c>
      <c r="B16" s="889"/>
      <c r="C16" s="1020" t="s">
        <v>82</v>
      </c>
      <c r="D16" s="1006" t="s">
        <v>70</v>
      </c>
      <c r="E16" s="1009" t="s">
        <v>71</v>
      </c>
      <c r="F16" s="51"/>
      <c r="G16" s="923">
        <v>155130</v>
      </c>
      <c r="H16" s="926">
        <v>222080</v>
      </c>
      <c r="I16" s="923">
        <v>152090</v>
      </c>
      <c r="J16" s="926">
        <v>219040</v>
      </c>
      <c r="K16" s="929" t="s">
        <v>72</v>
      </c>
      <c r="L16" s="973">
        <v>1430</v>
      </c>
      <c r="M16" s="976">
        <v>2090</v>
      </c>
      <c r="N16" s="979" t="s">
        <v>177</v>
      </c>
      <c r="O16" s="911" t="s">
        <v>208</v>
      </c>
      <c r="P16" s="911" t="s">
        <v>72</v>
      </c>
      <c r="Q16" s="914" t="s">
        <v>209</v>
      </c>
      <c r="R16" s="911" t="s">
        <v>72</v>
      </c>
      <c r="S16" s="917">
        <v>3.6</v>
      </c>
      <c r="T16" s="920">
        <v>2.5</v>
      </c>
      <c r="U16" s="973">
        <v>1400</v>
      </c>
      <c r="V16" s="976">
        <v>2060</v>
      </c>
      <c r="W16" s="979" t="s">
        <v>177</v>
      </c>
      <c r="X16" s="911" t="s">
        <v>208</v>
      </c>
      <c r="Y16" s="911" t="s">
        <v>72</v>
      </c>
      <c r="Z16" s="914" t="s">
        <v>209</v>
      </c>
      <c r="AA16" s="911" t="s">
        <v>72</v>
      </c>
      <c r="AB16" s="917">
        <v>3.5</v>
      </c>
      <c r="AC16" s="920">
        <v>2.4</v>
      </c>
      <c r="AD16" s="929" t="s">
        <v>72</v>
      </c>
      <c r="AE16" s="990">
        <v>14310</v>
      </c>
      <c r="AF16" s="926">
        <v>25100</v>
      </c>
      <c r="AG16" s="999">
        <v>140</v>
      </c>
      <c r="AH16" s="976">
        <v>250</v>
      </c>
      <c r="AI16" s="979" t="s">
        <v>177</v>
      </c>
      <c r="AJ16" s="911" t="s">
        <v>208</v>
      </c>
      <c r="AK16" s="911" t="s">
        <v>72</v>
      </c>
      <c r="AL16" s="1023" t="s">
        <v>210</v>
      </c>
      <c r="AM16" s="989" t="s">
        <v>72</v>
      </c>
      <c r="AN16" s="990">
        <v>133910</v>
      </c>
      <c r="AO16" s="993">
        <v>66950</v>
      </c>
      <c r="AP16" s="996">
        <v>1330</v>
      </c>
      <c r="AQ16" s="976">
        <v>660</v>
      </c>
      <c r="AR16" s="979" t="s">
        <v>177</v>
      </c>
      <c r="AS16" s="911" t="s">
        <v>208</v>
      </c>
      <c r="AT16" s="911" t="s">
        <v>72</v>
      </c>
      <c r="AU16" s="914" t="s">
        <v>209</v>
      </c>
      <c r="AV16" s="911" t="s">
        <v>72</v>
      </c>
      <c r="AW16" s="917">
        <v>3.6</v>
      </c>
      <c r="AX16" s="920">
        <v>3.7</v>
      </c>
      <c r="AY16" s="985" t="s">
        <v>72</v>
      </c>
      <c r="AZ16" s="986">
        <v>120520</v>
      </c>
      <c r="BA16" s="985" t="s">
        <v>72</v>
      </c>
      <c r="BB16" s="952">
        <v>1200</v>
      </c>
      <c r="BC16" s="911" t="s">
        <v>177</v>
      </c>
      <c r="BD16" s="911" t="s">
        <v>208</v>
      </c>
      <c r="BE16" s="911" t="s">
        <v>72</v>
      </c>
      <c r="BF16" s="914" t="s">
        <v>209</v>
      </c>
      <c r="BG16" s="911" t="s">
        <v>72</v>
      </c>
      <c r="BH16" s="1032">
        <v>3.6</v>
      </c>
      <c r="BI16" s="985" t="s">
        <v>72</v>
      </c>
      <c r="BJ16" s="986">
        <v>13390</v>
      </c>
      <c r="BK16" s="985" t="s">
        <v>72</v>
      </c>
      <c r="BL16" s="952">
        <v>130</v>
      </c>
      <c r="BM16" s="911" t="s">
        <v>177</v>
      </c>
      <c r="BN16" s="911" t="s">
        <v>208</v>
      </c>
      <c r="BO16" s="911" t="s">
        <v>72</v>
      </c>
      <c r="BP16" s="914" t="s">
        <v>209</v>
      </c>
      <c r="BQ16" s="911" t="s">
        <v>72</v>
      </c>
      <c r="BR16" s="1032">
        <v>3.4</v>
      </c>
      <c r="BS16" s="1059"/>
      <c r="BT16" s="24"/>
      <c r="BU16" s="59" t="s">
        <v>126</v>
      </c>
      <c r="BV16" s="54">
        <v>378000</v>
      </c>
      <c r="BW16" s="1031"/>
      <c r="BX16" s="144">
        <v>3780</v>
      </c>
      <c r="BY16" s="129" t="s">
        <v>177</v>
      </c>
      <c r="BZ16" s="129" t="s">
        <v>208</v>
      </c>
      <c r="CA16" s="129" t="s">
        <v>72</v>
      </c>
      <c r="CB16" s="139" t="s">
        <v>209</v>
      </c>
      <c r="CC16" s="129" t="s">
        <v>72</v>
      </c>
      <c r="CD16" s="145">
        <v>2.6</v>
      </c>
      <c r="CE16" s="52"/>
      <c r="CF16" s="989"/>
      <c r="CG16" s="55" t="s">
        <v>83</v>
      </c>
      <c r="CH16" s="1057" t="s">
        <v>72</v>
      </c>
      <c r="CI16" s="1036">
        <v>30590</v>
      </c>
      <c r="CJ16" s="989" t="s">
        <v>72</v>
      </c>
      <c r="CK16" s="1093">
        <v>240</v>
      </c>
      <c r="CL16" s="894" t="s">
        <v>177</v>
      </c>
      <c r="CM16" s="894" t="s">
        <v>208</v>
      </c>
      <c r="CN16" s="894" t="s">
        <v>72</v>
      </c>
      <c r="CO16" s="1050" t="s">
        <v>209</v>
      </c>
      <c r="CP16" s="894" t="s">
        <v>72</v>
      </c>
      <c r="CQ16" s="1052">
        <v>6.5</v>
      </c>
      <c r="CR16" s="1042" t="s">
        <v>72</v>
      </c>
      <c r="CS16" s="1054">
        <v>2100</v>
      </c>
      <c r="CT16" s="1039">
        <v>2300</v>
      </c>
      <c r="CU16" s="1042" t="s">
        <v>72</v>
      </c>
      <c r="CV16" s="1043" t="s">
        <v>76</v>
      </c>
      <c r="CW16" s="1045">
        <v>25700</v>
      </c>
      <c r="CX16" s="1047">
        <v>28600</v>
      </c>
      <c r="CY16" s="929" t="s">
        <v>77</v>
      </c>
      <c r="CZ16" s="1036">
        <v>1330</v>
      </c>
      <c r="DA16" s="929" t="s">
        <v>77</v>
      </c>
      <c r="DB16" s="1077" t="s">
        <v>212</v>
      </c>
      <c r="DC16" s="929" t="s">
        <v>77</v>
      </c>
      <c r="DD16" s="1036">
        <v>26810</v>
      </c>
      <c r="DE16" s="929" t="s">
        <v>72</v>
      </c>
      <c r="DF16" s="1093">
        <v>260</v>
      </c>
      <c r="DG16" s="1096" t="s">
        <v>177</v>
      </c>
      <c r="DH16" s="894" t="s">
        <v>208</v>
      </c>
      <c r="DI16" s="1096" t="s">
        <v>72</v>
      </c>
      <c r="DJ16" s="1050" t="s">
        <v>209</v>
      </c>
      <c r="DK16" s="1096" t="s">
        <v>72</v>
      </c>
      <c r="DL16" s="1052">
        <v>0.9</v>
      </c>
      <c r="DM16" s="929" t="s">
        <v>77</v>
      </c>
      <c r="DN16" s="1085" t="s">
        <v>279</v>
      </c>
      <c r="DO16" s="1087" t="s">
        <v>278</v>
      </c>
      <c r="DP16" s="1087" t="s">
        <v>278</v>
      </c>
      <c r="DQ16" s="1089" t="s">
        <v>278</v>
      </c>
      <c r="DR16" s="56"/>
      <c r="DS16" s="1113" t="s">
        <v>171</v>
      </c>
      <c r="DT16" s="53"/>
      <c r="DU16" s="14"/>
      <c r="DV16" s="50">
        <v>41</v>
      </c>
      <c r="DW16" s="50">
        <v>42</v>
      </c>
      <c r="DX16" s="931">
        <v>4</v>
      </c>
      <c r="DY16" s="17"/>
      <c r="DZ16" s="17"/>
      <c r="EA16" s="17"/>
      <c r="EB16" s="17"/>
      <c r="EC16" s="17"/>
      <c r="ED16" s="17"/>
      <c r="EE16" s="17"/>
      <c r="EF16" s="17"/>
      <c r="EG16" s="17"/>
      <c r="EH16" s="17"/>
      <c r="EI16" s="17"/>
      <c r="EJ16" s="17"/>
      <c r="EK16" s="17"/>
    </row>
    <row r="17" spans="1:141" s="18" customFormat="1" ht="18.600000000000001" customHeight="1">
      <c r="A17" s="898"/>
      <c r="B17" s="889"/>
      <c r="C17" s="1021"/>
      <c r="D17" s="1007"/>
      <c r="E17" s="1010"/>
      <c r="F17" s="51"/>
      <c r="G17" s="924"/>
      <c r="H17" s="927"/>
      <c r="I17" s="924"/>
      <c r="J17" s="927"/>
      <c r="K17" s="929"/>
      <c r="L17" s="974"/>
      <c r="M17" s="977"/>
      <c r="N17" s="980"/>
      <c r="O17" s="912"/>
      <c r="P17" s="912"/>
      <c r="Q17" s="915"/>
      <c r="R17" s="912"/>
      <c r="S17" s="918"/>
      <c r="T17" s="921"/>
      <c r="U17" s="974"/>
      <c r="V17" s="977"/>
      <c r="W17" s="980"/>
      <c r="X17" s="912"/>
      <c r="Y17" s="912"/>
      <c r="Z17" s="915"/>
      <c r="AA17" s="912"/>
      <c r="AB17" s="918"/>
      <c r="AC17" s="921"/>
      <c r="AD17" s="929"/>
      <c r="AE17" s="991"/>
      <c r="AF17" s="927"/>
      <c r="AG17" s="1000"/>
      <c r="AH17" s="977"/>
      <c r="AI17" s="980"/>
      <c r="AJ17" s="912"/>
      <c r="AK17" s="912"/>
      <c r="AL17" s="1024"/>
      <c r="AM17" s="989"/>
      <c r="AN17" s="991"/>
      <c r="AO17" s="994"/>
      <c r="AP17" s="997"/>
      <c r="AQ17" s="977"/>
      <c r="AR17" s="980"/>
      <c r="AS17" s="912"/>
      <c r="AT17" s="912"/>
      <c r="AU17" s="915"/>
      <c r="AV17" s="912"/>
      <c r="AW17" s="918"/>
      <c r="AX17" s="921"/>
      <c r="AY17" s="985"/>
      <c r="AZ17" s="987"/>
      <c r="BA17" s="985"/>
      <c r="BB17" s="955"/>
      <c r="BC17" s="912"/>
      <c r="BD17" s="912"/>
      <c r="BE17" s="912"/>
      <c r="BF17" s="915"/>
      <c r="BG17" s="912"/>
      <c r="BH17" s="1033"/>
      <c r="BI17" s="985"/>
      <c r="BJ17" s="987"/>
      <c r="BK17" s="985"/>
      <c r="BL17" s="955"/>
      <c r="BM17" s="912"/>
      <c r="BN17" s="912"/>
      <c r="BO17" s="912"/>
      <c r="BP17" s="915"/>
      <c r="BQ17" s="912"/>
      <c r="BR17" s="1033"/>
      <c r="BS17" s="1059"/>
      <c r="BT17" s="24"/>
      <c r="BU17" s="59" t="s">
        <v>127</v>
      </c>
      <c r="BV17" s="54">
        <v>407700</v>
      </c>
      <c r="BW17" s="1031"/>
      <c r="BX17" s="144">
        <v>4070</v>
      </c>
      <c r="BY17" s="129" t="s">
        <v>177</v>
      </c>
      <c r="BZ17" s="129" t="s">
        <v>208</v>
      </c>
      <c r="CA17" s="129" t="s">
        <v>72</v>
      </c>
      <c r="CB17" s="139" t="s">
        <v>209</v>
      </c>
      <c r="CC17" s="129" t="s">
        <v>72</v>
      </c>
      <c r="CD17" s="145">
        <v>2.7</v>
      </c>
      <c r="CE17" s="52"/>
      <c r="CF17" s="989"/>
      <c r="CG17" s="81"/>
      <c r="CH17" s="1057"/>
      <c r="CI17" s="1037"/>
      <c r="CJ17" s="989"/>
      <c r="CK17" s="1094"/>
      <c r="CL17" s="912"/>
      <c r="CM17" s="912"/>
      <c r="CN17" s="912"/>
      <c r="CO17" s="915"/>
      <c r="CP17" s="912"/>
      <c r="CQ17" s="1033"/>
      <c r="CR17" s="1042"/>
      <c r="CS17" s="1055"/>
      <c r="CT17" s="1040"/>
      <c r="CU17" s="1042"/>
      <c r="CV17" s="1044"/>
      <c r="CW17" s="1046"/>
      <c r="CX17" s="1048"/>
      <c r="CY17" s="929"/>
      <c r="CZ17" s="1037"/>
      <c r="DA17" s="929"/>
      <c r="DB17" s="1078"/>
      <c r="DC17" s="929"/>
      <c r="DD17" s="1037"/>
      <c r="DE17" s="929"/>
      <c r="DF17" s="1094"/>
      <c r="DG17" s="1097"/>
      <c r="DH17" s="912"/>
      <c r="DI17" s="1097"/>
      <c r="DJ17" s="915"/>
      <c r="DK17" s="1097"/>
      <c r="DL17" s="1033"/>
      <c r="DM17" s="929"/>
      <c r="DN17" s="1086"/>
      <c r="DO17" s="1088"/>
      <c r="DP17" s="1088"/>
      <c r="DQ17" s="1090"/>
      <c r="DR17" s="56"/>
      <c r="DS17" s="1114"/>
      <c r="DT17" s="53"/>
      <c r="DU17" s="14"/>
      <c r="DV17" s="50"/>
      <c r="DW17" s="50"/>
      <c r="DX17" s="931"/>
      <c r="DY17" s="17"/>
      <c r="DZ17" s="17"/>
      <c r="EA17" s="17"/>
      <c r="EB17" s="17"/>
      <c r="EC17" s="17"/>
      <c r="ED17" s="17"/>
      <c r="EE17" s="17"/>
      <c r="EF17" s="17"/>
      <c r="EG17" s="17"/>
      <c r="EH17" s="17"/>
      <c r="EI17" s="17"/>
      <c r="EJ17" s="17"/>
      <c r="EK17" s="17"/>
    </row>
    <row r="18" spans="1:141" s="18" customFormat="1" ht="18.600000000000001" customHeight="1">
      <c r="A18" s="898"/>
      <c r="B18" s="889"/>
      <c r="C18" s="1021"/>
      <c r="D18" s="1007"/>
      <c r="E18" s="1010"/>
      <c r="F18" s="51"/>
      <c r="G18" s="924"/>
      <c r="H18" s="927"/>
      <c r="I18" s="924"/>
      <c r="J18" s="927"/>
      <c r="K18" s="929"/>
      <c r="L18" s="974"/>
      <c r="M18" s="977"/>
      <c r="N18" s="980"/>
      <c r="O18" s="912"/>
      <c r="P18" s="912"/>
      <c r="Q18" s="915"/>
      <c r="R18" s="912"/>
      <c r="S18" s="918"/>
      <c r="T18" s="921"/>
      <c r="U18" s="974"/>
      <c r="V18" s="977"/>
      <c r="W18" s="980"/>
      <c r="X18" s="912"/>
      <c r="Y18" s="912"/>
      <c r="Z18" s="915"/>
      <c r="AA18" s="912"/>
      <c r="AB18" s="918"/>
      <c r="AC18" s="921"/>
      <c r="AD18" s="929"/>
      <c r="AE18" s="991"/>
      <c r="AF18" s="927"/>
      <c r="AG18" s="1000"/>
      <c r="AH18" s="977"/>
      <c r="AI18" s="980"/>
      <c r="AJ18" s="912"/>
      <c r="AK18" s="912"/>
      <c r="AL18" s="1024"/>
      <c r="AM18" s="989"/>
      <c r="AN18" s="991"/>
      <c r="AO18" s="994"/>
      <c r="AP18" s="997"/>
      <c r="AQ18" s="977"/>
      <c r="AR18" s="980"/>
      <c r="AS18" s="912"/>
      <c r="AT18" s="912"/>
      <c r="AU18" s="915"/>
      <c r="AV18" s="912"/>
      <c r="AW18" s="918"/>
      <c r="AX18" s="921"/>
      <c r="AY18" s="985"/>
      <c r="AZ18" s="987"/>
      <c r="BA18" s="985"/>
      <c r="BB18" s="955"/>
      <c r="BC18" s="912"/>
      <c r="BD18" s="912"/>
      <c r="BE18" s="912"/>
      <c r="BF18" s="915"/>
      <c r="BG18" s="912"/>
      <c r="BH18" s="1033"/>
      <c r="BI18" s="985"/>
      <c r="BJ18" s="987"/>
      <c r="BK18" s="985"/>
      <c r="BL18" s="955"/>
      <c r="BM18" s="912"/>
      <c r="BN18" s="912"/>
      <c r="BO18" s="912"/>
      <c r="BP18" s="915"/>
      <c r="BQ18" s="912"/>
      <c r="BR18" s="1033"/>
      <c r="BS18" s="1059"/>
      <c r="BT18" s="24"/>
      <c r="BU18" s="59" t="s">
        <v>128</v>
      </c>
      <c r="BV18" s="54">
        <v>437500</v>
      </c>
      <c r="BW18" s="1031"/>
      <c r="BX18" s="144">
        <v>4370</v>
      </c>
      <c r="BY18" s="129" t="s">
        <v>177</v>
      </c>
      <c r="BZ18" s="129" t="s">
        <v>208</v>
      </c>
      <c r="CA18" s="129" t="s">
        <v>72</v>
      </c>
      <c r="CB18" s="139" t="s">
        <v>209</v>
      </c>
      <c r="CC18" s="129" t="s">
        <v>72</v>
      </c>
      <c r="CD18" s="145">
        <v>2.8</v>
      </c>
      <c r="CE18" s="52"/>
      <c r="CF18" s="989"/>
      <c r="CG18" s="81"/>
      <c r="CH18" s="1057"/>
      <c r="CI18" s="1037"/>
      <c r="CJ18" s="989"/>
      <c r="CK18" s="1094"/>
      <c r="CL18" s="912"/>
      <c r="CM18" s="912"/>
      <c r="CN18" s="912"/>
      <c r="CO18" s="915"/>
      <c r="CP18" s="912"/>
      <c r="CQ18" s="1033"/>
      <c r="CR18" s="1042"/>
      <c r="CS18" s="1055"/>
      <c r="CT18" s="1040"/>
      <c r="CU18" s="1042"/>
      <c r="CV18" s="1044" t="s">
        <v>78</v>
      </c>
      <c r="CW18" s="1046">
        <v>14200</v>
      </c>
      <c r="CX18" s="1048">
        <v>15700</v>
      </c>
      <c r="CY18" s="929"/>
      <c r="CZ18" s="1037"/>
      <c r="DA18" s="929"/>
      <c r="DB18" s="1078"/>
      <c r="DC18" s="929"/>
      <c r="DD18" s="1037"/>
      <c r="DE18" s="929"/>
      <c r="DF18" s="1094"/>
      <c r="DG18" s="1097"/>
      <c r="DH18" s="912"/>
      <c r="DI18" s="1097"/>
      <c r="DJ18" s="915"/>
      <c r="DK18" s="1097"/>
      <c r="DL18" s="1033"/>
      <c r="DM18" s="929"/>
      <c r="DN18" s="1086"/>
      <c r="DO18" s="1088"/>
      <c r="DP18" s="1088"/>
      <c r="DQ18" s="1090"/>
      <c r="DR18" s="56"/>
      <c r="DS18" s="82" t="s">
        <v>172</v>
      </c>
      <c r="DT18" s="53"/>
      <c r="DU18" s="14"/>
      <c r="DV18" s="50"/>
      <c r="DW18" s="50"/>
      <c r="DX18" s="931"/>
      <c r="DY18" s="17"/>
      <c r="DZ18" s="17"/>
      <c r="EA18" s="17"/>
      <c r="EB18" s="17"/>
      <c r="EC18" s="17"/>
      <c r="ED18" s="17"/>
      <c r="EE18" s="17"/>
      <c r="EF18" s="17"/>
      <c r="EG18" s="17"/>
      <c r="EH18" s="17"/>
      <c r="EI18" s="17"/>
      <c r="EJ18" s="17"/>
      <c r="EK18" s="17"/>
    </row>
    <row r="19" spans="1:141" s="18" customFormat="1" ht="18.600000000000001" customHeight="1">
      <c r="A19" s="898"/>
      <c r="B19" s="889"/>
      <c r="C19" s="1021"/>
      <c r="D19" s="1007"/>
      <c r="E19" s="1011"/>
      <c r="F19" s="51"/>
      <c r="G19" s="925"/>
      <c r="H19" s="928"/>
      <c r="I19" s="925"/>
      <c r="J19" s="928"/>
      <c r="K19" s="929"/>
      <c r="L19" s="975"/>
      <c r="M19" s="978"/>
      <c r="N19" s="981"/>
      <c r="O19" s="913"/>
      <c r="P19" s="913"/>
      <c r="Q19" s="916"/>
      <c r="R19" s="913"/>
      <c r="S19" s="919"/>
      <c r="T19" s="922"/>
      <c r="U19" s="975"/>
      <c r="V19" s="978"/>
      <c r="W19" s="981"/>
      <c r="X19" s="913"/>
      <c r="Y19" s="913"/>
      <c r="Z19" s="916"/>
      <c r="AA19" s="913"/>
      <c r="AB19" s="919"/>
      <c r="AC19" s="922"/>
      <c r="AD19" s="929"/>
      <c r="AE19" s="992"/>
      <c r="AF19" s="928"/>
      <c r="AG19" s="1001"/>
      <c r="AH19" s="978"/>
      <c r="AI19" s="981"/>
      <c r="AJ19" s="913"/>
      <c r="AK19" s="913"/>
      <c r="AL19" s="1025"/>
      <c r="AM19" s="989"/>
      <c r="AN19" s="992"/>
      <c r="AO19" s="995"/>
      <c r="AP19" s="998"/>
      <c r="AQ19" s="978"/>
      <c r="AR19" s="981"/>
      <c r="AS19" s="913"/>
      <c r="AT19" s="913"/>
      <c r="AU19" s="916"/>
      <c r="AV19" s="913"/>
      <c r="AW19" s="919"/>
      <c r="AX19" s="922"/>
      <c r="AY19" s="985"/>
      <c r="AZ19" s="988"/>
      <c r="BA19" s="985"/>
      <c r="BB19" s="1026"/>
      <c r="BC19" s="1027"/>
      <c r="BD19" s="1027"/>
      <c r="BE19" s="1027"/>
      <c r="BF19" s="1035"/>
      <c r="BG19" s="1027"/>
      <c r="BH19" s="1034"/>
      <c r="BI19" s="985"/>
      <c r="BJ19" s="988"/>
      <c r="BK19" s="985"/>
      <c r="BL19" s="1026"/>
      <c r="BM19" s="1027"/>
      <c r="BN19" s="1027"/>
      <c r="BO19" s="1027"/>
      <c r="BP19" s="1035"/>
      <c r="BQ19" s="1027"/>
      <c r="BR19" s="1034"/>
      <c r="BS19" s="1059"/>
      <c r="BT19" s="24"/>
      <c r="BU19" s="59" t="s">
        <v>129</v>
      </c>
      <c r="BV19" s="54">
        <v>467200</v>
      </c>
      <c r="BW19" s="1031"/>
      <c r="BX19" s="144">
        <v>4670</v>
      </c>
      <c r="BY19" s="129" t="s">
        <v>177</v>
      </c>
      <c r="BZ19" s="129" t="s">
        <v>208</v>
      </c>
      <c r="CA19" s="129" t="s">
        <v>72</v>
      </c>
      <c r="CB19" s="139" t="s">
        <v>209</v>
      </c>
      <c r="CC19" s="129" t="s">
        <v>72</v>
      </c>
      <c r="CD19" s="145">
        <v>2.6</v>
      </c>
      <c r="CE19" s="52"/>
      <c r="CF19" s="989"/>
      <c r="CG19" s="81"/>
      <c r="CH19" s="1057"/>
      <c r="CI19" s="1037"/>
      <c r="CJ19" s="989"/>
      <c r="CK19" s="1094"/>
      <c r="CL19" s="912"/>
      <c r="CM19" s="912"/>
      <c r="CN19" s="912"/>
      <c r="CO19" s="915"/>
      <c r="CP19" s="912"/>
      <c r="CQ19" s="1033"/>
      <c r="CR19" s="1042"/>
      <c r="CS19" s="1055"/>
      <c r="CT19" s="1040"/>
      <c r="CU19" s="1042"/>
      <c r="CV19" s="1044"/>
      <c r="CW19" s="1046"/>
      <c r="CX19" s="1048"/>
      <c r="CY19" s="929"/>
      <c r="CZ19" s="1037"/>
      <c r="DA19" s="929"/>
      <c r="DB19" s="1078"/>
      <c r="DC19" s="929"/>
      <c r="DD19" s="1037"/>
      <c r="DE19" s="929"/>
      <c r="DF19" s="1094"/>
      <c r="DG19" s="1097"/>
      <c r="DH19" s="912"/>
      <c r="DI19" s="1097"/>
      <c r="DJ19" s="915"/>
      <c r="DK19" s="1097"/>
      <c r="DL19" s="1033"/>
      <c r="DM19" s="929"/>
      <c r="DN19" s="1086"/>
      <c r="DO19" s="1088"/>
      <c r="DP19" s="1088"/>
      <c r="DQ19" s="1090"/>
      <c r="DR19" s="56"/>
      <c r="DS19" s="152">
        <v>0.8</v>
      </c>
      <c r="DT19" s="53"/>
      <c r="DU19" s="14"/>
      <c r="DV19" s="50"/>
      <c r="DW19" s="50"/>
      <c r="DX19" s="931"/>
      <c r="DY19" s="17"/>
      <c r="DZ19" s="17"/>
      <c r="EA19" s="17"/>
      <c r="EB19" s="17"/>
      <c r="EC19" s="17"/>
      <c r="ED19" s="17"/>
      <c r="EE19" s="17"/>
      <c r="EF19" s="17"/>
      <c r="EG19" s="17"/>
      <c r="EH19" s="17"/>
      <c r="EI19" s="17"/>
      <c r="EJ19" s="17"/>
      <c r="EK19" s="17"/>
    </row>
    <row r="20" spans="1:141" s="18" customFormat="1" ht="18.600000000000001" customHeight="1">
      <c r="A20" s="898" t="s">
        <v>234</v>
      </c>
      <c r="B20" s="889"/>
      <c r="C20" s="1021"/>
      <c r="D20" s="1007"/>
      <c r="E20" s="1063" t="s">
        <v>7</v>
      </c>
      <c r="F20" s="51"/>
      <c r="G20" s="1065">
        <v>222080</v>
      </c>
      <c r="H20" s="1068"/>
      <c r="I20" s="1065">
        <v>219040</v>
      </c>
      <c r="J20" s="1068"/>
      <c r="K20" s="929" t="s">
        <v>72</v>
      </c>
      <c r="L20" s="1012">
        <v>2090</v>
      </c>
      <c r="M20" s="1015"/>
      <c r="N20" s="1018" t="s">
        <v>177</v>
      </c>
      <c r="O20" s="1071" t="s">
        <v>208</v>
      </c>
      <c r="P20" s="1071" t="s">
        <v>72</v>
      </c>
      <c r="Q20" s="1076" t="s">
        <v>209</v>
      </c>
      <c r="R20" s="1071" t="s">
        <v>72</v>
      </c>
      <c r="S20" s="1072">
        <v>3.6</v>
      </c>
      <c r="T20" s="1075"/>
      <c r="U20" s="1012">
        <v>2060</v>
      </c>
      <c r="V20" s="1015"/>
      <c r="W20" s="1018" t="s">
        <v>177</v>
      </c>
      <c r="X20" s="1071" t="s">
        <v>208</v>
      </c>
      <c r="Y20" s="1071" t="s">
        <v>72</v>
      </c>
      <c r="Z20" s="1076" t="s">
        <v>209</v>
      </c>
      <c r="AA20" s="1071" t="s">
        <v>72</v>
      </c>
      <c r="AB20" s="1072">
        <v>3.6</v>
      </c>
      <c r="AC20" s="1075"/>
      <c r="AD20" s="929" t="s">
        <v>72</v>
      </c>
      <c r="AE20" s="1107">
        <v>25100</v>
      </c>
      <c r="AF20" s="1068"/>
      <c r="AG20" s="1099">
        <v>250</v>
      </c>
      <c r="AH20" s="1015"/>
      <c r="AI20" s="1018" t="s">
        <v>177</v>
      </c>
      <c r="AJ20" s="1071" t="s">
        <v>208</v>
      </c>
      <c r="AK20" s="1071" t="s">
        <v>72</v>
      </c>
      <c r="AL20" s="1105" t="s">
        <v>210</v>
      </c>
      <c r="AM20" s="989" t="s">
        <v>72</v>
      </c>
      <c r="AN20" s="1107">
        <v>66950</v>
      </c>
      <c r="AO20" s="1110"/>
      <c r="AP20" s="1099">
        <v>660</v>
      </c>
      <c r="AQ20" s="1015"/>
      <c r="AR20" s="1018" t="s">
        <v>177</v>
      </c>
      <c r="AS20" s="1071" t="s">
        <v>208</v>
      </c>
      <c r="AT20" s="1071" t="s">
        <v>72</v>
      </c>
      <c r="AU20" s="1076" t="s">
        <v>209</v>
      </c>
      <c r="AV20" s="1071" t="s">
        <v>72</v>
      </c>
      <c r="AW20" s="1072">
        <v>3.7</v>
      </c>
      <c r="AX20" s="1075"/>
      <c r="AY20" s="146"/>
      <c r="AZ20" s="146"/>
      <c r="BA20" s="146"/>
      <c r="BB20" s="146"/>
      <c r="BC20" s="146"/>
      <c r="BD20" s="146"/>
      <c r="BE20" s="146"/>
      <c r="BF20" s="146"/>
      <c r="BG20" s="146"/>
      <c r="BH20" s="147"/>
      <c r="BI20" s="146"/>
      <c r="BJ20" s="146"/>
      <c r="BK20" s="146"/>
      <c r="BL20" s="146"/>
      <c r="BM20" s="146"/>
      <c r="BN20" s="146"/>
      <c r="BO20" s="146"/>
      <c r="BP20" s="146"/>
      <c r="BQ20" s="146"/>
      <c r="BR20" s="146"/>
      <c r="BS20" s="1059"/>
      <c r="BT20" s="24"/>
      <c r="BU20" s="59" t="s">
        <v>84</v>
      </c>
      <c r="BV20" s="54">
        <v>497000</v>
      </c>
      <c r="BW20" s="1031"/>
      <c r="BX20" s="144">
        <v>4970</v>
      </c>
      <c r="BY20" s="129" t="s">
        <v>177</v>
      </c>
      <c r="BZ20" s="129" t="s">
        <v>208</v>
      </c>
      <c r="CA20" s="129" t="s">
        <v>72</v>
      </c>
      <c r="CB20" s="139" t="s">
        <v>209</v>
      </c>
      <c r="CC20" s="129" t="s">
        <v>72</v>
      </c>
      <c r="CD20" s="145">
        <v>2.7</v>
      </c>
      <c r="CE20" s="52"/>
      <c r="CF20" s="989"/>
      <c r="CG20" s="81"/>
      <c r="CH20" s="1057"/>
      <c r="CI20" s="1037"/>
      <c r="CJ20" s="989"/>
      <c r="CK20" s="1094"/>
      <c r="CL20" s="912"/>
      <c r="CM20" s="912"/>
      <c r="CN20" s="912"/>
      <c r="CO20" s="915"/>
      <c r="CP20" s="912"/>
      <c r="CQ20" s="1033"/>
      <c r="CR20" s="1042"/>
      <c r="CS20" s="1055"/>
      <c r="CT20" s="1040"/>
      <c r="CU20" s="1042"/>
      <c r="CV20" s="1044" t="s">
        <v>79</v>
      </c>
      <c r="CW20" s="1046">
        <v>12300</v>
      </c>
      <c r="CX20" s="1048">
        <v>13700</v>
      </c>
      <c r="CY20" s="929"/>
      <c r="CZ20" s="1037"/>
      <c r="DA20" s="929"/>
      <c r="DB20" s="1079">
        <v>0.09</v>
      </c>
      <c r="DC20" s="929"/>
      <c r="DD20" s="1037"/>
      <c r="DE20" s="929"/>
      <c r="DF20" s="1094"/>
      <c r="DG20" s="1097"/>
      <c r="DH20" s="912"/>
      <c r="DI20" s="1097"/>
      <c r="DJ20" s="915"/>
      <c r="DK20" s="1097"/>
      <c r="DL20" s="1033"/>
      <c r="DM20" s="929"/>
      <c r="DN20" s="1081">
        <v>0.02</v>
      </c>
      <c r="DO20" s="1083">
        <v>0.04</v>
      </c>
      <c r="DP20" s="1083">
        <v>0.06</v>
      </c>
      <c r="DQ20" s="1091">
        <v>0.08</v>
      </c>
      <c r="DR20" s="56"/>
      <c r="DS20" s="82" t="s">
        <v>173</v>
      </c>
      <c r="DT20" s="53"/>
      <c r="DU20" s="14"/>
      <c r="DV20" s="50">
        <v>41</v>
      </c>
      <c r="DW20" s="50">
        <v>42</v>
      </c>
      <c r="DX20" s="931"/>
      <c r="DY20" s="17"/>
      <c r="DZ20" s="17"/>
      <c r="EA20" s="17"/>
      <c r="EB20" s="17"/>
      <c r="EC20" s="17"/>
      <c r="ED20" s="17"/>
      <c r="EE20" s="17"/>
      <c r="EF20" s="17"/>
      <c r="EG20" s="17"/>
      <c r="EH20" s="17"/>
      <c r="EI20" s="17"/>
      <c r="EJ20" s="17"/>
      <c r="EK20" s="17"/>
    </row>
    <row r="21" spans="1:141" s="18" customFormat="1" ht="18.600000000000001" customHeight="1">
      <c r="A21" s="898"/>
      <c r="B21" s="889"/>
      <c r="C21" s="1021"/>
      <c r="D21" s="1007"/>
      <c r="E21" s="1010"/>
      <c r="F21" s="51"/>
      <c r="G21" s="1066"/>
      <c r="H21" s="1069"/>
      <c r="I21" s="1066"/>
      <c r="J21" s="1069"/>
      <c r="K21" s="929"/>
      <c r="L21" s="1013"/>
      <c r="M21" s="1016"/>
      <c r="N21" s="980"/>
      <c r="O21" s="912"/>
      <c r="P21" s="912"/>
      <c r="Q21" s="915"/>
      <c r="R21" s="912"/>
      <c r="S21" s="1073"/>
      <c r="T21" s="1033"/>
      <c r="U21" s="1013"/>
      <c r="V21" s="1016"/>
      <c r="W21" s="980"/>
      <c r="X21" s="912"/>
      <c r="Y21" s="912"/>
      <c r="Z21" s="915"/>
      <c r="AA21" s="912"/>
      <c r="AB21" s="1073"/>
      <c r="AC21" s="1033"/>
      <c r="AD21" s="929"/>
      <c r="AE21" s="1108"/>
      <c r="AF21" s="1069"/>
      <c r="AG21" s="1100"/>
      <c r="AH21" s="1016"/>
      <c r="AI21" s="980"/>
      <c r="AJ21" s="912"/>
      <c r="AK21" s="912"/>
      <c r="AL21" s="1024"/>
      <c r="AM21" s="989"/>
      <c r="AN21" s="1108"/>
      <c r="AO21" s="1111"/>
      <c r="AP21" s="1100"/>
      <c r="AQ21" s="1016"/>
      <c r="AR21" s="980"/>
      <c r="AS21" s="912"/>
      <c r="AT21" s="912"/>
      <c r="AU21" s="915"/>
      <c r="AV21" s="912"/>
      <c r="AW21" s="1073"/>
      <c r="AX21" s="1033"/>
      <c r="AY21" s="146"/>
      <c r="AZ21" s="146"/>
      <c r="BA21" s="146"/>
      <c r="BB21" s="146"/>
      <c r="BC21" s="146"/>
      <c r="BD21" s="146"/>
      <c r="BE21" s="146"/>
      <c r="BF21" s="146"/>
      <c r="BG21" s="146"/>
      <c r="BH21" s="148"/>
      <c r="BI21" s="146"/>
      <c r="BJ21" s="146"/>
      <c r="BK21" s="146"/>
      <c r="BL21" s="146"/>
      <c r="BM21" s="146"/>
      <c r="BN21" s="146"/>
      <c r="BO21" s="146"/>
      <c r="BP21" s="146"/>
      <c r="BQ21" s="146"/>
      <c r="BR21" s="146"/>
      <c r="BS21" s="24"/>
      <c r="BT21" s="24"/>
      <c r="BU21" s="59" t="s">
        <v>130</v>
      </c>
      <c r="BV21" s="54">
        <v>526700</v>
      </c>
      <c r="BW21" s="1031"/>
      <c r="BX21" s="144">
        <v>5260</v>
      </c>
      <c r="BY21" s="129" t="s">
        <v>177</v>
      </c>
      <c r="BZ21" s="129" t="s">
        <v>208</v>
      </c>
      <c r="CA21" s="129" t="s">
        <v>72</v>
      </c>
      <c r="CB21" s="139" t="s">
        <v>209</v>
      </c>
      <c r="CC21" s="129" t="s">
        <v>72</v>
      </c>
      <c r="CD21" s="145">
        <v>2.7</v>
      </c>
      <c r="CE21" s="52"/>
      <c r="CF21" s="989"/>
      <c r="CG21" s="81"/>
      <c r="CH21" s="1057"/>
      <c r="CI21" s="1037"/>
      <c r="CJ21" s="989"/>
      <c r="CK21" s="1094"/>
      <c r="CL21" s="912"/>
      <c r="CM21" s="912"/>
      <c r="CN21" s="912"/>
      <c r="CO21" s="915"/>
      <c r="CP21" s="912"/>
      <c r="CQ21" s="1033"/>
      <c r="CR21" s="1042"/>
      <c r="CS21" s="1055"/>
      <c r="CT21" s="1040"/>
      <c r="CU21" s="1042"/>
      <c r="CV21" s="1044"/>
      <c r="CW21" s="1046"/>
      <c r="CX21" s="1048"/>
      <c r="CY21" s="929"/>
      <c r="CZ21" s="1037"/>
      <c r="DA21" s="929"/>
      <c r="DB21" s="1079"/>
      <c r="DC21" s="929"/>
      <c r="DD21" s="1037"/>
      <c r="DE21" s="929"/>
      <c r="DF21" s="1094"/>
      <c r="DG21" s="1097"/>
      <c r="DH21" s="912"/>
      <c r="DI21" s="1097"/>
      <c r="DJ21" s="915"/>
      <c r="DK21" s="1097"/>
      <c r="DL21" s="1033"/>
      <c r="DM21" s="929"/>
      <c r="DN21" s="1081"/>
      <c r="DO21" s="1083"/>
      <c r="DP21" s="1083"/>
      <c r="DQ21" s="1091"/>
      <c r="DR21" s="56"/>
      <c r="DS21" s="152">
        <v>0.75</v>
      </c>
      <c r="DT21" s="53"/>
      <c r="DU21" s="14"/>
      <c r="DV21" s="50"/>
      <c r="DW21" s="50"/>
      <c r="DX21" s="50"/>
      <c r="DY21" s="17"/>
      <c r="DZ21" s="17"/>
      <c r="EA21" s="17"/>
      <c r="EB21" s="17"/>
      <c r="EC21" s="17"/>
      <c r="ED21" s="17"/>
      <c r="EE21" s="17"/>
      <c r="EF21" s="17"/>
      <c r="EG21" s="17"/>
      <c r="EH21" s="17"/>
      <c r="EI21" s="17"/>
      <c r="EJ21" s="17"/>
      <c r="EK21" s="17"/>
    </row>
    <row r="22" spans="1:141" s="18" customFormat="1" ht="18.600000000000001" customHeight="1">
      <c r="A22" s="898"/>
      <c r="B22" s="889"/>
      <c r="C22" s="1021"/>
      <c r="D22" s="1007"/>
      <c r="E22" s="1010"/>
      <c r="F22" s="51"/>
      <c r="G22" s="1066"/>
      <c r="H22" s="1069"/>
      <c r="I22" s="1066"/>
      <c r="J22" s="1069"/>
      <c r="K22" s="929"/>
      <c r="L22" s="1013"/>
      <c r="M22" s="1016"/>
      <c r="N22" s="980"/>
      <c r="O22" s="912"/>
      <c r="P22" s="912"/>
      <c r="Q22" s="915"/>
      <c r="R22" s="912"/>
      <c r="S22" s="1073"/>
      <c r="T22" s="1033"/>
      <c r="U22" s="1013"/>
      <c r="V22" s="1016"/>
      <c r="W22" s="980"/>
      <c r="X22" s="912"/>
      <c r="Y22" s="912"/>
      <c r="Z22" s="915"/>
      <c r="AA22" s="912"/>
      <c r="AB22" s="1073"/>
      <c r="AC22" s="1033"/>
      <c r="AD22" s="929"/>
      <c r="AE22" s="1108"/>
      <c r="AF22" s="1069"/>
      <c r="AG22" s="1100"/>
      <c r="AH22" s="1016"/>
      <c r="AI22" s="980"/>
      <c r="AJ22" s="912"/>
      <c r="AK22" s="912"/>
      <c r="AL22" s="1024"/>
      <c r="AM22" s="989"/>
      <c r="AN22" s="1108"/>
      <c r="AO22" s="1111"/>
      <c r="AP22" s="1100"/>
      <c r="AQ22" s="1016"/>
      <c r="AR22" s="980"/>
      <c r="AS22" s="912"/>
      <c r="AT22" s="912"/>
      <c r="AU22" s="915"/>
      <c r="AV22" s="912"/>
      <c r="AW22" s="1073"/>
      <c r="AX22" s="1033"/>
      <c r="AY22" s="146"/>
      <c r="AZ22" s="146"/>
      <c r="BA22" s="146"/>
      <c r="BB22" s="146"/>
      <c r="BC22" s="146"/>
      <c r="BD22" s="146"/>
      <c r="BE22" s="146"/>
      <c r="BF22" s="146"/>
      <c r="BG22" s="146"/>
      <c r="BH22" s="148"/>
      <c r="BI22" s="146"/>
      <c r="BJ22" s="146"/>
      <c r="BK22" s="146"/>
      <c r="BL22" s="146"/>
      <c r="BM22" s="146"/>
      <c r="BN22" s="146"/>
      <c r="BO22" s="146"/>
      <c r="BP22" s="146"/>
      <c r="BQ22" s="146"/>
      <c r="BR22" s="146"/>
      <c r="BS22" s="24"/>
      <c r="BT22" s="24"/>
      <c r="BU22" s="59" t="s">
        <v>131</v>
      </c>
      <c r="BV22" s="54">
        <v>556500</v>
      </c>
      <c r="BW22" s="1031"/>
      <c r="BX22" s="144">
        <v>5560</v>
      </c>
      <c r="BY22" s="129" t="s">
        <v>177</v>
      </c>
      <c r="BZ22" s="129" t="s">
        <v>208</v>
      </c>
      <c r="CA22" s="129" t="s">
        <v>72</v>
      </c>
      <c r="CB22" s="139" t="s">
        <v>209</v>
      </c>
      <c r="CC22" s="129" t="s">
        <v>72</v>
      </c>
      <c r="CD22" s="145">
        <v>2.8</v>
      </c>
      <c r="CE22" s="52"/>
      <c r="CF22" s="989"/>
      <c r="CG22" s="81"/>
      <c r="CH22" s="1057"/>
      <c r="CI22" s="1037"/>
      <c r="CJ22" s="989"/>
      <c r="CK22" s="1094"/>
      <c r="CL22" s="912"/>
      <c r="CM22" s="912"/>
      <c r="CN22" s="912"/>
      <c r="CO22" s="915"/>
      <c r="CP22" s="912"/>
      <c r="CQ22" s="1033"/>
      <c r="CR22" s="1042"/>
      <c r="CS22" s="1055"/>
      <c r="CT22" s="1040"/>
      <c r="CU22" s="1042"/>
      <c r="CV22" s="1044" t="s">
        <v>80</v>
      </c>
      <c r="CW22" s="1046">
        <v>11000</v>
      </c>
      <c r="CX22" s="1048">
        <v>12300</v>
      </c>
      <c r="CY22" s="929"/>
      <c r="CZ22" s="1037"/>
      <c r="DA22" s="929"/>
      <c r="DB22" s="1079"/>
      <c r="DC22" s="929"/>
      <c r="DD22" s="1037"/>
      <c r="DE22" s="929"/>
      <c r="DF22" s="1094"/>
      <c r="DG22" s="1097"/>
      <c r="DH22" s="912"/>
      <c r="DI22" s="1097"/>
      <c r="DJ22" s="915"/>
      <c r="DK22" s="1097"/>
      <c r="DL22" s="1033"/>
      <c r="DM22" s="929"/>
      <c r="DN22" s="1081"/>
      <c r="DO22" s="1083"/>
      <c r="DP22" s="1083"/>
      <c r="DQ22" s="1091"/>
      <c r="DR22" s="56"/>
      <c r="DS22" s="82" t="s">
        <v>174</v>
      </c>
      <c r="DT22" s="53"/>
      <c r="DU22" s="14"/>
      <c r="DV22" s="50"/>
      <c r="DW22" s="50"/>
      <c r="DX22" s="50"/>
      <c r="DY22" s="17"/>
      <c r="DZ22" s="17"/>
      <c r="EA22" s="17"/>
      <c r="EB22" s="17"/>
      <c r="EC22" s="17"/>
      <c r="ED22" s="17"/>
      <c r="EE22" s="17"/>
      <c r="EF22" s="17"/>
      <c r="EG22" s="17"/>
      <c r="EH22" s="17"/>
      <c r="EI22" s="17"/>
      <c r="EJ22" s="17"/>
      <c r="EK22" s="17"/>
    </row>
    <row r="23" spans="1:141" s="18" customFormat="1" ht="18.600000000000001" customHeight="1">
      <c r="A23" s="898"/>
      <c r="B23" s="1002"/>
      <c r="C23" s="1022"/>
      <c r="D23" s="1008"/>
      <c r="E23" s="1064"/>
      <c r="F23" s="51"/>
      <c r="G23" s="1067"/>
      <c r="H23" s="1070"/>
      <c r="I23" s="1067"/>
      <c r="J23" s="1070"/>
      <c r="K23" s="929"/>
      <c r="L23" s="1014"/>
      <c r="M23" s="1017"/>
      <c r="N23" s="1019"/>
      <c r="O23" s="1027"/>
      <c r="P23" s="1027"/>
      <c r="Q23" s="1035"/>
      <c r="R23" s="1027"/>
      <c r="S23" s="1074"/>
      <c r="T23" s="1034"/>
      <c r="U23" s="1014"/>
      <c r="V23" s="1017"/>
      <c r="W23" s="1019"/>
      <c r="X23" s="1027"/>
      <c r="Y23" s="1027"/>
      <c r="Z23" s="1035"/>
      <c r="AA23" s="1027"/>
      <c r="AB23" s="1074"/>
      <c r="AC23" s="1034"/>
      <c r="AD23" s="929"/>
      <c r="AE23" s="1109"/>
      <c r="AF23" s="1070"/>
      <c r="AG23" s="1101"/>
      <c r="AH23" s="1017"/>
      <c r="AI23" s="1019"/>
      <c r="AJ23" s="1027"/>
      <c r="AK23" s="1027"/>
      <c r="AL23" s="1106"/>
      <c r="AM23" s="989"/>
      <c r="AN23" s="1109"/>
      <c r="AO23" s="1112"/>
      <c r="AP23" s="1101"/>
      <c r="AQ23" s="1017"/>
      <c r="AR23" s="1019"/>
      <c r="AS23" s="1027"/>
      <c r="AT23" s="1027"/>
      <c r="AU23" s="1035"/>
      <c r="AV23" s="1027"/>
      <c r="AW23" s="1074"/>
      <c r="AX23" s="1034"/>
      <c r="AY23" s="146"/>
      <c r="AZ23" s="146"/>
      <c r="BA23" s="146"/>
      <c r="BB23" s="146"/>
      <c r="BC23" s="146"/>
      <c r="BD23" s="146"/>
      <c r="BE23" s="146"/>
      <c r="BF23" s="146"/>
      <c r="BG23" s="146"/>
      <c r="BH23" s="149"/>
      <c r="BI23" s="146"/>
      <c r="BJ23" s="146"/>
      <c r="BK23" s="146"/>
      <c r="BL23" s="146"/>
      <c r="BM23" s="146"/>
      <c r="BN23" s="146"/>
      <c r="BO23" s="146"/>
      <c r="BP23" s="146"/>
      <c r="BQ23" s="146"/>
      <c r="BR23" s="146"/>
      <c r="BS23" s="24"/>
      <c r="BT23" s="24"/>
      <c r="BU23" s="83" t="s">
        <v>132</v>
      </c>
      <c r="BV23" s="57">
        <v>586200</v>
      </c>
      <c r="BW23" s="1031"/>
      <c r="BX23" s="153">
        <v>5860</v>
      </c>
      <c r="BY23" s="150" t="s">
        <v>177</v>
      </c>
      <c r="BZ23" s="150" t="s">
        <v>208</v>
      </c>
      <c r="CA23" s="150" t="s">
        <v>72</v>
      </c>
      <c r="CB23" s="151" t="s">
        <v>209</v>
      </c>
      <c r="CC23" s="150" t="s">
        <v>72</v>
      </c>
      <c r="CD23" s="145">
        <v>2.8</v>
      </c>
      <c r="CE23" s="52"/>
      <c r="CF23" s="989"/>
      <c r="CG23" s="81"/>
      <c r="CH23" s="1057"/>
      <c r="CI23" s="1038"/>
      <c r="CJ23" s="989"/>
      <c r="CK23" s="1095"/>
      <c r="CL23" s="1049"/>
      <c r="CM23" s="1049"/>
      <c r="CN23" s="1049"/>
      <c r="CO23" s="1051"/>
      <c r="CP23" s="1049"/>
      <c r="CQ23" s="1053"/>
      <c r="CR23" s="1042"/>
      <c r="CS23" s="1056"/>
      <c r="CT23" s="1041"/>
      <c r="CU23" s="1042"/>
      <c r="CV23" s="1102"/>
      <c r="CW23" s="1103"/>
      <c r="CX23" s="1104"/>
      <c r="CY23" s="929"/>
      <c r="CZ23" s="1038"/>
      <c r="DA23" s="929"/>
      <c r="DB23" s="1080"/>
      <c r="DC23" s="929"/>
      <c r="DD23" s="1038"/>
      <c r="DE23" s="929"/>
      <c r="DF23" s="1095"/>
      <c r="DG23" s="1098"/>
      <c r="DH23" s="1049"/>
      <c r="DI23" s="1098"/>
      <c r="DJ23" s="1051"/>
      <c r="DK23" s="1098"/>
      <c r="DL23" s="1053"/>
      <c r="DM23" s="929"/>
      <c r="DN23" s="1082"/>
      <c r="DO23" s="1084"/>
      <c r="DP23" s="1084"/>
      <c r="DQ23" s="1092"/>
      <c r="DR23" s="56"/>
      <c r="DS23" s="152">
        <v>0.7</v>
      </c>
      <c r="DT23" s="53"/>
      <c r="DU23" s="14"/>
      <c r="DV23" s="50"/>
      <c r="DW23" s="50"/>
      <c r="DX23" s="50"/>
      <c r="DY23" s="17"/>
      <c r="DZ23" s="17"/>
      <c r="EA23" s="17"/>
      <c r="EB23" s="17"/>
      <c r="EC23" s="17"/>
      <c r="ED23" s="17"/>
      <c r="EE23" s="17"/>
      <c r="EF23" s="17"/>
      <c r="EG23" s="17"/>
      <c r="EH23" s="17"/>
      <c r="EI23" s="17"/>
      <c r="EJ23" s="17"/>
      <c r="EK23" s="17"/>
    </row>
  </sheetData>
  <sheetProtection algorithmName="SHA-512" hashValue="kpGydR6n5pByE/rqvIxov64PWRMxzfGPYH3R7OnUeIOncxy358FmaQG0SM3bMSOV6wtEV//gDTWEOis28nJ5Vw==" saltValue="QHXkVSkaHi15nndBJ6/NMA==" spinCount="100000" sheet="1" objects="1" scenarios="1"/>
  <autoFilter ref="B5:WZY23" xr:uid="{00000000-0009-0000-0000-000002000000}"/>
  <mergeCells count="412">
    <mergeCell ref="AI20:AI23"/>
    <mergeCell ref="AJ20:AJ23"/>
    <mergeCell ref="AK20:AK23"/>
    <mergeCell ref="AL20:AL23"/>
    <mergeCell ref="AM20:AM23"/>
    <mergeCell ref="AN20:AN23"/>
    <mergeCell ref="CH16:CH23"/>
    <mergeCell ref="CI16:CI23"/>
    <mergeCell ref="CJ16:CJ23"/>
    <mergeCell ref="BL16:BL19"/>
    <mergeCell ref="BM16:BM19"/>
    <mergeCell ref="BN16:BN19"/>
    <mergeCell ref="BO16:BO19"/>
    <mergeCell ref="BP16:BP19"/>
    <mergeCell ref="BQ16:BQ19"/>
    <mergeCell ref="AT16:AT19"/>
    <mergeCell ref="AU16:AU19"/>
    <mergeCell ref="AV16:AV19"/>
    <mergeCell ref="AW16:AW19"/>
    <mergeCell ref="AX16:AX19"/>
    <mergeCell ref="AY16:AY19"/>
    <mergeCell ref="BF16:BF19"/>
    <mergeCell ref="BG16:BG19"/>
    <mergeCell ref="BH16:BH19"/>
    <mergeCell ref="W20:W23"/>
    <mergeCell ref="X20:X23"/>
    <mergeCell ref="Y20:Y23"/>
    <mergeCell ref="Z20:Z23"/>
    <mergeCell ref="AA20:AA23"/>
    <mergeCell ref="AB20:AB23"/>
    <mergeCell ref="Q20:Q23"/>
    <mergeCell ref="R20:R23"/>
    <mergeCell ref="S20:S23"/>
    <mergeCell ref="T20:T23"/>
    <mergeCell ref="U20:U23"/>
    <mergeCell ref="V20:V23"/>
    <mergeCell ref="DH16:DH23"/>
    <mergeCell ref="DI16:DI23"/>
    <mergeCell ref="DJ16:DJ23"/>
    <mergeCell ref="DK16:DK23"/>
    <mergeCell ref="AC20:AC23"/>
    <mergeCell ref="AD20:AD23"/>
    <mergeCell ref="AE20:AE23"/>
    <mergeCell ref="AF20:AF23"/>
    <mergeCell ref="AG20:AG23"/>
    <mergeCell ref="AH20:AH23"/>
    <mergeCell ref="AU20:AU23"/>
    <mergeCell ref="AV20:AV23"/>
    <mergeCell ref="AW20:AW23"/>
    <mergeCell ref="AX20:AX23"/>
    <mergeCell ref="CV20:CV21"/>
    <mergeCell ref="CW20:CW21"/>
    <mergeCell ref="CV22:CV23"/>
    <mergeCell ref="CW22:CW23"/>
    <mergeCell ref="AO20:AO23"/>
    <mergeCell ref="AP20:AP23"/>
    <mergeCell ref="AQ20:AQ23"/>
    <mergeCell ref="AR20:AR23"/>
    <mergeCell ref="AS20:AS23"/>
    <mergeCell ref="AT20:AT23"/>
    <mergeCell ref="O20:O23"/>
    <mergeCell ref="P20:P23"/>
    <mergeCell ref="DS16:DS17"/>
    <mergeCell ref="DX16:DX20"/>
    <mergeCell ref="CV18:CV19"/>
    <mergeCell ref="CW18:CW19"/>
    <mergeCell ref="CX18:CX19"/>
    <mergeCell ref="E20:E23"/>
    <mergeCell ref="G20:G23"/>
    <mergeCell ref="H20:H23"/>
    <mergeCell ref="I20:I23"/>
    <mergeCell ref="J20:J23"/>
    <mergeCell ref="DL16:DL23"/>
    <mergeCell ref="DM16:DM23"/>
    <mergeCell ref="DN16:DN19"/>
    <mergeCell ref="DO16:DO19"/>
    <mergeCell ref="DP16:DP19"/>
    <mergeCell ref="DQ16:DQ19"/>
    <mergeCell ref="DN20:DN23"/>
    <mergeCell ref="DO20:DO23"/>
    <mergeCell ref="DP20:DP23"/>
    <mergeCell ref="DQ20:DQ23"/>
    <mergeCell ref="DF16:DF23"/>
    <mergeCell ref="DG16:DG23"/>
    <mergeCell ref="DC16:DC23"/>
    <mergeCell ref="DD16:DD23"/>
    <mergeCell ref="DE16:DE23"/>
    <mergeCell ref="DB20:DB23"/>
    <mergeCell ref="CT16:CT23"/>
    <mergeCell ref="CU16:CU23"/>
    <mergeCell ref="CV16:CV17"/>
    <mergeCell ref="CW16:CW17"/>
    <mergeCell ref="CX16:CX17"/>
    <mergeCell ref="CY16:CY23"/>
    <mergeCell ref="CX20:CX21"/>
    <mergeCell ref="CX22:CX23"/>
    <mergeCell ref="CZ16:CZ23"/>
    <mergeCell ref="DA16:DA23"/>
    <mergeCell ref="DB16:DB19"/>
    <mergeCell ref="CN16:CN23"/>
    <mergeCell ref="CO16:CO23"/>
    <mergeCell ref="CP16:CP23"/>
    <mergeCell ref="CQ16:CQ23"/>
    <mergeCell ref="CR16:CR23"/>
    <mergeCell ref="CS16:CS23"/>
    <mergeCell ref="CK16:CK23"/>
    <mergeCell ref="CL16:CL23"/>
    <mergeCell ref="CM16:CM23"/>
    <mergeCell ref="BI16:BI19"/>
    <mergeCell ref="BJ16:BJ19"/>
    <mergeCell ref="BK16:BK19"/>
    <mergeCell ref="AZ16:AZ19"/>
    <mergeCell ref="BA16:BA19"/>
    <mergeCell ref="BB16:BB19"/>
    <mergeCell ref="BC16:BC19"/>
    <mergeCell ref="BD16:BD19"/>
    <mergeCell ref="BE16:BE19"/>
    <mergeCell ref="O16:O19"/>
    <mergeCell ref="AN16:AN19"/>
    <mergeCell ref="AO16:AO19"/>
    <mergeCell ref="AP16:AP19"/>
    <mergeCell ref="AQ16:AQ19"/>
    <mergeCell ref="AR16:AR19"/>
    <mergeCell ref="AS16:AS19"/>
    <mergeCell ref="AH16:AH19"/>
    <mergeCell ref="AI16:AI19"/>
    <mergeCell ref="AJ16:AJ19"/>
    <mergeCell ref="AK16:AK19"/>
    <mergeCell ref="AL16:AL19"/>
    <mergeCell ref="AM16:AM19"/>
    <mergeCell ref="AB16:AB19"/>
    <mergeCell ref="AC16:AC19"/>
    <mergeCell ref="AD16:AD19"/>
    <mergeCell ref="AE16:AE19"/>
    <mergeCell ref="AF16:AF19"/>
    <mergeCell ref="AG16:AG19"/>
    <mergeCell ref="V16:V19"/>
    <mergeCell ref="W16:W19"/>
    <mergeCell ref="X16:X19"/>
    <mergeCell ref="Y16:Y19"/>
    <mergeCell ref="Z16:Z19"/>
    <mergeCell ref="AA16:AA19"/>
    <mergeCell ref="P16:P19"/>
    <mergeCell ref="Q16:Q19"/>
    <mergeCell ref="R16:R19"/>
    <mergeCell ref="S16:S19"/>
    <mergeCell ref="T16:T19"/>
    <mergeCell ref="U16:U19"/>
    <mergeCell ref="DS12:DS15"/>
    <mergeCell ref="CV14:CV15"/>
    <mergeCell ref="CW14:CW15"/>
    <mergeCell ref="CX14:CX15"/>
    <mergeCell ref="CV12:CV13"/>
    <mergeCell ref="CW12:CW13"/>
    <mergeCell ref="CX12:CX13"/>
    <mergeCell ref="DA8:DA15"/>
    <mergeCell ref="DB8:DB11"/>
    <mergeCell ref="AC12:AC15"/>
    <mergeCell ref="AL12:AL15"/>
    <mergeCell ref="AM12:AM15"/>
    <mergeCell ref="AN12:AN15"/>
    <mergeCell ref="AO12:AO15"/>
    <mergeCell ref="AD12:AD15"/>
    <mergeCell ref="AE12:AE15"/>
    <mergeCell ref="AF12:AF15"/>
    <mergeCell ref="AJ12:AJ15"/>
    <mergeCell ref="AK12:AK15"/>
    <mergeCell ref="AH12:AH15"/>
    <mergeCell ref="AI12:AI15"/>
    <mergeCell ref="X12:X15"/>
    <mergeCell ref="Y12:Y15"/>
    <mergeCell ref="Z12:Z15"/>
    <mergeCell ref="AA12:AA15"/>
    <mergeCell ref="AB12:AB15"/>
    <mergeCell ref="AG12:AG15"/>
    <mergeCell ref="AV12:AV15"/>
    <mergeCell ref="AW12:AW15"/>
    <mergeCell ref="AX12:AX15"/>
    <mergeCell ref="AP12:AP15"/>
    <mergeCell ref="AQ12:AQ15"/>
    <mergeCell ref="AR12:AR15"/>
    <mergeCell ref="AS12:AS15"/>
    <mergeCell ref="AT12:AT15"/>
    <mergeCell ref="AU12:AU15"/>
    <mergeCell ref="DR8:DR15"/>
    <mergeCell ref="DS8:DS11"/>
    <mergeCell ref="DX8:DX12"/>
    <mergeCell ref="CV10:CV11"/>
    <mergeCell ref="CW10:CW11"/>
    <mergeCell ref="CX10:CX11"/>
    <mergeCell ref="DB12:DB15"/>
    <mergeCell ref="DN12:DN15"/>
    <mergeCell ref="DO12:DO15"/>
    <mergeCell ref="DP12:DP15"/>
    <mergeCell ref="DL8:DL15"/>
    <mergeCell ref="DM8:DM15"/>
    <mergeCell ref="DN8:DN11"/>
    <mergeCell ref="DO8:DO11"/>
    <mergeCell ref="DP8:DP11"/>
    <mergeCell ref="DQ8:DQ11"/>
    <mergeCell ref="DQ12:DQ15"/>
    <mergeCell ref="DF8:DF15"/>
    <mergeCell ref="DG8:DG15"/>
    <mergeCell ref="DH8:DH15"/>
    <mergeCell ref="DI8:DI15"/>
    <mergeCell ref="DJ8:DJ15"/>
    <mergeCell ref="DK8:DK15"/>
    <mergeCell ref="CZ8:CZ15"/>
    <mergeCell ref="CK8:CK15"/>
    <mergeCell ref="CL8:CL15"/>
    <mergeCell ref="CM8:CM15"/>
    <mergeCell ref="E12:E15"/>
    <mergeCell ref="G12:G15"/>
    <mergeCell ref="H12:H15"/>
    <mergeCell ref="I12:I15"/>
    <mergeCell ref="J12:J15"/>
    <mergeCell ref="K12:K15"/>
    <mergeCell ref="R12:R15"/>
    <mergeCell ref="S12:S15"/>
    <mergeCell ref="T12:T15"/>
    <mergeCell ref="U12:U15"/>
    <mergeCell ref="V12:V15"/>
    <mergeCell ref="W12:W15"/>
    <mergeCell ref="L12:L15"/>
    <mergeCell ref="M12:M15"/>
    <mergeCell ref="N12:N15"/>
    <mergeCell ref="O12:O15"/>
    <mergeCell ref="P12:P15"/>
    <mergeCell ref="Q12:Q15"/>
    <mergeCell ref="BE8:BE11"/>
    <mergeCell ref="BF8:BF11"/>
    <mergeCell ref="BG8:BG11"/>
    <mergeCell ref="BH8:BH11"/>
    <mergeCell ref="BI8:BI11"/>
    <mergeCell ref="BJ8:BJ11"/>
    <mergeCell ref="DC8:DC15"/>
    <mergeCell ref="DD8:DD15"/>
    <mergeCell ref="DE8:DE15"/>
    <mergeCell ref="CT8:CT15"/>
    <mergeCell ref="CU8:CU15"/>
    <mergeCell ref="CV8:CV9"/>
    <mergeCell ref="CW8:CW9"/>
    <mergeCell ref="CX8:CX9"/>
    <mergeCell ref="CY8:CY15"/>
    <mergeCell ref="CN8:CN15"/>
    <mergeCell ref="CO8:CO15"/>
    <mergeCell ref="CP8:CP15"/>
    <mergeCell ref="CQ8:CQ15"/>
    <mergeCell ref="CR8:CR15"/>
    <mergeCell ref="CS8:CS15"/>
    <mergeCell ref="CH8:CH15"/>
    <mergeCell ref="CI8:CI15"/>
    <mergeCell ref="CJ8:CJ15"/>
    <mergeCell ref="BQ8:BQ11"/>
    <mergeCell ref="BR8:BR11"/>
    <mergeCell ref="BS8:BS20"/>
    <mergeCell ref="BU8:BV9"/>
    <mergeCell ref="BW8:BW23"/>
    <mergeCell ref="CF8:CF23"/>
    <mergeCell ref="BR16:BR19"/>
    <mergeCell ref="BK8:BK11"/>
    <mergeCell ref="BL8:BL11"/>
    <mergeCell ref="BM8:BM11"/>
    <mergeCell ref="BN8:BN11"/>
    <mergeCell ref="BO8:BO11"/>
    <mergeCell ref="BP8:BP11"/>
    <mergeCell ref="BB8:BB11"/>
    <mergeCell ref="BC8:BC11"/>
    <mergeCell ref="BD8:BD11"/>
    <mergeCell ref="AS8:AS11"/>
    <mergeCell ref="AT8:AT11"/>
    <mergeCell ref="AU8:AU11"/>
    <mergeCell ref="AV8:AV11"/>
    <mergeCell ref="AW8:AW11"/>
    <mergeCell ref="AX8:AX11"/>
    <mergeCell ref="AH8:AH11"/>
    <mergeCell ref="AI8:AI11"/>
    <mergeCell ref="AJ8:AJ11"/>
    <mergeCell ref="AK8:AK11"/>
    <mergeCell ref="AL8:AL11"/>
    <mergeCell ref="AA8:AA11"/>
    <mergeCell ref="AB8:AB11"/>
    <mergeCell ref="AC8:AC11"/>
    <mergeCell ref="AD8:AD11"/>
    <mergeCell ref="AE8:AE11"/>
    <mergeCell ref="AF8:AF11"/>
    <mergeCell ref="L8:L11"/>
    <mergeCell ref="M8:M11"/>
    <mergeCell ref="N8:N11"/>
    <mergeCell ref="B8:B23"/>
    <mergeCell ref="C8:C15"/>
    <mergeCell ref="D8:D15"/>
    <mergeCell ref="E8:E11"/>
    <mergeCell ref="G8:G11"/>
    <mergeCell ref="H8:H11"/>
    <mergeCell ref="J16:J19"/>
    <mergeCell ref="K16:K19"/>
    <mergeCell ref="L16:L19"/>
    <mergeCell ref="M16:M19"/>
    <mergeCell ref="N16:N19"/>
    <mergeCell ref="K20:K23"/>
    <mergeCell ref="L20:L23"/>
    <mergeCell ref="M20:M23"/>
    <mergeCell ref="N20:N23"/>
    <mergeCell ref="C16:C23"/>
    <mergeCell ref="D16:D23"/>
    <mergeCell ref="E16:E19"/>
    <mergeCell ref="G16:G19"/>
    <mergeCell ref="H16:H19"/>
    <mergeCell ref="I16:I19"/>
    <mergeCell ref="U8:U11"/>
    <mergeCell ref="V8:V11"/>
    <mergeCell ref="W8:W11"/>
    <mergeCell ref="DD6:DL6"/>
    <mergeCell ref="DN6:DQ6"/>
    <mergeCell ref="AZ6:BH6"/>
    <mergeCell ref="BJ6:BR6"/>
    <mergeCell ref="BU6:CG6"/>
    <mergeCell ref="CI6:CQ6"/>
    <mergeCell ref="CS6:CT6"/>
    <mergeCell ref="CV6:CX6"/>
    <mergeCell ref="X8:X11"/>
    <mergeCell ref="Y8:Y11"/>
    <mergeCell ref="Z8:Z11"/>
    <mergeCell ref="AY8:AY11"/>
    <mergeCell ref="AZ8:AZ11"/>
    <mergeCell ref="BA8:BA11"/>
    <mergeCell ref="AM8:AM11"/>
    <mergeCell ref="AN8:AN11"/>
    <mergeCell ref="AO8:AO11"/>
    <mergeCell ref="AP8:AP11"/>
    <mergeCell ref="AQ8:AQ11"/>
    <mergeCell ref="AR8:AR11"/>
    <mergeCell ref="AG8:AG11"/>
    <mergeCell ref="G6:H6"/>
    <mergeCell ref="I6:J6"/>
    <mergeCell ref="L6:T6"/>
    <mergeCell ref="U6:AC6"/>
    <mergeCell ref="AE6:AL6"/>
    <mergeCell ref="AN6:AX6"/>
    <mergeCell ref="CI1:CQ2"/>
    <mergeCell ref="BZ4:CD4"/>
    <mergeCell ref="CG4:CG5"/>
    <mergeCell ref="CM4:CQ4"/>
    <mergeCell ref="CK3:CQ3"/>
    <mergeCell ref="CS4:CT4"/>
    <mergeCell ref="CW4:CX4"/>
    <mergeCell ref="DH4:DL4"/>
    <mergeCell ref="AJ4:AL4"/>
    <mergeCell ref="AS4:AS5"/>
    <mergeCell ref="AU4:AU5"/>
    <mergeCell ref="AW4:AX4"/>
    <mergeCell ref="BD4:BH4"/>
    <mergeCell ref="BN4:BR4"/>
    <mergeCell ref="DS1:DS5"/>
    <mergeCell ref="DV1:DW5"/>
    <mergeCell ref="DX1:DX5"/>
    <mergeCell ref="G2:H2"/>
    <mergeCell ref="I2:J2"/>
    <mergeCell ref="L2:T2"/>
    <mergeCell ref="U2:AC2"/>
    <mergeCell ref="AP2:AX2"/>
    <mergeCell ref="DN2:DN5"/>
    <mergeCell ref="DO2:DO5"/>
    <mergeCell ref="CS1:CT2"/>
    <mergeCell ref="CV1:CX2"/>
    <mergeCell ref="CZ1:CZ5"/>
    <mergeCell ref="DB1:DB5"/>
    <mergeCell ref="DD1:DL2"/>
    <mergeCell ref="DN1:DQ1"/>
    <mergeCell ref="DP2:DP5"/>
    <mergeCell ref="DQ2:DQ5"/>
    <mergeCell ref="DF3:DL3"/>
    <mergeCell ref="AE1:AL1"/>
    <mergeCell ref="AN1:AX1"/>
    <mergeCell ref="AZ1:BH2"/>
    <mergeCell ref="BJ1:BR2"/>
    <mergeCell ref="BU1:CG2"/>
    <mergeCell ref="A8:A11"/>
    <mergeCell ref="A12:A15"/>
    <mergeCell ref="A16:A19"/>
    <mergeCell ref="A20:A23"/>
    <mergeCell ref="AG3:AL3"/>
    <mergeCell ref="AS3:AX3"/>
    <mergeCell ref="BB3:BH3"/>
    <mergeCell ref="BL3:BR3"/>
    <mergeCell ref="BX3:CD3"/>
    <mergeCell ref="O4:O5"/>
    <mergeCell ref="Q4:Q5"/>
    <mergeCell ref="S4:T4"/>
    <mergeCell ref="X4:X5"/>
    <mergeCell ref="Z4:Z5"/>
    <mergeCell ref="AB4:AC4"/>
    <mergeCell ref="O8:O11"/>
    <mergeCell ref="P8:P11"/>
    <mergeCell ref="Q8:Q11"/>
    <mergeCell ref="R8:R11"/>
    <mergeCell ref="S8:S11"/>
    <mergeCell ref="T8:T11"/>
    <mergeCell ref="I8:I11"/>
    <mergeCell ref="J8:J11"/>
    <mergeCell ref="K8:K11"/>
    <mergeCell ref="B1:B5"/>
    <mergeCell ref="C1:C5"/>
    <mergeCell ref="D1:D5"/>
    <mergeCell ref="E1:E5"/>
    <mergeCell ref="G1:J1"/>
    <mergeCell ref="L1:AC1"/>
    <mergeCell ref="O3:T3"/>
    <mergeCell ref="X3:AC3"/>
    <mergeCell ref="G4:H4"/>
    <mergeCell ref="I4:J4"/>
  </mergeCells>
  <phoneticPr fontId="1"/>
  <pageMargins left="0.39370078740157483" right="0.39370078740157483" top="0.98425196850393704" bottom="0.39370078740157483" header="0.59055118110236227" footer="0.15748031496062992"/>
  <pageSetup paperSize="9" scale="48" pageOrder="overThenDown" orientation="portrait" r:id="rId1"/>
  <headerFooter differentOddEven="1" differentFirst="1">
    <firstHeader>&amp;L&amp;"ＤＦ特太ゴシック体,標準"&amp;18別表第３　小規模保育事業（Ｂ型）（保育認定）</firstHeader>
  </headerFooter>
  <colBreaks count="4" manualBreakCount="4">
    <brk id="29" max="134" man="1"/>
    <brk id="50" max="134" man="1"/>
    <brk id="70" max="134" man="1"/>
    <brk id="102" max="134"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01FFF-1F6F-2943-87F2-EEEB1CC25F0D}">
  <dimension ref="A1:CK136"/>
  <sheetViews>
    <sheetView view="pageBreakPreview" zoomScale="70" zoomScaleNormal="100" zoomScaleSheetLayoutView="70" workbookViewId="0"/>
  </sheetViews>
  <sheetFormatPr defaultColWidth="2.5" defaultRowHeight="25.5" customHeight="1"/>
  <cols>
    <col min="1" max="1" width="24.875" style="157" customWidth="1"/>
    <col min="2" max="2" width="2.5" style="157" customWidth="1"/>
    <col min="3" max="14" width="2.625" style="157" customWidth="1"/>
    <col min="15" max="19" width="2.875" style="157" customWidth="1"/>
    <col min="20" max="20" width="2.625" style="157" customWidth="1"/>
    <col min="21" max="24" width="3.125" style="157" customWidth="1"/>
    <col min="25" max="30" width="2.625" style="157" customWidth="1"/>
    <col min="31" max="31" width="2" style="157" customWidth="1"/>
    <col min="32" max="32" width="73.125" style="183" customWidth="1"/>
    <col min="33" max="16384" width="2.5" style="157"/>
  </cols>
  <sheetData>
    <row r="1" spans="1:89" ht="25.5" customHeight="1">
      <c r="A1" s="156" t="s">
        <v>86</v>
      </c>
      <c r="AF1" s="157"/>
    </row>
    <row r="3" spans="1:89" ht="30" customHeight="1">
      <c r="A3" s="1115" t="s">
        <v>213</v>
      </c>
      <c r="B3" s="1118" t="s">
        <v>176</v>
      </c>
      <c r="C3" s="1115" t="s">
        <v>87</v>
      </c>
      <c r="D3" s="1121"/>
      <c r="E3" s="1121"/>
      <c r="F3" s="1121"/>
      <c r="G3" s="1121"/>
      <c r="H3" s="1121"/>
      <c r="I3" s="1121"/>
      <c r="J3" s="1121"/>
      <c r="K3" s="1121"/>
      <c r="L3" s="1121"/>
      <c r="M3" s="1121"/>
      <c r="N3" s="1121"/>
      <c r="O3" s="1121"/>
      <c r="P3" s="1121"/>
      <c r="Q3" s="1121"/>
      <c r="R3" s="1121"/>
      <c r="S3" s="1121"/>
      <c r="T3" s="1121"/>
      <c r="U3" s="1121"/>
      <c r="V3" s="1121"/>
      <c r="W3" s="1121"/>
      <c r="X3" s="1121"/>
      <c r="Y3" s="1121"/>
      <c r="Z3" s="1121"/>
      <c r="AA3" s="1121"/>
      <c r="AB3" s="1121"/>
      <c r="AC3" s="1121"/>
      <c r="AD3" s="1121"/>
      <c r="AE3" s="1122"/>
      <c r="AF3" s="1123" t="s">
        <v>214</v>
      </c>
    </row>
    <row r="4" spans="1:89" ht="20.100000000000001" customHeight="1">
      <c r="A4" s="1116"/>
      <c r="B4" s="1119"/>
      <c r="C4" s="1126" t="s">
        <v>215</v>
      </c>
      <c r="D4" s="1127"/>
      <c r="E4" s="1127"/>
      <c r="F4" s="1127"/>
      <c r="G4" s="1127"/>
      <c r="H4" s="1127"/>
      <c r="I4" s="1127"/>
      <c r="J4" s="1127"/>
      <c r="K4" s="1127"/>
      <c r="L4" s="1127"/>
      <c r="M4" s="1127"/>
      <c r="N4" s="1127"/>
      <c r="O4" s="1127"/>
      <c r="P4" s="1128">
        <v>49020</v>
      </c>
      <c r="Q4" s="1128"/>
      <c r="R4" s="1128"/>
      <c r="S4" s="1128"/>
      <c r="T4" s="1128"/>
      <c r="U4" s="1127" t="s">
        <v>117</v>
      </c>
      <c r="V4" s="1127"/>
      <c r="W4" s="1127"/>
      <c r="X4" s="1127"/>
      <c r="Y4" s="1127"/>
      <c r="Z4" s="1127"/>
      <c r="AA4" s="1127"/>
      <c r="AB4" s="1127"/>
      <c r="AC4" s="1127"/>
      <c r="AD4" s="1127"/>
      <c r="AE4" s="1129"/>
      <c r="AF4" s="1124"/>
    </row>
    <row r="5" spans="1:89" ht="20.100000000000001" customHeight="1">
      <c r="A5" s="1117"/>
      <c r="B5" s="1120"/>
      <c r="C5" s="1130" t="s">
        <v>216</v>
      </c>
      <c r="D5" s="1131"/>
      <c r="E5" s="1131"/>
      <c r="F5" s="1131"/>
      <c r="G5" s="1131"/>
      <c r="H5" s="1131"/>
      <c r="I5" s="1131"/>
      <c r="J5" s="1131"/>
      <c r="K5" s="1131"/>
      <c r="L5" s="1131"/>
      <c r="M5" s="1131"/>
      <c r="N5" s="1131"/>
      <c r="O5" s="1131"/>
      <c r="P5" s="1132">
        <v>6130</v>
      </c>
      <c r="Q5" s="1132"/>
      <c r="R5" s="1132"/>
      <c r="S5" s="1132"/>
      <c r="T5" s="1132"/>
      <c r="U5" s="1131" t="s">
        <v>118</v>
      </c>
      <c r="V5" s="1131"/>
      <c r="W5" s="1131"/>
      <c r="X5" s="1131"/>
      <c r="Y5" s="1131"/>
      <c r="Z5" s="1131"/>
      <c r="AA5" s="1131"/>
      <c r="AB5" s="1131"/>
      <c r="AC5" s="1131"/>
      <c r="AD5" s="1131"/>
      <c r="AE5" s="1133"/>
      <c r="AF5" s="1125"/>
    </row>
    <row r="7" spans="1:89" ht="36" customHeight="1">
      <c r="A7" s="1115" t="s">
        <v>88</v>
      </c>
      <c r="B7" s="1136" t="s">
        <v>178</v>
      </c>
      <c r="C7" s="1139" t="s">
        <v>89</v>
      </c>
      <c r="D7" s="1140"/>
      <c r="E7" s="1140"/>
      <c r="F7" s="1140"/>
      <c r="G7" s="1140"/>
      <c r="H7" s="1140"/>
      <c r="I7" s="1140"/>
      <c r="J7" s="1141"/>
      <c r="K7" s="1142">
        <v>1950</v>
      </c>
      <c r="L7" s="1143"/>
      <c r="M7" s="1143"/>
      <c r="N7" s="1143"/>
      <c r="O7" s="1143"/>
      <c r="P7" s="1143"/>
      <c r="Q7" s="1144"/>
      <c r="R7" s="1139" t="s">
        <v>90</v>
      </c>
      <c r="S7" s="1140"/>
      <c r="T7" s="1140"/>
      <c r="U7" s="1140"/>
      <c r="V7" s="1140"/>
      <c r="W7" s="1140"/>
      <c r="X7" s="1141"/>
      <c r="Y7" s="1142">
        <v>1350</v>
      </c>
      <c r="Z7" s="1143"/>
      <c r="AA7" s="1143"/>
      <c r="AB7" s="1143"/>
      <c r="AC7" s="1143"/>
      <c r="AD7" s="1143"/>
      <c r="AE7" s="1144"/>
      <c r="AF7" s="1145" t="s">
        <v>217</v>
      </c>
      <c r="CE7" s="148"/>
      <c r="CF7" s="148"/>
      <c r="CG7" s="148"/>
      <c r="CH7" s="148"/>
      <c r="CI7" s="148"/>
      <c r="CJ7" s="148"/>
      <c r="CK7" s="148"/>
    </row>
    <row r="8" spans="1:89" ht="36" customHeight="1">
      <c r="A8" s="1134"/>
      <c r="B8" s="1137"/>
      <c r="C8" s="1139" t="s">
        <v>91</v>
      </c>
      <c r="D8" s="1140"/>
      <c r="E8" s="1140"/>
      <c r="F8" s="1140"/>
      <c r="G8" s="1140"/>
      <c r="H8" s="1140"/>
      <c r="I8" s="1140"/>
      <c r="J8" s="1141"/>
      <c r="K8" s="1142">
        <v>1740</v>
      </c>
      <c r="L8" s="1143"/>
      <c r="M8" s="1143"/>
      <c r="N8" s="1143"/>
      <c r="O8" s="1143"/>
      <c r="P8" s="1143"/>
      <c r="Q8" s="1144"/>
      <c r="R8" s="1146" t="s">
        <v>218</v>
      </c>
      <c r="S8" s="1147"/>
      <c r="T8" s="1147"/>
      <c r="U8" s="1147"/>
      <c r="V8" s="1147"/>
      <c r="W8" s="1147"/>
      <c r="X8" s="1148"/>
      <c r="Y8" s="1149">
        <v>1020</v>
      </c>
      <c r="Z8" s="1150"/>
      <c r="AA8" s="1150"/>
      <c r="AB8" s="1150"/>
      <c r="AC8" s="1150"/>
      <c r="AD8" s="1150"/>
      <c r="AE8" s="1151"/>
      <c r="AF8" s="1145"/>
      <c r="CE8" s="148"/>
      <c r="CF8" s="148"/>
      <c r="CG8" s="148"/>
      <c r="CH8" s="148"/>
      <c r="CI8" s="148"/>
      <c r="CJ8" s="148"/>
      <c r="CK8" s="148"/>
    </row>
    <row r="9" spans="1:89" ht="36" customHeight="1">
      <c r="A9" s="1135"/>
      <c r="B9" s="1138"/>
      <c r="C9" s="1139" t="s">
        <v>93</v>
      </c>
      <c r="D9" s="1140"/>
      <c r="E9" s="1140"/>
      <c r="F9" s="1140"/>
      <c r="G9" s="1140"/>
      <c r="H9" s="1140"/>
      <c r="I9" s="1140"/>
      <c r="J9" s="1141"/>
      <c r="K9" s="1142">
        <v>1710</v>
      </c>
      <c r="L9" s="1143"/>
      <c r="M9" s="1143"/>
      <c r="N9" s="1143"/>
      <c r="O9" s="1143"/>
      <c r="P9" s="1143"/>
      <c r="Q9" s="1144"/>
      <c r="R9" s="1139" t="s">
        <v>92</v>
      </c>
      <c r="S9" s="1140"/>
      <c r="T9" s="1140"/>
      <c r="U9" s="1140"/>
      <c r="V9" s="1140"/>
      <c r="W9" s="1140"/>
      <c r="X9" s="1141"/>
      <c r="Y9" s="1142">
        <v>120</v>
      </c>
      <c r="Z9" s="1143"/>
      <c r="AA9" s="1143"/>
      <c r="AB9" s="1143"/>
      <c r="AC9" s="1143"/>
      <c r="AD9" s="1143"/>
      <c r="AE9" s="1144"/>
      <c r="AF9" s="1145"/>
      <c r="CE9" s="148"/>
      <c r="CF9" s="148"/>
      <c r="CG9" s="148"/>
      <c r="CH9" s="148"/>
      <c r="CI9" s="148"/>
      <c r="CJ9" s="148"/>
      <c r="CK9" s="148"/>
    </row>
    <row r="10" spans="1:89" ht="25.5" customHeight="1">
      <c r="A10" s="159"/>
      <c r="B10" s="159"/>
      <c r="C10" s="159"/>
      <c r="D10" s="160"/>
      <c r="E10" s="160"/>
      <c r="F10" s="160"/>
      <c r="G10" s="160"/>
      <c r="H10" s="161"/>
      <c r="I10" s="161"/>
      <c r="J10" s="161"/>
      <c r="K10" s="161"/>
      <c r="L10" s="159"/>
      <c r="M10" s="159"/>
      <c r="N10" s="159"/>
      <c r="O10" s="159"/>
      <c r="P10" s="159"/>
      <c r="Q10" s="161"/>
      <c r="R10" s="161"/>
      <c r="S10" s="161"/>
      <c r="T10" s="161"/>
      <c r="U10" s="162"/>
      <c r="V10" s="162"/>
      <c r="W10" s="162"/>
      <c r="X10" s="162"/>
      <c r="Y10" s="162"/>
      <c r="Z10" s="162"/>
      <c r="AA10" s="162"/>
      <c r="AB10" s="162"/>
      <c r="AC10" s="162"/>
      <c r="AD10" s="162"/>
      <c r="AE10" s="162"/>
      <c r="AF10" s="163"/>
      <c r="CE10" s="148"/>
      <c r="CF10" s="148"/>
      <c r="CG10" s="148"/>
      <c r="CH10" s="148"/>
      <c r="CI10" s="148"/>
      <c r="CJ10" s="148"/>
      <c r="CK10" s="148"/>
    </row>
    <row r="11" spans="1:89" ht="30" customHeight="1">
      <c r="A11" s="164" t="s">
        <v>94</v>
      </c>
      <c r="B11" s="165" t="s">
        <v>179</v>
      </c>
      <c r="C11" s="1166">
        <v>6510</v>
      </c>
      <c r="D11" s="1166"/>
      <c r="E11" s="1166"/>
      <c r="F11" s="1166"/>
      <c r="G11" s="1166"/>
      <c r="H11" s="1166"/>
      <c r="I11" s="1166"/>
      <c r="J11" s="1166"/>
      <c r="K11" s="1166"/>
      <c r="L11" s="1166"/>
      <c r="M11" s="1166"/>
      <c r="N11" s="1166"/>
      <c r="O11" s="1166"/>
      <c r="P11" s="1166"/>
      <c r="Q11" s="1166"/>
      <c r="R11" s="1166"/>
      <c r="S11" s="1166"/>
      <c r="T11" s="1166"/>
      <c r="U11" s="1166"/>
      <c r="V11" s="1166"/>
      <c r="W11" s="1166"/>
      <c r="X11" s="1166"/>
      <c r="Y11" s="1166"/>
      <c r="Z11" s="1167"/>
      <c r="AA11" s="1167"/>
      <c r="AB11" s="1167"/>
      <c r="AC11" s="1167"/>
      <c r="AD11" s="1167"/>
      <c r="AE11" s="1167"/>
      <c r="AF11" s="166" t="s">
        <v>95</v>
      </c>
      <c r="CE11" s="148"/>
      <c r="CF11" s="148"/>
      <c r="CG11" s="148"/>
      <c r="CH11" s="148"/>
      <c r="CI11" s="148"/>
      <c r="CJ11" s="148"/>
      <c r="CK11" s="148"/>
    </row>
    <row r="12" spans="1:89" ht="25.5" customHeight="1">
      <c r="A12" s="159"/>
      <c r="B12" s="159"/>
      <c r="C12" s="159"/>
      <c r="D12" s="160"/>
      <c r="E12" s="160"/>
      <c r="F12" s="160"/>
      <c r="G12" s="160"/>
      <c r="H12" s="161"/>
      <c r="I12" s="161"/>
      <c r="J12" s="161"/>
      <c r="K12" s="161"/>
      <c r="L12" s="159"/>
      <c r="M12" s="159"/>
      <c r="N12" s="159"/>
      <c r="O12" s="159"/>
      <c r="P12" s="159"/>
      <c r="Q12" s="161"/>
      <c r="R12" s="161"/>
      <c r="S12" s="161"/>
      <c r="T12" s="161"/>
      <c r="U12" s="162"/>
      <c r="V12" s="162"/>
      <c r="W12" s="162"/>
      <c r="X12" s="162"/>
      <c r="Y12" s="162"/>
      <c r="Z12" s="162"/>
      <c r="AA12" s="162"/>
      <c r="AB12" s="162"/>
      <c r="AC12" s="162"/>
      <c r="AD12" s="162"/>
      <c r="AE12" s="162"/>
      <c r="AF12" s="167"/>
      <c r="CE12" s="148"/>
      <c r="CF12" s="148"/>
      <c r="CG12" s="148"/>
      <c r="CH12" s="148"/>
      <c r="CI12" s="148"/>
      <c r="CJ12" s="148"/>
      <c r="CK12" s="148"/>
    </row>
    <row r="13" spans="1:89" ht="30" customHeight="1">
      <c r="A13" s="164" t="s">
        <v>96</v>
      </c>
      <c r="B13" s="168" t="s">
        <v>180</v>
      </c>
      <c r="C13" s="1168">
        <v>164780</v>
      </c>
      <c r="D13" s="1168"/>
      <c r="E13" s="1168"/>
      <c r="F13" s="1168"/>
      <c r="G13" s="1168"/>
      <c r="H13" s="1168"/>
      <c r="I13" s="1168"/>
      <c r="J13" s="1168"/>
      <c r="K13" s="1168"/>
      <c r="L13" s="1168"/>
      <c r="M13" s="1168"/>
      <c r="N13" s="1168"/>
      <c r="O13" s="1168"/>
      <c r="P13" s="1168"/>
      <c r="Q13" s="1168"/>
      <c r="R13" s="1168"/>
      <c r="S13" s="1168"/>
      <c r="T13" s="1168"/>
      <c r="U13" s="1168"/>
      <c r="V13" s="1168"/>
      <c r="W13" s="1168"/>
      <c r="X13" s="1168"/>
      <c r="Y13" s="1168"/>
      <c r="Z13" s="1169"/>
      <c r="AA13" s="1169"/>
      <c r="AB13" s="1169"/>
      <c r="AC13" s="1169"/>
      <c r="AD13" s="1169"/>
      <c r="AE13" s="1169"/>
      <c r="AF13" s="166" t="s">
        <v>95</v>
      </c>
      <c r="CE13" s="148"/>
      <c r="CF13" s="148"/>
      <c r="CG13" s="148"/>
      <c r="CH13" s="148"/>
      <c r="CI13" s="148"/>
      <c r="CJ13" s="148"/>
      <c r="CK13" s="148"/>
    </row>
    <row r="14" spans="1:89" ht="25.5" customHeight="1">
      <c r="A14" s="159"/>
      <c r="B14" s="159"/>
      <c r="C14" s="159"/>
      <c r="D14" s="160"/>
      <c r="E14" s="160"/>
      <c r="F14" s="160"/>
      <c r="G14" s="160"/>
      <c r="H14" s="161"/>
      <c r="I14" s="161"/>
      <c r="J14" s="161"/>
      <c r="K14" s="161"/>
      <c r="L14" s="159"/>
      <c r="M14" s="159"/>
      <c r="N14" s="159"/>
      <c r="O14" s="159"/>
      <c r="P14" s="159"/>
      <c r="Q14" s="162"/>
      <c r="R14" s="161"/>
      <c r="S14" s="161"/>
      <c r="T14" s="161"/>
      <c r="U14" s="162"/>
      <c r="V14" s="162"/>
      <c r="W14" s="162"/>
      <c r="X14" s="162"/>
      <c r="Y14" s="162"/>
      <c r="Z14" s="162"/>
      <c r="AA14" s="162"/>
      <c r="AB14" s="162"/>
      <c r="AC14" s="162"/>
      <c r="AD14" s="162"/>
      <c r="AE14" s="162"/>
      <c r="AF14" s="167"/>
      <c r="CE14" s="148"/>
      <c r="CF14" s="148"/>
      <c r="CG14" s="148"/>
      <c r="CH14" s="148"/>
      <c r="CI14" s="148"/>
      <c r="CJ14" s="148"/>
      <c r="CK14" s="148"/>
    </row>
    <row r="15" spans="1:89" ht="30" customHeight="1">
      <c r="A15" s="164" t="s">
        <v>97</v>
      </c>
      <c r="B15" s="168" t="s">
        <v>140</v>
      </c>
      <c r="C15" s="1170">
        <v>160000</v>
      </c>
      <c r="D15" s="1170"/>
      <c r="E15" s="1170"/>
      <c r="F15" s="1170"/>
      <c r="G15" s="1170"/>
      <c r="H15" s="1170"/>
      <c r="I15" s="1170"/>
      <c r="J15" s="1170"/>
      <c r="K15" s="1170"/>
      <c r="L15" s="1170"/>
      <c r="M15" s="1170"/>
      <c r="N15" s="1170"/>
      <c r="O15" s="1170"/>
      <c r="P15" s="1170"/>
      <c r="Q15" s="1170"/>
      <c r="R15" s="1170"/>
      <c r="S15" s="1170"/>
      <c r="T15" s="1170"/>
      <c r="U15" s="1170"/>
      <c r="V15" s="1170"/>
      <c r="W15" s="1170"/>
      <c r="X15" s="1170"/>
      <c r="Y15" s="1170"/>
      <c r="Z15" s="1171"/>
      <c r="AA15" s="1171"/>
      <c r="AB15" s="1171"/>
      <c r="AC15" s="1171"/>
      <c r="AD15" s="1171"/>
      <c r="AE15" s="1171"/>
      <c r="AF15" s="166" t="s">
        <v>95</v>
      </c>
      <c r="CE15" s="148"/>
      <c r="CF15" s="148"/>
      <c r="CG15" s="148"/>
      <c r="CH15" s="148"/>
      <c r="CI15" s="148"/>
      <c r="CJ15" s="148"/>
      <c r="CK15" s="148"/>
    </row>
    <row r="16" spans="1:89" s="30" customFormat="1" ht="30" customHeight="1">
      <c r="A16" s="75"/>
      <c r="B16" s="158"/>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87"/>
      <c r="CE16" s="148"/>
      <c r="CF16" s="148"/>
      <c r="CG16" s="148"/>
      <c r="CH16" s="148"/>
      <c r="CI16" s="148"/>
      <c r="CJ16" s="148"/>
      <c r="CK16" s="148"/>
    </row>
    <row r="17" spans="1:89" s="30" customFormat="1" ht="20.25" customHeight="1">
      <c r="A17" s="1115" t="s">
        <v>139</v>
      </c>
      <c r="B17" s="1152" t="s">
        <v>181</v>
      </c>
      <c r="C17" s="1155" t="s">
        <v>141</v>
      </c>
      <c r="D17" s="169"/>
      <c r="E17" s="1158" t="s">
        <v>142</v>
      </c>
      <c r="F17" s="1158"/>
      <c r="G17" s="1158"/>
      <c r="H17" s="1158"/>
      <c r="I17" s="1158"/>
      <c r="J17" s="77"/>
      <c r="K17" s="1159" t="s">
        <v>219</v>
      </c>
      <c r="L17" s="1159"/>
      <c r="M17" s="1159"/>
      <c r="N17" s="1159"/>
      <c r="O17" s="1159"/>
      <c r="P17" s="1159"/>
      <c r="Q17" s="1159"/>
      <c r="R17" s="1159"/>
      <c r="S17" s="1159"/>
      <c r="T17" s="1159"/>
      <c r="U17" s="1159"/>
      <c r="V17" s="1159"/>
      <c r="W17" s="1159"/>
      <c r="X17" s="1159"/>
      <c r="Y17" s="1159"/>
      <c r="Z17" s="1159"/>
      <c r="AA17" s="1159"/>
      <c r="AB17" s="1159"/>
      <c r="AC17" s="1159"/>
      <c r="AD17" s="1159"/>
      <c r="AE17" s="1160"/>
      <c r="AF17" s="1177" t="s">
        <v>183</v>
      </c>
      <c r="CE17" s="148"/>
      <c r="CF17" s="148"/>
      <c r="CG17" s="148"/>
      <c r="CH17" s="148"/>
      <c r="CI17" s="148"/>
      <c r="CJ17" s="148"/>
      <c r="CK17" s="148"/>
    </row>
    <row r="18" spans="1:89" s="30" customFormat="1" ht="30" customHeight="1">
      <c r="A18" s="1116"/>
      <c r="B18" s="1153"/>
      <c r="C18" s="1156"/>
      <c r="D18" s="170" t="s">
        <v>143</v>
      </c>
      <c r="E18" s="1162">
        <v>79950</v>
      </c>
      <c r="F18" s="1162"/>
      <c r="G18" s="1162"/>
      <c r="H18" s="1162"/>
      <c r="I18" s="1162"/>
      <c r="J18" s="30" t="s">
        <v>144</v>
      </c>
      <c r="K18" s="1162">
        <v>790</v>
      </c>
      <c r="L18" s="1162"/>
      <c r="M18" s="1162"/>
      <c r="N18" s="171" t="s">
        <v>177</v>
      </c>
      <c r="O18" s="1180" t="s">
        <v>220</v>
      </c>
      <c r="P18" s="1180"/>
      <c r="Q18" s="1180"/>
      <c r="R18" s="1180"/>
      <c r="S18" s="1180"/>
      <c r="T18" s="171" t="s">
        <v>72</v>
      </c>
      <c r="U18" s="1181" t="s">
        <v>221</v>
      </c>
      <c r="V18" s="1181"/>
      <c r="W18" s="1181"/>
      <c r="X18" s="1181"/>
      <c r="Y18" s="171" t="s">
        <v>72</v>
      </c>
      <c r="Z18" s="1163">
        <v>8.4</v>
      </c>
      <c r="AA18" s="1163"/>
      <c r="AB18" s="1163"/>
      <c r="AC18" s="1163"/>
      <c r="AD18" s="172" t="s">
        <v>145</v>
      </c>
      <c r="AE18" s="79" t="s">
        <v>145</v>
      </c>
      <c r="AF18" s="1178"/>
      <c r="CE18" s="148"/>
      <c r="CF18" s="148"/>
      <c r="CG18" s="148"/>
      <c r="CH18" s="148"/>
      <c r="CI18" s="148"/>
      <c r="CJ18" s="148"/>
      <c r="CK18" s="148"/>
    </row>
    <row r="19" spans="1:89" s="30" customFormat="1" ht="30" customHeight="1">
      <c r="A19" s="1116"/>
      <c r="B19" s="1153"/>
      <c r="C19" s="1157"/>
      <c r="D19" s="173"/>
      <c r="E19" s="174"/>
      <c r="F19" s="174"/>
      <c r="G19" s="174"/>
      <c r="H19" s="174"/>
      <c r="I19" s="1164" t="s">
        <v>146</v>
      </c>
      <c r="J19" s="1164"/>
      <c r="K19" s="1164"/>
      <c r="L19" s="1164"/>
      <c r="M19" s="1164"/>
      <c r="N19" s="1164"/>
      <c r="O19" s="1164"/>
      <c r="P19" s="1164"/>
      <c r="Q19" s="1164"/>
      <c r="R19" s="1164"/>
      <c r="S19" s="1164"/>
      <c r="T19" s="1164"/>
      <c r="U19" s="1164"/>
      <c r="V19" s="1164"/>
      <c r="W19" s="1164"/>
      <c r="X19" s="1164"/>
      <c r="Y19" s="1164"/>
      <c r="Z19" s="1164"/>
      <c r="AA19" s="1164"/>
      <c r="AB19" s="1164"/>
      <c r="AC19" s="1164"/>
      <c r="AD19" s="1164"/>
      <c r="AE19" s="1165"/>
      <c r="AF19" s="1178"/>
      <c r="CE19" s="148"/>
      <c r="CF19" s="148"/>
      <c r="CG19" s="148"/>
      <c r="CH19" s="148"/>
      <c r="CI19" s="148"/>
      <c r="CJ19" s="148"/>
      <c r="CK19" s="148"/>
    </row>
    <row r="20" spans="1:89" s="30" customFormat="1" ht="20.25" customHeight="1">
      <c r="A20" s="1116"/>
      <c r="B20" s="1153"/>
      <c r="C20" s="1155" t="s">
        <v>147</v>
      </c>
      <c r="D20" s="169"/>
      <c r="E20" s="1158" t="s">
        <v>142</v>
      </c>
      <c r="F20" s="1158"/>
      <c r="G20" s="1158"/>
      <c r="H20" s="1158"/>
      <c r="I20" s="1158"/>
      <c r="J20" s="77"/>
      <c r="K20" s="1159" t="s">
        <v>219</v>
      </c>
      <c r="L20" s="1159"/>
      <c r="M20" s="1159"/>
      <c r="N20" s="1159"/>
      <c r="O20" s="1159"/>
      <c r="P20" s="1159"/>
      <c r="Q20" s="1159"/>
      <c r="R20" s="1159"/>
      <c r="S20" s="1159"/>
      <c r="T20" s="1159"/>
      <c r="U20" s="1159"/>
      <c r="V20" s="1159"/>
      <c r="W20" s="1159"/>
      <c r="X20" s="1159"/>
      <c r="Y20" s="1159"/>
      <c r="Z20" s="1159"/>
      <c r="AA20" s="1159"/>
      <c r="AB20" s="1159"/>
      <c r="AC20" s="1159"/>
      <c r="AD20" s="1159"/>
      <c r="AE20" s="78"/>
      <c r="AF20" s="1178"/>
      <c r="CE20" s="148"/>
      <c r="CF20" s="148"/>
      <c r="CG20" s="148"/>
      <c r="CH20" s="148"/>
      <c r="CI20" s="148"/>
      <c r="CJ20" s="148"/>
      <c r="CK20" s="148"/>
    </row>
    <row r="21" spans="1:89" s="30" customFormat="1" ht="30" customHeight="1">
      <c r="A21" s="1116"/>
      <c r="B21" s="1153"/>
      <c r="C21" s="1156"/>
      <c r="D21" s="170" t="s">
        <v>143</v>
      </c>
      <c r="E21" s="1162">
        <v>50000</v>
      </c>
      <c r="F21" s="1162"/>
      <c r="G21" s="1162"/>
      <c r="H21" s="1162"/>
      <c r="I21" s="1162"/>
      <c r="J21" s="30" t="s">
        <v>144</v>
      </c>
      <c r="K21" s="1161">
        <v>500</v>
      </c>
      <c r="L21" s="1161"/>
      <c r="M21" s="1161"/>
      <c r="N21" s="1161"/>
      <c r="O21" s="1161"/>
      <c r="P21" s="1161"/>
      <c r="Q21" s="1161"/>
      <c r="R21" s="1161"/>
      <c r="S21" s="1161"/>
      <c r="T21" s="1161"/>
      <c r="U21" s="1161"/>
      <c r="V21" s="1161"/>
      <c r="W21" s="1161"/>
      <c r="X21" s="1161"/>
      <c r="Y21" s="1161"/>
      <c r="Z21" s="1161"/>
      <c r="AA21" s="1161"/>
      <c r="AB21" s="1161"/>
      <c r="AC21" s="1161"/>
      <c r="AD21" s="1161"/>
      <c r="AE21" s="175" t="s">
        <v>145</v>
      </c>
      <c r="AF21" s="1178"/>
      <c r="CE21" s="148"/>
      <c r="CF21" s="148"/>
      <c r="CG21" s="148"/>
      <c r="CH21" s="148"/>
      <c r="CI21" s="148"/>
      <c r="CJ21" s="148"/>
      <c r="CK21" s="148"/>
    </row>
    <row r="22" spans="1:89" s="30" customFormat="1" ht="30" customHeight="1">
      <c r="A22" s="1116"/>
      <c r="B22" s="1153"/>
      <c r="C22" s="1157"/>
      <c r="D22" s="173"/>
      <c r="E22" s="174"/>
      <c r="F22" s="174"/>
      <c r="G22" s="174"/>
      <c r="H22" s="174"/>
      <c r="I22" s="1164" t="s">
        <v>146</v>
      </c>
      <c r="J22" s="1164"/>
      <c r="K22" s="1164"/>
      <c r="L22" s="1164"/>
      <c r="M22" s="1164"/>
      <c r="N22" s="1164"/>
      <c r="O22" s="1164"/>
      <c r="P22" s="1164"/>
      <c r="Q22" s="1164"/>
      <c r="R22" s="1164"/>
      <c r="S22" s="1164"/>
      <c r="T22" s="1164"/>
      <c r="U22" s="1164"/>
      <c r="V22" s="1164"/>
      <c r="W22" s="1164"/>
      <c r="X22" s="1164"/>
      <c r="Y22" s="1164"/>
      <c r="Z22" s="1164"/>
      <c r="AA22" s="1164"/>
      <c r="AB22" s="1164"/>
      <c r="AC22" s="1164"/>
      <c r="AD22" s="1164"/>
      <c r="AE22" s="1165"/>
      <c r="AF22" s="1178"/>
      <c r="CE22" s="148"/>
      <c r="CF22" s="148"/>
      <c r="CG22" s="148"/>
      <c r="CH22" s="148"/>
      <c r="CI22" s="148"/>
      <c r="CJ22" s="148"/>
      <c r="CK22" s="148"/>
    </row>
    <row r="23" spans="1:89" s="30" customFormat="1" ht="20.25" customHeight="1">
      <c r="A23" s="1116"/>
      <c r="B23" s="1153"/>
      <c r="C23" s="1155" t="s">
        <v>148</v>
      </c>
      <c r="D23" s="1174" t="s">
        <v>142</v>
      </c>
      <c r="E23" s="1158"/>
      <c r="F23" s="1158"/>
      <c r="G23" s="1158"/>
      <c r="H23" s="1158"/>
      <c r="I23" s="1158"/>
      <c r="J23" s="1158"/>
      <c r="K23" s="1158"/>
      <c r="L23" s="1158"/>
      <c r="M23" s="176"/>
      <c r="N23" s="176"/>
      <c r="O23" s="176"/>
      <c r="P23" s="176"/>
      <c r="Q23" s="176"/>
      <c r="R23" s="176"/>
      <c r="S23" s="177"/>
      <c r="T23" s="177"/>
      <c r="U23" s="177"/>
      <c r="V23" s="177"/>
      <c r="W23" s="177"/>
      <c r="X23" s="177"/>
      <c r="Y23" s="177"/>
      <c r="Z23" s="177"/>
      <c r="AA23" s="177"/>
      <c r="AB23" s="177"/>
      <c r="AC23" s="177"/>
      <c r="AD23" s="177"/>
      <c r="AE23" s="178"/>
      <c r="AF23" s="1178"/>
      <c r="CE23" s="148"/>
      <c r="CF23" s="148"/>
      <c r="CG23" s="148"/>
      <c r="CH23" s="148"/>
      <c r="CI23" s="148"/>
      <c r="CJ23" s="148"/>
      <c r="CK23" s="148"/>
    </row>
    <row r="24" spans="1:89" s="30" customFormat="1" ht="30" customHeight="1">
      <c r="A24" s="1117"/>
      <c r="B24" s="1154"/>
      <c r="C24" s="1157"/>
      <c r="D24" s="1175">
        <v>10000</v>
      </c>
      <c r="E24" s="1176"/>
      <c r="F24" s="1176"/>
      <c r="G24" s="1176"/>
      <c r="H24" s="1176"/>
      <c r="I24" s="1176"/>
      <c r="J24" s="1176"/>
      <c r="K24" s="1176"/>
      <c r="L24" s="1176"/>
      <c r="M24" s="179" t="s">
        <v>149</v>
      </c>
      <c r="N24" s="179"/>
      <c r="O24" s="179"/>
      <c r="P24" s="179"/>
      <c r="Q24" s="179"/>
      <c r="R24" s="179"/>
      <c r="S24" s="179"/>
      <c r="T24" s="179"/>
      <c r="U24" s="179"/>
      <c r="V24" s="179"/>
      <c r="W24" s="179"/>
      <c r="X24" s="179"/>
      <c r="Y24" s="179"/>
      <c r="Z24" s="179"/>
      <c r="AA24" s="179"/>
      <c r="AB24" s="179"/>
      <c r="AC24" s="179"/>
      <c r="AD24" s="179"/>
      <c r="AE24" s="180"/>
      <c r="AF24" s="1179"/>
      <c r="CE24" s="148"/>
      <c r="CF24" s="148"/>
      <c r="CG24" s="148"/>
      <c r="CH24" s="148"/>
      <c r="CI24" s="148"/>
      <c r="CJ24" s="148"/>
      <c r="CK24" s="148"/>
    </row>
    <row r="25" spans="1:89" ht="25.5" customHeight="1">
      <c r="A25" s="159"/>
      <c r="B25" s="159"/>
      <c r="C25" s="159"/>
      <c r="D25" s="160"/>
      <c r="E25" s="160"/>
      <c r="F25" s="160"/>
      <c r="G25" s="160"/>
      <c r="H25" s="161"/>
      <c r="I25" s="161"/>
      <c r="J25" s="161"/>
      <c r="K25" s="161"/>
      <c r="L25" s="159"/>
      <c r="M25" s="159"/>
      <c r="N25" s="159"/>
      <c r="O25" s="159"/>
      <c r="P25" s="159"/>
      <c r="Q25" s="162"/>
      <c r="R25" s="161"/>
      <c r="S25" s="161"/>
      <c r="T25" s="161"/>
      <c r="U25" s="162"/>
      <c r="V25" s="162"/>
      <c r="W25" s="162"/>
      <c r="X25" s="162"/>
      <c r="Y25" s="162"/>
      <c r="Z25" s="162"/>
      <c r="AA25" s="162"/>
      <c r="AB25" s="162"/>
      <c r="AC25" s="162"/>
      <c r="AD25" s="162"/>
      <c r="AE25" s="162"/>
      <c r="AF25" s="181" t="s">
        <v>98</v>
      </c>
      <c r="CE25" s="148"/>
      <c r="CF25" s="148"/>
      <c r="CG25" s="148"/>
      <c r="CH25" s="148"/>
      <c r="CI25" s="148"/>
      <c r="CJ25" s="148"/>
      <c r="CK25" s="148"/>
    </row>
    <row r="26" spans="1:89" ht="30" customHeight="1">
      <c r="A26" s="164" t="s">
        <v>99</v>
      </c>
      <c r="B26" s="168" t="s">
        <v>182</v>
      </c>
      <c r="C26" s="1168">
        <v>150000</v>
      </c>
      <c r="D26" s="1168"/>
      <c r="E26" s="1168"/>
      <c r="F26" s="1168"/>
      <c r="G26" s="1168"/>
      <c r="H26" s="1168"/>
      <c r="I26" s="1168"/>
      <c r="J26" s="1168"/>
      <c r="K26" s="1168"/>
      <c r="L26" s="1168"/>
      <c r="M26" s="1168"/>
      <c r="N26" s="1168"/>
      <c r="O26" s="1168"/>
      <c r="P26" s="1168"/>
      <c r="Q26" s="1168"/>
      <c r="R26" s="1168"/>
      <c r="S26" s="1168"/>
      <c r="T26" s="1168"/>
      <c r="U26" s="1168"/>
      <c r="V26" s="1168"/>
      <c r="W26" s="1168"/>
      <c r="X26" s="1168"/>
      <c r="Y26" s="1168"/>
      <c r="Z26" s="1169"/>
      <c r="AA26" s="1169"/>
      <c r="AB26" s="1169"/>
      <c r="AC26" s="1169"/>
      <c r="AD26" s="1169"/>
      <c r="AE26" s="1169"/>
      <c r="AF26" s="182" t="s">
        <v>95</v>
      </c>
      <c r="CE26" s="148"/>
      <c r="CF26" s="148"/>
      <c r="CG26" s="148"/>
      <c r="CH26" s="148"/>
      <c r="CI26" s="148"/>
      <c r="CJ26" s="148"/>
      <c r="CK26" s="148"/>
    </row>
    <row r="27" spans="1:89" ht="25.5" customHeight="1">
      <c r="A27" s="1172"/>
      <c r="B27" s="1172"/>
      <c r="C27" s="1172"/>
      <c r="D27" s="1172"/>
      <c r="E27" s="1172"/>
      <c r="F27" s="1172"/>
      <c r="G27" s="1172"/>
      <c r="H27" s="1172"/>
      <c r="I27" s="1172"/>
      <c r="J27" s="1172"/>
      <c r="K27" s="1172"/>
      <c r="L27" s="1172"/>
      <c r="M27" s="1172"/>
      <c r="N27" s="1172"/>
      <c r="O27" s="1172"/>
      <c r="P27" s="1172"/>
      <c r="Q27" s="1172"/>
      <c r="R27" s="1172"/>
      <c r="S27" s="1172"/>
      <c r="T27" s="1172"/>
      <c r="U27" s="1172"/>
      <c r="V27" s="1172"/>
      <c r="W27" s="1172"/>
      <c r="X27" s="1172"/>
      <c r="Y27" s="1172"/>
      <c r="Z27" s="1172"/>
      <c r="AA27" s="1172"/>
      <c r="AB27" s="1172"/>
      <c r="AC27" s="1172"/>
      <c r="AD27" s="1172"/>
      <c r="AE27" s="1172"/>
      <c r="AF27" s="1172"/>
      <c r="CE27" s="148"/>
      <c r="CF27" s="148"/>
      <c r="CG27" s="148"/>
      <c r="CH27" s="148"/>
      <c r="CI27" s="148"/>
      <c r="CJ27" s="148"/>
      <c r="CK27" s="148"/>
    </row>
    <row r="28" spans="1:89" ht="25.5" customHeight="1">
      <c r="A28" s="1172" t="s">
        <v>222</v>
      </c>
      <c r="B28" s="1172"/>
      <c r="C28" s="1172"/>
      <c r="D28" s="1172"/>
      <c r="E28" s="1172"/>
      <c r="F28" s="1172"/>
      <c r="G28" s="1172"/>
      <c r="H28" s="1172"/>
      <c r="I28" s="1172"/>
      <c r="J28" s="1172"/>
      <c r="K28" s="1172"/>
      <c r="L28" s="1172"/>
      <c r="M28" s="1172"/>
      <c r="N28" s="1172"/>
      <c r="O28" s="1172"/>
      <c r="P28" s="1172"/>
      <c r="Q28" s="1172"/>
      <c r="R28" s="1172"/>
      <c r="S28" s="1172"/>
      <c r="T28" s="1172"/>
      <c r="U28" s="1172"/>
      <c r="V28" s="1172"/>
      <c r="W28" s="1172"/>
      <c r="X28" s="1172"/>
      <c r="Y28" s="1172"/>
      <c r="Z28" s="1172"/>
      <c r="AA28" s="1172"/>
      <c r="AB28" s="1172"/>
      <c r="AC28" s="1172"/>
      <c r="AD28" s="1172"/>
      <c r="AE28" s="1172"/>
      <c r="AF28" s="1172"/>
      <c r="CE28" s="148"/>
      <c r="CF28" s="148"/>
      <c r="CG28" s="148"/>
      <c r="CH28" s="148"/>
      <c r="CI28" s="148"/>
      <c r="CJ28" s="148"/>
      <c r="CK28" s="148"/>
    </row>
    <row r="29" spans="1:89" ht="63.6" customHeight="1">
      <c r="A29" s="1173" t="s">
        <v>223</v>
      </c>
      <c r="B29" s="1173"/>
      <c r="C29" s="1173"/>
      <c r="D29" s="1173"/>
      <c r="E29" s="1173"/>
      <c r="F29" s="1173"/>
      <c r="G29" s="1173"/>
      <c r="H29" s="1173"/>
      <c r="I29" s="1173"/>
      <c r="J29" s="1173"/>
      <c r="K29" s="1173"/>
      <c r="L29" s="1173"/>
      <c r="M29" s="1173"/>
      <c r="N29" s="1173"/>
      <c r="O29" s="1173"/>
      <c r="P29" s="1173"/>
      <c r="Q29" s="1173"/>
      <c r="R29" s="1173"/>
      <c r="S29" s="1173"/>
      <c r="T29" s="1173"/>
      <c r="U29" s="1173"/>
      <c r="V29" s="1173"/>
      <c r="W29" s="1173"/>
      <c r="X29" s="1173"/>
      <c r="Y29" s="1173"/>
      <c r="Z29" s="1173"/>
      <c r="AA29" s="1173"/>
      <c r="AB29" s="1173"/>
      <c r="AC29" s="1173"/>
      <c r="AD29" s="1173"/>
      <c r="AE29" s="1173"/>
      <c r="AF29" s="1173"/>
      <c r="CE29" s="148"/>
      <c r="CF29" s="148"/>
      <c r="CG29" s="148"/>
      <c r="CH29" s="148"/>
      <c r="CI29" s="148"/>
      <c r="CJ29" s="148"/>
      <c r="CK29" s="148"/>
    </row>
    <row r="30" spans="1:89" ht="25.5" customHeight="1">
      <c r="CE30" s="148"/>
      <c r="CF30" s="148"/>
      <c r="CG30" s="148"/>
      <c r="CH30" s="148"/>
      <c r="CI30" s="148"/>
      <c r="CJ30" s="148"/>
      <c r="CK30" s="148"/>
    </row>
    <row r="31" spans="1:89" ht="25.5" customHeight="1">
      <c r="CE31" s="148"/>
      <c r="CF31" s="148"/>
      <c r="CG31" s="148"/>
      <c r="CH31" s="148"/>
      <c r="CI31" s="148"/>
      <c r="CJ31" s="148"/>
      <c r="CK31" s="148"/>
    </row>
    <row r="32" spans="1:89" ht="25.5" customHeight="1">
      <c r="CE32" s="148"/>
      <c r="CF32" s="148"/>
      <c r="CG32" s="148"/>
      <c r="CH32" s="148"/>
      <c r="CI32" s="148"/>
      <c r="CJ32" s="148"/>
      <c r="CK32" s="148"/>
    </row>
    <row r="33" spans="83:89" ht="25.5" customHeight="1">
      <c r="CE33" s="148"/>
      <c r="CF33" s="148"/>
      <c r="CG33" s="148"/>
      <c r="CH33" s="148"/>
      <c r="CI33" s="148"/>
      <c r="CJ33" s="148"/>
      <c r="CK33" s="148"/>
    </row>
    <row r="34" spans="83:89" ht="25.5" customHeight="1">
      <c r="CE34" s="148"/>
      <c r="CF34" s="148"/>
      <c r="CG34" s="148"/>
      <c r="CH34" s="148"/>
      <c r="CI34" s="148"/>
      <c r="CJ34" s="148"/>
      <c r="CK34" s="148"/>
    </row>
    <row r="35" spans="83:89" ht="25.5" customHeight="1">
      <c r="CE35" s="148"/>
      <c r="CF35" s="148"/>
      <c r="CG35" s="148"/>
      <c r="CH35" s="148"/>
      <c r="CI35" s="148"/>
      <c r="CJ35" s="148"/>
      <c r="CK35" s="148"/>
    </row>
    <row r="36" spans="83:89" ht="25.5" customHeight="1">
      <c r="CE36" s="148"/>
      <c r="CF36" s="148"/>
      <c r="CG36" s="148"/>
      <c r="CH36" s="148"/>
      <c r="CI36" s="148"/>
      <c r="CJ36" s="148"/>
      <c r="CK36" s="148"/>
    </row>
    <row r="37" spans="83:89" ht="25.5" customHeight="1">
      <c r="CE37" s="148"/>
      <c r="CF37" s="148"/>
      <c r="CG37" s="148"/>
      <c r="CH37" s="148"/>
      <c r="CI37" s="148"/>
      <c r="CJ37" s="148"/>
      <c r="CK37" s="148"/>
    </row>
    <row r="38" spans="83:89" ht="25.5" customHeight="1">
      <c r="CE38" s="148"/>
      <c r="CF38" s="148"/>
      <c r="CG38" s="148"/>
      <c r="CH38" s="148"/>
      <c r="CI38" s="148"/>
      <c r="CJ38" s="148"/>
      <c r="CK38" s="148"/>
    </row>
    <row r="39" spans="83:89" ht="25.5" customHeight="1">
      <c r="CE39" s="148"/>
      <c r="CF39" s="148"/>
      <c r="CG39" s="148"/>
      <c r="CH39" s="148"/>
      <c r="CI39" s="148"/>
      <c r="CJ39" s="148"/>
      <c r="CK39" s="148"/>
    </row>
    <row r="40" spans="83:89" ht="25.5" customHeight="1">
      <c r="CE40" s="148"/>
      <c r="CF40" s="148"/>
      <c r="CG40" s="148"/>
      <c r="CH40" s="148"/>
      <c r="CI40" s="148"/>
      <c r="CJ40" s="148"/>
      <c r="CK40" s="148"/>
    </row>
    <row r="41" spans="83:89" ht="25.5" customHeight="1">
      <c r="CE41" s="148"/>
      <c r="CF41" s="148"/>
      <c r="CG41" s="148"/>
      <c r="CH41" s="148"/>
      <c r="CI41" s="148"/>
      <c r="CJ41" s="148"/>
      <c r="CK41" s="148"/>
    </row>
    <row r="42" spans="83:89" ht="25.5" customHeight="1">
      <c r="CE42" s="148"/>
      <c r="CF42" s="148"/>
      <c r="CG42" s="148"/>
      <c r="CH42" s="148"/>
      <c r="CI42" s="148"/>
      <c r="CJ42" s="148"/>
      <c r="CK42" s="148"/>
    </row>
    <row r="43" spans="83:89" ht="25.5" customHeight="1">
      <c r="CE43" s="148"/>
      <c r="CF43" s="148"/>
      <c r="CG43" s="148"/>
      <c r="CH43" s="148"/>
      <c r="CI43" s="148"/>
      <c r="CJ43" s="148"/>
      <c r="CK43" s="148"/>
    </row>
    <row r="44" spans="83:89" ht="25.5" customHeight="1">
      <c r="CE44" s="148"/>
      <c r="CF44" s="148"/>
      <c r="CG44" s="148"/>
      <c r="CH44" s="148"/>
      <c r="CI44" s="148"/>
      <c r="CJ44" s="148"/>
      <c r="CK44" s="148"/>
    </row>
    <row r="45" spans="83:89" ht="25.5" customHeight="1">
      <c r="CE45" s="148"/>
      <c r="CF45" s="148"/>
      <c r="CG45" s="148"/>
      <c r="CH45" s="148"/>
      <c r="CI45" s="148"/>
      <c r="CJ45" s="148"/>
      <c r="CK45" s="148"/>
    </row>
    <row r="46" spans="83:89" ht="25.5" customHeight="1">
      <c r="CE46" s="148"/>
      <c r="CF46" s="148"/>
      <c r="CG46" s="148"/>
      <c r="CH46" s="148"/>
      <c r="CI46" s="148"/>
      <c r="CJ46" s="148"/>
      <c r="CK46" s="148"/>
    </row>
    <row r="47" spans="83:89" ht="25.5" customHeight="1">
      <c r="CE47" s="148"/>
      <c r="CF47" s="148"/>
      <c r="CG47" s="148"/>
      <c r="CH47" s="148"/>
      <c r="CI47" s="148"/>
      <c r="CJ47" s="148"/>
      <c r="CK47" s="148"/>
    </row>
    <row r="48" spans="83:89" ht="25.5" customHeight="1">
      <c r="CE48" s="148"/>
      <c r="CF48" s="148"/>
      <c r="CG48" s="148"/>
      <c r="CH48" s="148"/>
      <c r="CI48" s="148"/>
      <c r="CJ48" s="148"/>
      <c r="CK48" s="148"/>
    </row>
    <row r="49" spans="83:89" ht="25.5" customHeight="1">
      <c r="CE49" s="148"/>
      <c r="CF49" s="148"/>
      <c r="CG49" s="148"/>
      <c r="CH49" s="148"/>
      <c r="CI49" s="148"/>
      <c r="CJ49" s="148"/>
      <c r="CK49" s="148"/>
    </row>
    <row r="50" spans="83:89" ht="25.5" customHeight="1">
      <c r="CE50" s="148"/>
      <c r="CF50" s="148"/>
      <c r="CG50" s="148"/>
      <c r="CH50" s="148"/>
      <c r="CI50" s="148"/>
      <c r="CJ50" s="148"/>
      <c r="CK50" s="148"/>
    </row>
    <row r="51" spans="83:89" ht="25.5" customHeight="1">
      <c r="CE51" s="148"/>
      <c r="CF51" s="148"/>
      <c r="CG51" s="148"/>
      <c r="CH51" s="148"/>
      <c r="CI51" s="148"/>
      <c r="CJ51" s="148"/>
      <c r="CK51" s="148"/>
    </row>
    <row r="52" spans="83:89" ht="25.5" customHeight="1">
      <c r="CE52" s="148"/>
      <c r="CF52" s="148"/>
      <c r="CG52" s="148"/>
      <c r="CH52" s="148"/>
      <c r="CI52" s="148"/>
      <c r="CJ52" s="148"/>
      <c r="CK52" s="148"/>
    </row>
    <row r="53" spans="83:89" ht="25.5" customHeight="1">
      <c r="CE53" s="148"/>
      <c r="CF53" s="148"/>
      <c r="CG53" s="148"/>
      <c r="CH53" s="148"/>
      <c r="CI53" s="148"/>
      <c r="CJ53" s="148"/>
      <c r="CK53" s="148"/>
    </row>
    <row r="54" spans="83:89" ht="25.5" customHeight="1">
      <c r="CE54" s="148"/>
      <c r="CF54" s="148"/>
      <c r="CG54" s="148"/>
      <c r="CH54" s="148"/>
      <c r="CI54" s="148"/>
      <c r="CJ54" s="148"/>
      <c r="CK54" s="148"/>
    </row>
    <row r="55" spans="83:89" ht="25.5" customHeight="1">
      <c r="CE55" s="148"/>
      <c r="CF55" s="148"/>
      <c r="CG55" s="148"/>
      <c r="CH55" s="148"/>
      <c r="CI55" s="148"/>
      <c r="CJ55" s="148"/>
      <c r="CK55" s="148"/>
    </row>
    <row r="56" spans="83:89" ht="25.5" customHeight="1">
      <c r="CE56" s="148"/>
      <c r="CF56" s="148"/>
      <c r="CG56" s="148"/>
      <c r="CH56" s="148"/>
      <c r="CI56" s="148"/>
      <c r="CJ56" s="148"/>
      <c r="CK56" s="148"/>
    </row>
    <row r="57" spans="83:89" ht="25.5" customHeight="1">
      <c r="CE57" s="148"/>
      <c r="CF57" s="148"/>
      <c r="CG57" s="148"/>
      <c r="CH57" s="148"/>
      <c r="CI57" s="148"/>
      <c r="CJ57" s="148"/>
      <c r="CK57" s="148"/>
    </row>
    <row r="58" spans="83:89" ht="25.5" customHeight="1">
      <c r="CE58" s="148"/>
      <c r="CF58" s="148"/>
      <c r="CG58" s="148"/>
      <c r="CH58" s="148"/>
      <c r="CI58" s="148"/>
      <c r="CJ58" s="148"/>
      <c r="CK58" s="148"/>
    </row>
    <row r="59" spans="83:89" ht="25.5" customHeight="1">
      <c r="CE59" s="148"/>
      <c r="CF59" s="148"/>
      <c r="CG59" s="148"/>
      <c r="CH59" s="148"/>
      <c r="CI59" s="148"/>
      <c r="CJ59" s="148"/>
      <c r="CK59" s="148"/>
    </row>
    <row r="60" spans="83:89" ht="25.5" customHeight="1">
      <c r="CE60" s="148"/>
      <c r="CF60" s="148"/>
      <c r="CG60" s="148"/>
      <c r="CH60" s="148"/>
      <c r="CI60" s="148"/>
      <c r="CJ60" s="148"/>
      <c r="CK60" s="148"/>
    </row>
    <row r="61" spans="83:89" ht="25.5" customHeight="1">
      <c r="CE61" s="148"/>
      <c r="CF61" s="148"/>
      <c r="CG61" s="148"/>
      <c r="CH61" s="148"/>
      <c r="CI61" s="148"/>
      <c r="CJ61" s="148"/>
      <c r="CK61" s="148"/>
    </row>
    <row r="62" spans="83:89" ht="25.5" customHeight="1">
      <c r="CE62" s="148"/>
      <c r="CF62" s="148"/>
      <c r="CG62" s="148"/>
      <c r="CH62" s="148"/>
      <c r="CI62" s="148"/>
      <c r="CJ62" s="148"/>
      <c r="CK62" s="148"/>
    </row>
    <row r="63" spans="83:89" ht="25.5" customHeight="1">
      <c r="CE63" s="148"/>
      <c r="CF63" s="148"/>
      <c r="CG63" s="148"/>
      <c r="CH63" s="148"/>
      <c r="CI63" s="148"/>
      <c r="CJ63" s="148"/>
      <c r="CK63" s="148"/>
    </row>
    <row r="64" spans="83:89" ht="25.5" customHeight="1">
      <c r="CE64" s="148"/>
      <c r="CF64" s="148"/>
      <c r="CG64" s="148"/>
      <c r="CH64" s="148"/>
      <c r="CI64" s="148"/>
      <c r="CJ64" s="148"/>
      <c r="CK64" s="148"/>
    </row>
    <row r="65" spans="83:89" ht="25.5" customHeight="1">
      <c r="CE65" s="148"/>
      <c r="CF65" s="148"/>
      <c r="CG65" s="148"/>
      <c r="CH65" s="148"/>
      <c r="CI65" s="148"/>
      <c r="CJ65" s="148"/>
      <c r="CK65" s="148"/>
    </row>
    <row r="66" spans="83:89" ht="25.5" customHeight="1">
      <c r="CE66" s="148"/>
      <c r="CF66" s="148"/>
      <c r="CG66" s="148"/>
      <c r="CH66" s="148"/>
      <c r="CI66" s="148"/>
      <c r="CJ66" s="148"/>
      <c r="CK66" s="148"/>
    </row>
    <row r="67" spans="83:89" ht="25.5" customHeight="1">
      <c r="CE67" s="148"/>
      <c r="CF67" s="148"/>
      <c r="CG67" s="148"/>
      <c r="CH67" s="148"/>
      <c r="CI67" s="148"/>
      <c r="CJ67" s="148"/>
      <c r="CK67" s="148"/>
    </row>
    <row r="68" spans="83:89" ht="25.5" customHeight="1">
      <c r="CE68" s="148"/>
      <c r="CF68" s="148"/>
      <c r="CG68" s="148"/>
      <c r="CH68" s="148"/>
      <c r="CI68" s="148"/>
      <c r="CJ68" s="148"/>
      <c r="CK68" s="148"/>
    </row>
    <row r="69" spans="83:89" ht="25.5" customHeight="1">
      <c r="CE69" s="148"/>
      <c r="CF69" s="148"/>
      <c r="CG69" s="148"/>
      <c r="CH69" s="148"/>
      <c r="CI69" s="148"/>
      <c r="CJ69" s="148"/>
      <c r="CK69" s="148"/>
    </row>
    <row r="70" spans="83:89" ht="25.5" customHeight="1">
      <c r="CE70" s="148"/>
      <c r="CF70" s="148"/>
      <c r="CG70" s="148"/>
      <c r="CH70" s="148"/>
      <c r="CI70" s="148"/>
      <c r="CJ70" s="148"/>
      <c r="CK70" s="148"/>
    </row>
    <row r="71" spans="83:89" ht="25.5" customHeight="1">
      <c r="CE71" s="148"/>
      <c r="CF71" s="148"/>
      <c r="CG71" s="148"/>
      <c r="CH71" s="148"/>
      <c r="CI71" s="148"/>
      <c r="CJ71" s="148"/>
      <c r="CK71" s="148"/>
    </row>
    <row r="72" spans="83:89" ht="25.5" customHeight="1">
      <c r="CE72" s="148"/>
      <c r="CF72" s="148"/>
      <c r="CG72" s="148"/>
      <c r="CH72" s="148"/>
      <c r="CI72" s="148"/>
      <c r="CJ72" s="148"/>
      <c r="CK72" s="148"/>
    </row>
    <row r="73" spans="83:89" ht="25.5" customHeight="1">
      <c r="CE73" s="148"/>
      <c r="CF73" s="148"/>
      <c r="CG73" s="148"/>
      <c r="CH73" s="148"/>
      <c r="CI73" s="148"/>
      <c r="CJ73" s="148"/>
      <c r="CK73" s="148"/>
    </row>
    <row r="74" spans="83:89" ht="25.5" customHeight="1">
      <c r="CE74" s="148"/>
      <c r="CF74" s="148"/>
      <c r="CG74" s="148"/>
      <c r="CH74" s="148"/>
      <c r="CI74" s="148"/>
      <c r="CJ74" s="148"/>
      <c r="CK74" s="148"/>
    </row>
    <row r="75" spans="83:89" ht="25.5" customHeight="1">
      <c r="CE75" s="148"/>
      <c r="CF75" s="148"/>
      <c r="CG75" s="148"/>
      <c r="CH75" s="148"/>
      <c r="CI75" s="148"/>
      <c r="CJ75" s="148"/>
      <c r="CK75" s="148"/>
    </row>
    <row r="76" spans="83:89" ht="25.5" customHeight="1">
      <c r="CE76" s="148"/>
      <c r="CF76" s="148"/>
      <c r="CG76" s="148"/>
      <c r="CH76" s="148"/>
      <c r="CI76" s="148"/>
      <c r="CJ76" s="148"/>
      <c r="CK76" s="148"/>
    </row>
    <row r="77" spans="83:89" ht="25.5" customHeight="1">
      <c r="CE77" s="148"/>
      <c r="CF77" s="148"/>
      <c r="CG77" s="148"/>
      <c r="CH77" s="148"/>
      <c r="CI77" s="148"/>
      <c r="CJ77" s="148"/>
      <c r="CK77" s="148"/>
    </row>
    <row r="78" spans="83:89" ht="25.5" customHeight="1">
      <c r="CE78" s="148"/>
      <c r="CF78" s="148"/>
      <c r="CG78" s="148"/>
      <c r="CH78" s="148"/>
      <c r="CI78" s="148"/>
      <c r="CJ78" s="148"/>
      <c r="CK78" s="148"/>
    </row>
    <row r="79" spans="83:89" ht="25.5" customHeight="1">
      <c r="CE79" s="148"/>
      <c r="CF79" s="148"/>
      <c r="CG79" s="148"/>
      <c r="CH79" s="148"/>
      <c r="CI79" s="148"/>
      <c r="CJ79" s="148"/>
      <c r="CK79" s="148"/>
    </row>
    <row r="80" spans="83:89" ht="25.5" customHeight="1">
      <c r="CE80" s="148"/>
      <c r="CF80" s="148"/>
      <c r="CG80" s="148"/>
      <c r="CH80" s="148"/>
      <c r="CI80" s="148"/>
      <c r="CJ80" s="148"/>
      <c r="CK80" s="148"/>
    </row>
    <row r="81" spans="83:89" ht="25.5" customHeight="1">
      <c r="CE81" s="148"/>
      <c r="CF81" s="148"/>
      <c r="CG81" s="148"/>
      <c r="CH81" s="148"/>
      <c r="CI81" s="148"/>
      <c r="CJ81" s="148"/>
      <c r="CK81" s="148"/>
    </row>
    <row r="82" spans="83:89" ht="25.5" customHeight="1">
      <c r="CE82" s="148"/>
      <c r="CF82" s="148"/>
      <c r="CG82" s="148"/>
      <c r="CH82" s="148"/>
      <c r="CI82" s="148"/>
      <c r="CJ82" s="148"/>
      <c r="CK82" s="148"/>
    </row>
    <row r="83" spans="83:89" ht="25.5" customHeight="1">
      <c r="CE83" s="148"/>
      <c r="CF83" s="148"/>
      <c r="CG83" s="148"/>
      <c r="CH83" s="148"/>
      <c r="CI83" s="148"/>
      <c r="CJ83" s="148"/>
      <c r="CK83" s="148"/>
    </row>
    <row r="84" spans="83:89" ht="25.5" customHeight="1">
      <c r="CE84" s="148"/>
      <c r="CF84" s="148"/>
      <c r="CG84" s="148"/>
      <c r="CH84" s="148"/>
      <c r="CI84" s="148"/>
      <c r="CJ84" s="148"/>
      <c r="CK84" s="148"/>
    </row>
    <row r="85" spans="83:89" ht="25.5" customHeight="1">
      <c r="CE85" s="148"/>
      <c r="CF85" s="148"/>
      <c r="CG85" s="148"/>
      <c r="CH85" s="148"/>
      <c r="CI85" s="148"/>
      <c r="CJ85" s="148"/>
      <c r="CK85" s="148"/>
    </row>
    <row r="86" spans="83:89" ht="25.5" customHeight="1">
      <c r="CE86" s="148"/>
      <c r="CF86" s="148"/>
      <c r="CG86" s="148"/>
      <c r="CH86" s="148"/>
      <c r="CI86" s="148"/>
      <c r="CJ86" s="148"/>
      <c r="CK86" s="148"/>
    </row>
    <row r="87" spans="83:89" ht="25.5" customHeight="1">
      <c r="CE87" s="148"/>
      <c r="CF87" s="148"/>
      <c r="CG87" s="148"/>
      <c r="CH87" s="148"/>
      <c r="CI87" s="148"/>
      <c r="CJ87" s="148"/>
      <c r="CK87" s="148"/>
    </row>
    <row r="88" spans="83:89" ht="25.5" customHeight="1">
      <c r="CE88" s="148"/>
      <c r="CF88" s="148"/>
      <c r="CG88" s="148"/>
      <c r="CH88" s="148"/>
      <c r="CI88" s="148"/>
      <c r="CJ88" s="148"/>
      <c r="CK88" s="148"/>
    </row>
    <row r="89" spans="83:89" ht="25.5" customHeight="1">
      <c r="CE89" s="148"/>
      <c r="CF89" s="148"/>
      <c r="CG89" s="148"/>
      <c r="CH89" s="148"/>
      <c r="CI89" s="148"/>
      <c r="CJ89" s="148"/>
      <c r="CK89" s="148"/>
    </row>
    <row r="90" spans="83:89" ht="25.5" customHeight="1">
      <c r="CE90" s="148"/>
      <c r="CF90" s="148"/>
      <c r="CG90" s="148"/>
      <c r="CH90" s="148"/>
      <c r="CI90" s="148"/>
      <c r="CJ90" s="148"/>
      <c r="CK90" s="148"/>
    </row>
    <row r="91" spans="83:89" ht="25.5" customHeight="1">
      <c r="CE91" s="148"/>
      <c r="CF91" s="148"/>
      <c r="CG91" s="148"/>
      <c r="CH91" s="148"/>
      <c r="CI91" s="148"/>
      <c r="CJ91" s="148"/>
      <c r="CK91" s="148"/>
    </row>
    <row r="92" spans="83:89" ht="25.5" customHeight="1">
      <c r="CE92" s="148"/>
      <c r="CF92" s="148"/>
      <c r="CG92" s="148"/>
      <c r="CH92" s="148"/>
      <c r="CI92" s="148"/>
      <c r="CJ92" s="148"/>
      <c r="CK92" s="148"/>
    </row>
    <row r="93" spans="83:89" ht="25.5" customHeight="1">
      <c r="CE93" s="148"/>
      <c r="CF93" s="148"/>
      <c r="CG93" s="148"/>
      <c r="CH93" s="148"/>
      <c r="CI93" s="148"/>
      <c r="CJ93" s="148"/>
      <c r="CK93" s="148"/>
    </row>
    <row r="94" spans="83:89" ht="25.5" customHeight="1">
      <c r="CE94" s="148"/>
      <c r="CF94" s="148"/>
      <c r="CG94" s="148"/>
      <c r="CH94" s="148"/>
      <c r="CI94" s="148"/>
      <c r="CJ94" s="148"/>
      <c r="CK94" s="148"/>
    </row>
    <row r="95" spans="83:89" ht="25.5" customHeight="1">
      <c r="CE95" s="148"/>
      <c r="CF95" s="148"/>
      <c r="CG95" s="148"/>
      <c r="CH95" s="148"/>
      <c r="CI95" s="148"/>
      <c r="CJ95" s="148"/>
      <c r="CK95" s="148"/>
    </row>
    <row r="96" spans="83:89" ht="25.5" customHeight="1">
      <c r="CE96" s="148"/>
      <c r="CF96" s="148"/>
      <c r="CG96" s="148"/>
      <c r="CH96" s="148"/>
      <c r="CI96" s="148"/>
      <c r="CJ96" s="148"/>
      <c r="CK96" s="148"/>
    </row>
    <row r="97" spans="83:89" ht="25.5" customHeight="1">
      <c r="CE97" s="148"/>
      <c r="CF97" s="148"/>
      <c r="CG97" s="148"/>
      <c r="CH97" s="148"/>
      <c r="CI97" s="148"/>
      <c r="CJ97" s="148"/>
      <c r="CK97" s="148"/>
    </row>
    <row r="98" spans="83:89" ht="25.5" customHeight="1">
      <c r="CE98" s="148"/>
      <c r="CF98" s="148"/>
      <c r="CG98" s="148"/>
      <c r="CH98" s="148"/>
      <c r="CI98" s="148"/>
      <c r="CJ98" s="148"/>
      <c r="CK98" s="148"/>
    </row>
    <row r="99" spans="83:89" ht="25.5" customHeight="1">
      <c r="CE99" s="148"/>
      <c r="CF99" s="148"/>
      <c r="CG99" s="148"/>
      <c r="CH99" s="148"/>
      <c r="CI99" s="148"/>
      <c r="CJ99" s="148"/>
      <c r="CK99" s="148"/>
    </row>
    <row r="100" spans="83:89" ht="25.5" customHeight="1">
      <c r="CE100" s="148"/>
      <c r="CF100" s="148"/>
      <c r="CG100" s="148"/>
      <c r="CH100" s="148"/>
      <c r="CI100" s="148"/>
      <c r="CJ100" s="148"/>
      <c r="CK100" s="148"/>
    </row>
    <row r="101" spans="83:89" ht="25.5" customHeight="1">
      <c r="CE101" s="148"/>
      <c r="CF101" s="148"/>
      <c r="CG101" s="148"/>
      <c r="CH101" s="148"/>
      <c r="CI101" s="148"/>
      <c r="CJ101" s="148"/>
      <c r="CK101" s="148"/>
    </row>
    <row r="102" spans="83:89" ht="25.5" customHeight="1">
      <c r="CE102" s="148"/>
      <c r="CF102" s="148"/>
      <c r="CG102" s="148"/>
      <c r="CH102" s="148"/>
      <c r="CI102" s="148"/>
      <c r="CJ102" s="148"/>
      <c r="CK102" s="148"/>
    </row>
    <row r="103" spans="83:89" ht="25.5" customHeight="1">
      <c r="CE103" s="148"/>
      <c r="CF103" s="148"/>
      <c r="CG103" s="148"/>
      <c r="CH103" s="148"/>
      <c r="CI103" s="148"/>
      <c r="CJ103" s="148"/>
      <c r="CK103" s="148"/>
    </row>
    <row r="104" spans="83:89" ht="25.5" customHeight="1">
      <c r="CE104" s="148"/>
      <c r="CF104" s="148"/>
      <c r="CG104" s="148"/>
      <c r="CH104" s="148"/>
      <c r="CI104" s="148"/>
      <c r="CJ104" s="148"/>
      <c r="CK104" s="148"/>
    </row>
    <row r="105" spans="83:89" ht="25.5" customHeight="1">
      <c r="CE105" s="148"/>
      <c r="CF105" s="148"/>
      <c r="CG105" s="148"/>
      <c r="CH105" s="148"/>
      <c r="CI105" s="148"/>
      <c r="CJ105" s="148"/>
      <c r="CK105" s="148"/>
    </row>
    <row r="106" spans="83:89" ht="25.5" customHeight="1">
      <c r="CE106" s="148"/>
      <c r="CF106" s="148"/>
      <c r="CG106" s="148"/>
      <c r="CH106" s="148"/>
      <c r="CI106" s="148"/>
      <c r="CJ106" s="148"/>
      <c r="CK106" s="148"/>
    </row>
    <row r="107" spans="83:89" ht="25.5" customHeight="1">
      <c r="CE107" s="148"/>
      <c r="CF107" s="148"/>
      <c r="CG107" s="148"/>
      <c r="CH107" s="148"/>
      <c r="CI107" s="148"/>
      <c r="CJ107" s="148"/>
      <c r="CK107" s="148"/>
    </row>
    <row r="108" spans="83:89" ht="25.5" customHeight="1">
      <c r="CE108" s="148"/>
      <c r="CF108" s="148"/>
      <c r="CG108" s="148"/>
      <c r="CH108" s="148"/>
      <c r="CI108" s="148"/>
      <c r="CJ108" s="148"/>
      <c r="CK108" s="148"/>
    </row>
    <row r="109" spans="83:89" ht="25.5" customHeight="1">
      <c r="CE109" s="148"/>
      <c r="CF109" s="148"/>
      <c r="CG109" s="148"/>
      <c r="CH109" s="148"/>
      <c r="CI109" s="148"/>
      <c r="CJ109" s="148"/>
      <c r="CK109" s="148"/>
    </row>
    <row r="110" spans="83:89" ht="25.5" customHeight="1">
      <c r="CE110" s="148"/>
      <c r="CF110" s="148"/>
      <c r="CG110" s="148"/>
      <c r="CH110" s="148"/>
      <c r="CI110" s="148"/>
      <c r="CJ110" s="148"/>
      <c r="CK110" s="148"/>
    </row>
    <row r="111" spans="83:89" ht="25.5" customHeight="1">
      <c r="CE111" s="148"/>
      <c r="CF111" s="148"/>
      <c r="CG111" s="148"/>
      <c r="CH111" s="148"/>
      <c r="CI111" s="148"/>
      <c r="CJ111" s="148"/>
      <c r="CK111" s="148"/>
    </row>
    <row r="112" spans="83:89" ht="25.5" customHeight="1">
      <c r="CE112" s="148"/>
      <c r="CF112" s="148"/>
      <c r="CG112" s="148"/>
      <c r="CH112" s="148"/>
      <c r="CI112" s="148"/>
      <c r="CJ112" s="148"/>
      <c r="CK112" s="148"/>
    </row>
    <row r="113" spans="83:89" ht="25.5" customHeight="1">
      <c r="CE113" s="148"/>
      <c r="CF113" s="148"/>
      <c r="CG113" s="148"/>
      <c r="CH113" s="148"/>
      <c r="CI113" s="148"/>
      <c r="CJ113" s="148"/>
      <c r="CK113" s="148"/>
    </row>
    <row r="114" spans="83:89" ht="25.5" customHeight="1">
      <c r="CE114" s="148"/>
      <c r="CF114" s="148"/>
      <c r="CG114" s="148"/>
      <c r="CH114" s="148"/>
      <c r="CI114" s="148"/>
      <c r="CJ114" s="148"/>
      <c r="CK114" s="148"/>
    </row>
    <row r="115" spans="83:89" ht="25.5" customHeight="1">
      <c r="CE115" s="148"/>
      <c r="CF115" s="148"/>
      <c r="CG115" s="148"/>
      <c r="CH115" s="148"/>
      <c r="CI115" s="148"/>
      <c r="CJ115" s="148"/>
      <c r="CK115" s="148"/>
    </row>
    <row r="116" spans="83:89" ht="25.5" customHeight="1">
      <c r="CE116" s="148"/>
      <c r="CF116" s="148"/>
      <c r="CG116" s="148"/>
      <c r="CH116" s="148"/>
      <c r="CI116" s="148"/>
      <c r="CJ116" s="148"/>
      <c r="CK116" s="148"/>
    </row>
    <row r="117" spans="83:89" ht="25.5" customHeight="1">
      <c r="CE117" s="148"/>
      <c r="CF117" s="148"/>
      <c r="CG117" s="148"/>
      <c r="CH117" s="148"/>
      <c r="CI117" s="148"/>
      <c r="CJ117" s="148"/>
      <c r="CK117" s="148"/>
    </row>
    <row r="118" spans="83:89" ht="25.5" customHeight="1">
      <c r="CE118" s="148"/>
      <c r="CF118" s="148"/>
      <c r="CG118" s="148"/>
      <c r="CH118" s="148"/>
      <c r="CI118" s="148"/>
      <c r="CJ118" s="148"/>
      <c r="CK118" s="148"/>
    </row>
    <row r="119" spans="83:89" ht="25.5" customHeight="1">
      <c r="CE119" s="148"/>
      <c r="CF119" s="148"/>
      <c r="CG119" s="148"/>
      <c r="CH119" s="148"/>
      <c r="CI119" s="148"/>
      <c r="CJ119" s="148"/>
      <c r="CK119" s="148"/>
    </row>
    <row r="120" spans="83:89" ht="25.5" customHeight="1">
      <c r="CE120" s="148"/>
      <c r="CF120" s="148"/>
      <c r="CG120" s="148"/>
      <c r="CH120" s="148"/>
      <c r="CI120" s="148"/>
      <c r="CJ120" s="148"/>
      <c r="CK120" s="148"/>
    </row>
    <row r="121" spans="83:89" ht="25.5" customHeight="1">
      <c r="CE121" s="148"/>
      <c r="CF121" s="148"/>
      <c r="CG121" s="148"/>
      <c r="CH121" s="148"/>
      <c r="CI121" s="148"/>
      <c r="CJ121" s="148"/>
      <c r="CK121" s="148"/>
    </row>
    <row r="122" spans="83:89" ht="25.5" customHeight="1">
      <c r="CE122" s="148"/>
      <c r="CF122" s="148"/>
      <c r="CG122" s="148"/>
      <c r="CH122" s="148"/>
      <c r="CI122" s="148"/>
      <c r="CJ122" s="148"/>
      <c r="CK122" s="148"/>
    </row>
    <row r="123" spans="83:89" ht="25.5" customHeight="1">
      <c r="CE123" s="148"/>
      <c r="CF123" s="148"/>
      <c r="CG123" s="148"/>
      <c r="CH123" s="148"/>
      <c r="CI123" s="148"/>
      <c r="CJ123" s="148"/>
      <c r="CK123" s="148"/>
    </row>
    <row r="124" spans="83:89" ht="25.5" customHeight="1">
      <c r="CE124" s="148"/>
      <c r="CF124" s="148"/>
      <c r="CG124" s="148"/>
      <c r="CH124" s="148"/>
      <c r="CI124" s="148"/>
      <c r="CJ124" s="148"/>
      <c r="CK124" s="148"/>
    </row>
    <row r="125" spans="83:89" ht="25.5" customHeight="1">
      <c r="CE125" s="148"/>
      <c r="CF125" s="148"/>
      <c r="CG125" s="148"/>
      <c r="CH125" s="148"/>
      <c r="CI125" s="148"/>
      <c r="CJ125" s="148"/>
      <c r="CK125" s="148"/>
    </row>
    <row r="126" spans="83:89" ht="25.5" customHeight="1">
      <c r="CE126" s="148"/>
      <c r="CF126" s="148"/>
      <c r="CG126" s="148"/>
      <c r="CH126" s="148"/>
      <c r="CI126" s="148"/>
      <c r="CJ126" s="148"/>
      <c r="CK126" s="148"/>
    </row>
    <row r="127" spans="83:89" ht="25.5" customHeight="1">
      <c r="CE127" s="148"/>
      <c r="CF127" s="148"/>
      <c r="CG127" s="148"/>
      <c r="CH127" s="148"/>
      <c r="CI127" s="148"/>
      <c r="CJ127" s="148"/>
      <c r="CK127" s="148"/>
    </row>
    <row r="128" spans="83:89" ht="25.5" customHeight="1">
      <c r="CE128" s="148"/>
      <c r="CF128" s="148"/>
      <c r="CG128" s="148"/>
      <c r="CH128" s="148"/>
      <c r="CI128" s="148"/>
      <c r="CJ128" s="148"/>
      <c r="CK128" s="148"/>
    </row>
    <row r="129" spans="83:89" ht="25.5" customHeight="1">
      <c r="CE129" s="148"/>
      <c r="CF129" s="148"/>
      <c r="CG129" s="148"/>
      <c r="CH129" s="148"/>
      <c r="CI129" s="148"/>
      <c r="CJ129" s="148"/>
      <c r="CK129" s="148"/>
    </row>
    <row r="130" spans="83:89" ht="25.5" customHeight="1">
      <c r="CE130" s="148"/>
      <c r="CF130" s="148"/>
      <c r="CG130" s="148"/>
      <c r="CH130" s="148"/>
      <c r="CI130" s="148"/>
      <c r="CJ130" s="148"/>
      <c r="CK130" s="148"/>
    </row>
    <row r="131" spans="83:89" ht="25.5" customHeight="1">
      <c r="CE131" s="148"/>
      <c r="CF131" s="148"/>
      <c r="CG131" s="148"/>
      <c r="CH131" s="148"/>
      <c r="CI131" s="148"/>
      <c r="CJ131" s="148"/>
      <c r="CK131" s="148"/>
    </row>
    <row r="132" spans="83:89" ht="25.5" customHeight="1">
      <c r="CE132" s="148"/>
      <c r="CF132" s="148"/>
      <c r="CG132" s="148"/>
      <c r="CH132" s="148"/>
      <c r="CI132" s="148"/>
      <c r="CJ132" s="148"/>
      <c r="CK132" s="148"/>
    </row>
    <row r="133" spans="83:89" ht="25.5" customHeight="1">
      <c r="CE133" s="148"/>
      <c r="CF133" s="148"/>
      <c r="CG133" s="148"/>
      <c r="CH133" s="148"/>
      <c r="CI133" s="148"/>
      <c r="CJ133" s="148"/>
      <c r="CK133" s="148"/>
    </row>
    <row r="134" spans="83:89" ht="25.5" customHeight="1">
      <c r="CE134" s="148"/>
      <c r="CF134" s="148"/>
      <c r="CG134" s="148"/>
      <c r="CH134" s="148"/>
      <c r="CI134" s="148"/>
      <c r="CJ134" s="148"/>
      <c r="CK134" s="148"/>
    </row>
    <row r="135" spans="83:89" ht="25.5" customHeight="1">
      <c r="CE135" s="148"/>
      <c r="CF135" s="148"/>
      <c r="CG135" s="148"/>
      <c r="CH135" s="148"/>
      <c r="CI135" s="148"/>
      <c r="CJ135" s="148"/>
      <c r="CK135" s="148"/>
    </row>
    <row r="136" spans="83:89" ht="25.5" customHeight="1">
      <c r="CE136" s="148"/>
      <c r="CF136" s="148"/>
      <c r="CG136" s="148"/>
      <c r="CH136" s="148"/>
      <c r="CI136" s="148"/>
      <c r="CJ136" s="148"/>
      <c r="CK136" s="148"/>
    </row>
  </sheetData>
  <sheetProtection algorithmName="SHA-512" hashValue="MMZemPckU4oYmP+v2VAdgIShVHTJR0DV4C0vTZl9tqjFqQG9Fr3fdYhY5XhCGszzqG2DyZJNDYBNrrLRtR1a/g==" saltValue="a4MNk8HR6NCJBfZ2uRM1Yg==" spinCount="100000" sheet="1" objects="1" scenarios="1"/>
  <mergeCells count="53">
    <mergeCell ref="C11:AE11"/>
    <mergeCell ref="C13:AE13"/>
    <mergeCell ref="C15:AE15"/>
    <mergeCell ref="A28:AF28"/>
    <mergeCell ref="A29:AF29"/>
    <mergeCell ref="I22:AE22"/>
    <mergeCell ref="C23:C24"/>
    <mergeCell ref="D23:L23"/>
    <mergeCell ref="D24:L24"/>
    <mergeCell ref="C26:AE26"/>
    <mergeCell ref="A27:AF27"/>
    <mergeCell ref="AF17:AF24"/>
    <mergeCell ref="E18:I18"/>
    <mergeCell ref="K18:M18"/>
    <mergeCell ref="O18:S18"/>
    <mergeCell ref="U18:X18"/>
    <mergeCell ref="A17:A24"/>
    <mergeCell ref="B17:B24"/>
    <mergeCell ref="C17:C19"/>
    <mergeCell ref="E17:I17"/>
    <mergeCell ref="K17:AE17"/>
    <mergeCell ref="C20:C22"/>
    <mergeCell ref="K21:AD21"/>
    <mergeCell ref="K20:AD20"/>
    <mergeCell ref="E21:I21"/>
    <mergeCell ref="Z18:AC18"/>
    <mergeCell ref="I19:AE19"/>
    <mergeCell ref="E20:I20"/>
    <mergeCell ref="AF7:AF9"/>
    <mergeCell ref="C8:J8"/>
    <mergeCell ref="K8:Q8"/>
    <mergeCell ref="R8:X8"/>
    <mergeCell ref="Y8:AE8"/>
    <mergeCell ref="C9:J9"/>
    <mergeCell ref="K9:Q9"/>
    <mergeCell ref="R9:X9"/>
    <mergeCell ref="Y9:AE9"/>
    <mergeCell ref="Y7:AE7"/>
    <mergeCell ref="A7:A9"/>
    <mergeCell ref="B7:B9"/>
    <mergeCell ref="C7:J7"/>
    <mergeCell ref="K7:Q7"/>
    <mergeCell ref="R7:X7"/>
    <mergeCell ref="A3:A5"/>
    <mergeCell ref="B3:B5"/>
    <mergeCell ref="C3:AE3"/>
    <mergeCell ref="AF3:AF5"/>
    <mergeCell ref="C4:O4"/>
    <mergeCell ref="P4:T4"/>
    <mergeCell ref="U4:AE4"/>
    <mergeCell ref="C5:O5"/>
    <mergeCell ref="P5:T5"/>
    <mergeCell ref="U5:AE5"/>
  </mergeCells>
  <phoneticPr fontId="1"/>
  <conditionalFormatting sqref="AF7:AF9">
    <cfRule type="expression" dxfId="1" priority="1">
      <formula>AF7&lt;#REF!</formula>
    </cfRule>
    <cfRule type="expression" dxfId="0" priority="2">
      <formula>AF7&gt;#REF!</formula>
    </cfRule>
  </conditionalFormatting>
  <printOptions horizontalCentered="1"/>
  <pageMargins left="0.39370078740157483" right="0.39370078740157483" top="0.39370078740157483" bottom="0.39370078740157483" header="0.31496062992125984" footer="0.15748031496062992"/>
  <pageSetup paperSize="9" scale="5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AF010-4B3B-4BFA-8BA2-484295F06D68}">
  <dimension ref="A1:L32"/>
  <sheetViews>
    <sheetView workbookViewId="0"/>
  </sheetViews>
  <sheetFormatPr defaultRowHeight="13.5"/>
  <cols>
    <col min="1" max="1" width="31.125" style="286" customWidth="1"/>
    <col min="2" max="2" width="25.5" style="286" customWidth="1"/>
    <col min="3" max="3" width="3.125" style="286" customWidth="1"/>
    <col min="4" max="4" width="16.25" style="286" customWidth="1"/>
    <col min="5" max="5" width="13.75" style="286" customWidth="1"/>
    <col min="6" max="6" width="15.875" style="286" customWidth="1"/>
    <col min="7" max="7" width="16.25" style="286" customWidth="1"/>
    <col min="8" max="8" width="31.75" style="286" customWidth="1"/>
    <col min="9" max="9" width="35.5" style="286" customWidth="1"/>
    <col min="10" max="10" width="28.375" style="286" customWidth="1"/>
    <col min="11" max="11" width="28.75" style="286" customWidth="1"/>
    <col min="12" max="16384" width="9" style="286"/>
  </cols>
  <sheetData>
    <row r="1" spans="1:12" ht="25.5">
      <c r="A1" s="285" t="s">
        <v>290</v>
      </c>
      <c r="D1" s="287" t="s">
        <v>291</v>
      </c>
      <c r="E1" s="288" t="s">
        <v>292</v>
      </c>
      <c r="F1" s="288"/>
      <c r="G1" s="288"/>
      <c r="H1" s="287" t="s">
        <v>293</v>
      </c>
      <c r="I1" s="288" t="s">
        <v>292</v>
      </c>
      <c r="J1" s="287" t="s">
        <v>294</v>
      </c>
      <c r="K1" s="288" t="s">
        <v>292</v>
      </c>
      <c r="L1" s="288"/>
    </row>
    <row r="2" spans="1:12" ht="24">
      <c r="A2" s="289" t="s">
        <v>295</v>
      </c>
      <c r="D2" s="290" t="s">
        <v>296</v>
      </c>
      <c r="E2" s="291"/>
      <c r="F2" s="290" t="s">
        <v>297</v>
      </c>
      <c r="G2" s="292"/>
      <c r="H2" s="293" t="s">
        <v>298</v>
      </c>
      <c r="I2" s="294"/>
      <c r="J2" s="290" t="s">
        <v>299</v>
      </c>
      <c r="K2" s="294"/>
    </row>
    <row r="3" spans="1:12" ht="25.5">
      <c r="A3" s="285"/>
      <c r="D3" s="295" t="s">
        <v>300</v>
      </c>
      <c r="E3" s="291"/>
      <c r="F3" s="295" t="s">
        <v>301</v>
      </c>
      <c r="G3" s="296"/>
      <c r="H3" s="293" t="s">
        <v>302</v>
      </c>
      <c r="I3" s="294"/>
      <c r="J3" s="290" t="s">
        <v>302</v>
      </c>
      <c r="K3" s="294"/>
    </row>
    <row r="4" spans="1:12" ht="21">
      <c r="D4" s="297" t="s">
        <v>303</v>
      </c>
      <c r="E4" s="298"/>
      <c r="F4" s="297" t="s">
        <v>304</v>
      </c>
      <c r="G4" s="296"/>
      <c r="H4" s="299"/>
      <c r="I4" s="288"/>
      <c r="J4" s="293" t="s">
        <v>305</v>
      </c>
      <c r="K4" s="300"/>
    </row>
    <row r="5" spans="1:12" ht="21">
      <c r="D5" s="301"/>
      <c r="E5" s="302"/>
      <c r="F5" s="301"/>
      <c r="G5" s="303"/>
      <c r="H5" s="299"/>
      <c r="I5" s="288"/>
      <c r="J5" s="304" t="s">
        <v>306</v>
      </c>
      <c r="K5" s="294"/>
    </row>
    <row r="6" spans="1:12" ht="14.25">
      <c r="A6" s="305" t="s">
        <v>307</v>
      </c>
      <c r="B6" s="306">
        <f>②積算表!G16</f>
        <v>0</v>
      </c>
      <c r="D6" s="300" t="s">
        <v>307</v>
      </c>
      <c r="E6" s="294"/>
      <c r="F6" s="301"/>
      <c r="G6" s="303"/>
      <c r="H6" s="300" t="s">
        <v>307</v>
      </c>
      <c r="I6" s="294"/>
      <c r="J6" s="300" t="s">
        <v>307</v>
      </c>
      <c r="K6" s="294"/>
    </row>
    <row r="7" spans="1:12" ht="18.75" customHeight="1">
      <c r="A7" s="300" t="s">
        <v>308</v>
      </c>
      <c r="B7" s="294"/>
      <c r="D7" s="300"/>
      <c r="E7" s="294"/>
      <c r="F7" s="307"/>
      <c r="G7" s="303"/>
      <c r="H7" s="300"/>
      <c r="I7" s="294"/>
      <c r="J7" s="300"/>
      <c r="K7" s="294"/>
    </row>
    <row r="8" spans="1:12" ht="14.25">
      <c r="A8" s="300" t="s">
        <v>302</v>
      </c>
      <c r="B8" s="294"/>
      <c r="D8" s="300"/>
      <c r="E8" s="294"/>
      <c r="F8" s="301"/>
      <c r="G8" s="303"/>
      <c r="H8" s="300"/>
      <c r="I8" s="294"/>
      <c r="J8" s="300"/>
      <c r="K8" s="294"/>
    </row>
    <row r="9" spans="1:12" ht="18.75" customHeight="1">
      <c r="A9" s="305" t="s">
        <v>309</v>
      </c>
      <c r="B9" s="306">
        <f>②積算表!G21</f>
        <v>12</v>
      </c>
      <c r="D9" s="300" t="s">
        <v>309</v>
      </c>
      <c r="E9" s="294"/>
      <c r="F9" s="288"/>
      <c r="G9" s="288"/>
      <c r="H9" s="300" t="s">
        <v>309</v>
      </c>
      <c r="I9" s="294"/>
      <c r="J9" s="300" t="s">
        <v>309</v>
      </c>
      <c r="K9" s="294"/>
    </row>
    <row r="10" spans="1:12" ht="18.75" customHeight="1">
      <c r="A10" s="305" t="s">
        <v>310</v>
      </c>
      <c r="B10" s="306">
        <f>②積算表!M21</f>
        <v>2</v>
      </c>
      <c r="D10" s="300" t="s">
        <v>310</v>
      </c>
      <c r="E10" s="294"/>
      <c r="F10" s="288"/>
      <c r="G10" s="288"/>
      <c r="H10" s="300" t="s">
        <v>310</v>
      </c>
      <c r="I10" s="294"/>
      <c r="J10" s="300" t="s">
        <v>310</v>
      </c>
      <c r="K10" s="294"/>
    </row>
    <row r="11" spans="1:12" ht="18.75" customHeight="1">
      <c r="A11" s="305" t="s">
        <v>311</v>
      </c>
      <c r="B11" s="306">
        <f>②積算表!S21</f>
        <v>6</v>
      </c>
      <c r="D11" s="300" t="s">
        <v>311</v>
      </c>
      <c r="E11" s="294"/>
      <c r="F11" s="288"/>
      <c r="G11" s="288"/>
      <c r="H11" s="300" t="s">
        <v>311</v>
      </c>
      <c r="I11" s="294"/>
      <c r="J11" s="300" t="s">
        <v>311</v>
      </c>
      <c r="K11" s="294"/>
    </row>
    <row r="12" spans="1:12" ht="18.75" customHeight="1">
      <c r="A12" s="305" t="s">
        <v>312</v>
      </c>
      <c r="B12" s="308" t="str">
        <f>②積算表!Y21</f>
        <v>○</v>
      </c>
      <c r="D12" s="300" t="s">
        <v>312</v>
      </c>
      <c r="E12" s="294"/>
      <c r="F12" s="288"/>
      <c r="G12" s="288"/>
      <c r="H12" s="300" t="s">
        <v>312</v>
      </c>
      <c r="I12" s="294"/>
      <c r="J12" s="300" t="s">
        <v>312</v>
      </c>
      <c r="K12" s="294"/>
    </row>
    <row r="13" spans="1:12">
      <c r="D13" s="288"/>
      <c r="E13" s="288"/>
      <c r="F13" s="288"/>
      <c r="G13" s="288"/>
      <c r="H13" s="288"/>
      <c r="I13" s="288"/>
      <c r="J13" s="288"/>
      <c r="K13" s="288"/>
    </row>
    <row r="14" spans="1:12">
      <c r="A14" s="309" t="s">
        <v>313</v>
      </c>
      <c r="D14" s="310" t="s">
        <v>313</v>
      </c>
      <c r="E14" s="288"/>
      <c r="F14" s="288"/>
      <c r="G14" s="288"/>
      <c r="H14" s="310" t="s">
        <v>313</v>
      </c>
      <c r="I14" s="288"/>
      <c r="J14" s="310" t="s">
        <v>313</v>
      </c>
      <c r="K14" s="288"/>
    </row>
    <row r="15" spans="1:12" ht="54">
      <c r="A15" s="311" t="s">
        <v>314</v>
      </c>
      <c r="B15" s="312" t="e">
        <f>②積算表!M26</f>
        <v>#N/A</v>
      </c>
      <c r="D15" s="313" t="s">
        <v>314</v>
      </c>
      <c r="E15" s="314"/>
      <c r="F15" s="288"/>
      <c r="G15" s="288"/>
      <c r="H15" s="313" t="s">
        <v>314</v>
      </c>
      <c r="I15" s="314"/>
      <c r="J15" s="313" t="s">
        <v>314</v>
      </c>
      <c r="K15" s="314"/>
    </row>
    <row r="16" spans="1:12" ht="40.5">
      <c r="A16" s="313" t="s">
        <v>315</v>
      </c>
      <c r="B16" s="314"/>
      <c r="D16" s="313" t="s">
        <v>315</v>
      </c>
      <c r="E16" s="314"/>
      <c r="F16" s="288"/>
      <c r="G16" s="288"/>
      <c r="H16" s="313" t="s">
        <v>315</v>
      </c>
      <c r="I16" s="314"/>
      <c r="J16" s="313" t="s">
        <v>315</v>
      </c>
      <c r="K16" s="314"/>
    </row>
    <row r="17" spans="1:11" ht="40.5">
      <c r="A17" s="313" t="s">
        <v>316</v>
      </c>
      <c r="B17" s="314"/>
      <c r="D17" s="313" t="s">
        <v>316</v>
      </c>
      <c r="E17" s="314"/>
      <c r="F17" s="288"/>
      <c r="G17" s="288"/>
      <c r="H17" s="313" t="s">
        <v>316</v>
      </c>
      <c r="I17" s="314"/>
      <c r="J17" s="313" t="s">
        <v>316</v>
      </c>
      <c r="K17" s="314"/>
    </row>
    <row r="18" spans="1:11">
      <c r="A18" s="315"/>
      <c r="D18" s="300"/>
      <c r="E18" s="288"/>
      <c r="F18" s="288"/>
      <c r="G18" s="288"/>
      <c r="H18" s="316"/>
      <c r="I18" s="288"/>
      <c r="J18" s="316"/>
      <c r="K18" s="288"/>
    </row>
    <row r="19" spans="1:11" ht="24.75" customHeight="1">
      <c r="A19" s="311" t="s">
        <v>317</v>
      </c>
      <c r="B19" s="306" t="e">
        <f>②積算表!M50</f>
        <v>#N/A</v>
      </c>
      <c r="C19" s="315"/>
      <c r="D19" s="313" t="s">
        <v>317</v>
      </c>
      <c r="E19" s="300"/>
      <c r="F19" s="288"/>
      <c r="G19" s="288"/>
      <c r="H19" s="313" t="s">
        <v>317</v>
      </c>
      <c r="I19" s="300"/>
      <c r="J19" s="313" t="s">
        <v>317</v>
      </c>
      <c r="K19" s="300"/>
    </row>
    <row r="20" spans="1:11" ht="27">
      <c r="A20" s="311" t="s">
        <v>318</v>
      </c>
      <c r="B20" s="306" t="e">
        <f>②積算表!M51</f>
        <v>#N/A</v>
      </c>
      <c r="D20" s="313" t="s">
        <v>318</v>
      </c>
      <c r="E20" s="294"/>
      <c r="F20" s="288"/>
      <c r="G20" s="288"/>
      <c r="H20" s="313" t="s">
        <v>318</v>
      </c>
      <c r="I20" s="294"/>
      <c r="J20" s="313" t="s">
        <v>318</v>
      </c>
      <c r="K20" s="294"/>
    </row>
    <row r="21" spans="1:11" ht="27">
      <c r="A21" s="311" t="s">
        <v>319</v>
      </c>
      <c r="B21" s="306" t="e">
        <f>②積算表!M52</f>
        <v>#N/A</v>
      </c>
      <c r="D21" s="313" t="s">
        <v>319</v>
      </c>
      <c r="E21" s="294"/>
      <c r="F21" s="288"/>
      <c r="G21" s="288"/>
      <c r="H21" s="313" t="s">
        <v>319</v>
      </c>
      <c r="I21" s="294"/>
      <c r="J21" s="313" t="s">
        <v>319</v>
      </c>
      <c r="K21" s="294"/>
    </row>
    <row r="22" spans="1:11" ht="27">
      <c r="A22" s="311" t="s">
        <v>320</v>
      </c>
      <c r="B22" s="306" t="e">
        <f>②積算表!M54</f>
        <v>#N/A</v>
      </c>
      <c r="D22" s="313" t="s">
        <v>320</v>
      </c>
      <c r="E22" s="294"/>
      <c r="F22" s="288"/>
      <c r="G22" s="288"/>
      <c r="H22" s="313" t="s">
        <v>320</v>
      </c>
      <c r="I22" s="294"/>
      <c r="J22" s="313" t="s">
        <v>320</v>
      </c>
      <c r="K22" s="294"/>
    </row>
    <row r="23" spans="1:11" ht="27">
      <c r="A23" s="311" t="s">
        <v>321</v>
      </c>
      <c r="B23" s="306" t="e">
        <f>②積算表!M55</f>
        <v>#N/A</v>
      </c>
      <c r="D23" s="313" t="s">
        <v>321</v>
      </c>
      <c r="E23" s="294"/>
      <c r="F23" s="288"/>
      <c r="G23" s="288"/>
      <c r="H23" s="313" t="s">
        <v>321</v>
      </c>
      <c r="I23" s="294"/>
      <c r="J23" s="313" t="s">
        <v>321</v>
      </c>
      <c r="K23" s="294"/>
    </row>
    <row r="24" spans="1:11">
      <c r="D24" s="288"/>
      <c r="E24" s="288"/>
      <c r="F24" s="288"/>
      <c r="G24" s="288"/>
      <c r="H24" s="288"/>
      <c r="I24" s="288"/>
      <c r="J24" s="288"/>
      <c r="K24" s="288"/>
    </row>
    <row r="25" spans="1:11">
      <c r="A25" s="310" t="s">
        <v>322</v>
      </c>
      <c r="B25" s="288"/>
      <c r="C25" s="288"/>
      <c r="D25" s="310" t="s">
        <v>322</v>
      </c>
      <c r="E25" s="288"/>
      <c r="F25" s="288"/>
      <c r="G25" s="288"/>
      <c r="H25" s="310" t="s">
        <v>322</v>
      </c>
      <c r="I25" s="288"/>
      <c r="J25" s="310" t="s">
        <v>322</v>
      </c>
      <c r="K25" s="288"/>
    </row>
    <row r="26" spans="1:11" ht="24.75" customHeight="1">
      <c r="A26" s="313" t="s">
        <v>317</v>
      </c>
      <c r="B26" s="294"/>
      <c r="C26" s="288"/>
      <c r="D26" s="313" t="s">
        <v>317</v>
      </c>
      <c r="E26" s="294"/>
      <c r="F26" s="288"/>
      <c r="G26" s="288"/>
      <c r="H26" s="313" t="s">
        <v>317</v>
      </c>
      <c r="I26" s="294"/>
      <c r="J26" s="313" t="s">
        <v>317</v>
      </c>
      <c r="K26" s="294"/>
    </row>
    <row r="27" spans="1:11" ht="27">
      <c r="A27" s="313" t="s">
        <v>318</v>
      </c>
      <c r="B27" s="294"/>
      <c r="C27" s="288"/>
      <c r="D27" s="313" t="s">
        <v>318</v>
      </c>
      <c r="E27" s="294"/>
      <c r="F27" s="288"/>
      <c r="G27" s="288"/>
      <c r="H27" s="313" t="s">
        <v>318</v>
      </c>
      <c r="I27" s="294"/>
      <c r="J27" s="313" t="s">
        <v>318</v>
      </c>
      <c r="K27" s="294"/>
    </row>
    <row r="28" spans="1:11" ht="27">
      <c r="A28" s="313" t="s">
        <v>319</v>
      </c>
      <c r="B28" s="294"/>
      <c r="C28" s="288"/>
      <c r="D28" s="313" t="s">
        <v>319</v>
      </c>
      <c r="E28" s="294"/>
      <c r="F28" s="288"/>
      <c r="G28" s="288"/>
      <c r="H28" s="313" t="s">
        <v>319</v>
      </c>
      <c r="I28" s="294"/>
      <c r="J28" s="313" t="s">
        <v>319</v>
      </c>
      <c r="K28" s="294"/>
    </row>
    <row r="29" spans="1:11" ht="27">
      <c r="A29" s="313" t="s">
        <v>320</v>
      </c>
      <c r="B29" s="294"/>
      <c r="C29" s="288"/>
      <c r="D29" s="313" t="s">
        <v>320</v>
      </c>
      <c r="E29" s="294"/>
      <c r="F29" s="288"/>
      <c r="G29" s="288"/>
      <c r="H29" s="313" t="s">
        <v>320</v>
      </c>
      <c r="I29" s="294"/>
      <c r="J29" s="313" t="s">
        <v>320</v>
      </c>
      <c r="K29" s="294"/>
    </row>
    <row r="30" spans="1:11" ht="27">
      <c r="A30" s="313" t="s">
        <v>321</v>
      </c>
      <c r="B30" s="294"/>
      <c r="C30" s="288"/>
      <c r="D30" s="313" t="s">
        <v>321</v>
      </c>
      <c r="E30" s="294"/>
      <c r="F30" s="288"/>
      <c r="G30" s="288"/>
      <c r="H30" s="313" t="s">
        <v>321</v>
      </c>
      <c r="I30" s="294"/>
      <c r="J30" s="313" t="s">
        <v>321</v>
      </c>
      <c r="K30" s="294"/>
    </row>
    <row r="31" spans="1:11">
      <c r="A31" s="288"/>
      <c r="B31" s="288"/>
      <c r="C31" s="288"/>
      <c r="D31" s="288"/>
      <c r="E31" s="288"/>
      <c r="F31" s="288"/>
      <c r="G31" s="288"/>
      <c r="H31" s="288"/>
      <c r="I31" s="288"/>
      <c r="J31" s="288"/>
      <c r="K31" s="288"/>
    </row>
    <row r="32" spans="1:11">
      <c r="A32" s="288"/>
      <c r="B32" s="288"/>
      <c r="C32" s="288"/>
      <c r="D32" s="288"/>
      <c r="E32" s="288"/>
      <c r="F32" s="288"/>
      <c r="G32" s="288"/>
      <c r="H32" s="288"/>
      <c r="I32" s="288"/>
      <c r="J32" s="288"/>
      <c r="K32" s="288"/>
    </row>
  </sheetData>
  <sheetProtection algorithmName="SHA-512" hashValue="TdaEV7n6sW6ZfbnP8k/wgtcCGXYfA7ynXhuH/dG2Cv3yq9hVdiEVGXvbCPJQujU7s9zDDbugTeb5anY2K4z1Gw==" saltValue="uxMH6xE2yhoir/L5XezItw=="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①入力シート</vt:lpstr>
      <vt:lpstr>②積算表</vt:lpstr>
      <vt:lpstr>③第３号様式誓約書</vt:lpstr>
      <vt:lpstr>マスタ</vt:lpstr>
      <vt:lpstr>設定値</vt:lpstr>
      <vt:lpstr>加算区分</vt:lpstr>
      <vt:lpstr>保育単価表（Ｂ型）</vt:lpstr>
      <vt:lpstr>保育単価表（Ｂ型）②</vt:lpstr>
      <vt:lpstr>審査用</vt:lpstr>
      <vt:lpstr>①入力シート!Print_Area</vt:lpstr>
      <vt:lpstr>②積算表!Print_Area</vt:lpstr>
      <vt:lpstr>③第３号様式誓約書!Print_Area</vt:lpstr>
      <vt:lpstr>'保育単価表（Ｂ型）'!Print_Area</vt:lpstr>
      <vt:lpstr>'保育単価表（Ｂ型）②'!Print_Area</vt:lpstr>
      <vt:lpstr>'保育単価表（Ｂ型）'!Print_Titles</vt:lpstr>
      <vt:lpstr>栄養管理加算</vt:lpstr>
      <vt:lpstr>加算率C</vt:lpstr>
      <vt:lpstr>休日保育</vt:lpstr>
      <vt:lpstr>実施月数</vt:lpstr>
      <vt:lpstr>単価表</vt:lpstr>
      <vt:lpstr>定員</vt:lpstr>
      <vt:lpstr>土日閉所</vt:lpstr>
      <vt:lpstr>平均勤続年数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2025-12-19T01:24:09Z</cp:lastPrinted>
  <dcterms:modified xsi:type="dcterms:W3CDTF">2026-02-04T04:42:19Z</dcterms:modified>
</cp:coreProperties>
</file>