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EA924638-C7F4-4114-BB0F-D52B88642D14}" xr6:coauthVersionLast="47" xr6:coauthVersionMax="47" xr10:uidLastSave="{00000000-0000-0000-0000-000000000000}"/>
  <workbookProtection workbookAlgorithmName="SHA-512" workbookHashValue="dhH+XKoVFlONO7isgndAK+1ODolaIkPJRn8fZv/5F+3fLMA1DgB1H7nZ6yj28RGTWqRb07ULz5lJ4i+HnwgMWQ==" workbookSaltValue="kYBKZafel8rT5W6I6lqFVw==" workbookSpinCount="100000" lockStructure="1"/>
  <bookViews>
    <workbookView xWindow="-120" yWindow="-120" windowWidth="20730" windowHeight="11040" xr2:uid="{00000000-000D-0000-FFFF-FFFF00000000}"/>
  </bookViews>
  <sheets>
    <sheet name="①入力シート" sheetId="12" r:id="rId1"/>
    <sheet name="②積算表" sheetId="2" r:id="rId2"/>
    <sheet name="③第３号様式誓約書" sheetId="13" r:id="rId3"/>
    <sheet name="マスタ" sheetId="14" state="hidden" r:id="rId4"/>
    <sheet name="加算区分" sheetId="3" state="hidden" r:id="rId5"/>
    <sheet name="設定値" sheetId="10" state="hidden" r:id="rId6"/>
    <sheet name="保育単価表（Ａ型）" sheetId="8" state="hidden" r:id="rId7"/>
    <sheet name="保育単価表（Ａ型）②" sheetId="9" state="hidden" r:id="rId8"/>
    <sheet name="審査用" sheetId="11" state="hidden" r:id="rId9"/>
  </sheets>
  <definedNames>
    <definedName name="_Fill" localSheetId="0" hidden="1">#REF!</definedName>
    <definedName name="_Fill" localSheetId="4" hidden="1">#REF!</definedName>
    <definedName name="_Fill" hidden="1">#REF!</definedName>
    <definedName name="_xlnm._FilterDatabase" localSheetId="6" hidden="1">'保育単価表（Ａ型）'!$B$5:$WZJ$23</definedName>
    <definedName name="_Key1" localSheetId="0" hidden="1">#REF!</definedName>
    <definedName name="_Key1" localSheetId="4" hidden="1">#REF!</definedName>
    <definedName name="_Key1" hidden="1">#REF!</definedName>
    <definedName name="_Order1" hidden="1">255</definedName>
    <definedName name="_Sort" localSheetId="0" hidden="1">#REF!</definedName>
    <definedName name="_Sort" localSheetId="4" hidden="1">#REF!</definedName>
    <definedName name="_Sort" hidden="1">#REF!</definedName>
    <definedName name="_xlnm.Print_Area" localSheetId="0">①入力シート!$A$1:$J$35</definedName>
    <definedName name="_xlnm.Print_Area" localSheetId="1">②積算表!$A$1:$AJ$55</definedName>
    <definedName name="_xlnm.Print_Area" localSheetId="2">③第３号様式誓約書!$A$1:$AF$26</definedName>
    <definedName name="_xlnm.Print_Area" localSheetId="6">'保育単価表（Ａ型）'!$B$1:$DJ$23</definedName>
    <definedName name="_xlnm.Print_Area" localSheetId="7">'保育単価表（Ａ型）②'!$A$1:$AD$29</definedName>
    <definedName name="_xlnm.Print_Titles" localSheetId="6">'保育単価表（Ａ型）'!$B:$E,'保育単価表（Ａ型）'!$1:$7</definedName>
    <definedName name="栄養管理加算">設定値!$D$59:$D$61</definedName>
    <definedName name="加算率C">設定値!$M$8:$T$11</definedName>
    <definedName name="休日人数">設定値!$G$16:$H$29</definedName>
    <definedName name="休日保育">設定値!$H$16:$J$29</definedName>
    <definedName name="実施月数">設定値!$J$35:$J$46</definedName>
    <definedName name="実施年月">設定値!$J$35:$J$46</definedName>
    <definedName name="単価表">'保育単価表（Ａ型）'!$A$7:$DJ$23</definedName>
    <definedName name="定員">設定値!$C$14:$D$31</definedName>
    <definedName name="土日閉所">設定値!$D$52:$D$56</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2" l="1"/>
  <c r="V5" i="2"/>
  <c r="V4" i="2"/>
  <c r="V3" i="2"/>
  <c r="Z2" i="2"/>
  <c r="K22" i="14" l="1"/>
  <c r="I22" i="14"/>
  <c r="G22" i="14"/>
  <c r="R25" i="13"/>
  <c r="R24" i="13"/>
  <c r="P23" i="13"/>
  <c r="N23" i="13"/>
  <c r="J23" i="13"/>
  <c r="O8" i="13"/>
  <c r="O7" i="13"/>
  <c r="O6" i="13"/>
  <c r="O5" i="13"/>
  <c r="F23" i="14" s="1"/>
  <c r="S4" i="13"/>
  <c r="G21" i="12"/>
  <c r="J24" i="14" s="1"/>
  <c r="G18" i="12"/>
  <c r="D24" i="14" s="1"/>
  <c r="B12" i="11"/>
  <c r="B9" i="11"/>
  <c r="B6" i="11"/>
  <c r="AQ33" i="10"/>
  <c r="AS33" i="10"/>
  <c r="AU33" i="10"/>
  <c r="AW33" i="10"/>
  <c r="AY33" i="10"/>
  <c r="BA33" i="10"/>
  <c r="BC33" i="10"/>
  <c r="BE33" i="10"/>
  <c r="BG33" i="10"/>
  <c r="BI33" i="10"/>
  <c r="AO33" i="10"/>
  <c r="AM33" i="10"/>
  <c r="AY13" i="10"/>
  <c r="BA13" i="10"/>
  <c r="Y36" i="2"/>
  <c r="AA36" i="2"/>
  <c r="AO31" i="10"/>
  <c r="AQ31" i="10"/>
  <c r="AS31" i="10"/>
  <c r="AU31" i="10"/>
  <c r="AW31" i="10"/>
  <c r="AY31" i="10"/>
  <c r="BA31" i="10"/>
  <c r="BC31" i="10"/>
  <c r="BE31" i="10"/>
  <c r="BG31" i="10"/>
  <c r="BI31" i="10"/>
  <c r="AO32" i="10"/>
  <c r="AQ32" i="10"/>
  <c r="AS32" i="10"/>
  <c r="AU32" i="10"/>
  <c r="AW32" i="10"/>
  <c r="AY32" i="10"/>
  <c r="BA32" i="10"/>
  <c r="BC32" i="10"/>
  <c r="BE32" i="10"/>
  <c r="BG32" i="10"/>
  <c r="BI32" i="10"/>
  <c r="AM32" i="10"/>
  <c r="AM31" i="10"/>
  <c r="AM34" i="10"/>
  <c r="I17" i="10"/>
  <c r="I18" i="10"/>
  <c r="I19" i="10"/>
  <c r="I20" i="10"/>
  <c r="I21" i="10"/>
  <c r="I22" i="10"/>
  <c r="I23" i="10"/>
  <c r="I24" i="10"/>
  <c r="I25" i="10"/>
  <c r="I26" i="10"/>
  <c r="I27" i="10"/>
  <c r="I28" i="10"/>
  <c r="I29" i="10"/>
  <c r="I16" i="10"/>
  <c r="J16" i="10" s="1"/>
  <c r="H23" i="14" l="1"/>
  <c r="J23" i="14"/>
  <c r="J21" i="14" s="1"/>
  <c r="W11" i="13" s="1"/>
  <c r="F24" i="14"/>
  <c r="F60" i="10"/>
  <c r="E60" i="10"/>
  <c r="AM39" i="10" s="1"/>
  <c r="J17" i="10"/>
  <c r="J18" i="10"/>
  <c r="J19" i="10"/>
  <c r="J20" i="10"/>
  <c r="J21" i="10"/>
  <c r="J22" i="10"/>
  <c r="J23" i="10"/>
  <c r="J24" i="10"/>
  <c r="J25" i="10"/>
  <c r="J26" i="10"/>
  <c r="J27" i="10"/>
  <c r="J28" i="10"/>
  <c r="J29" i="10"/>
  <c r="F21" i="14" l="1"/>
  <c r="Q11" i="13" s="1"/>
  <c r="M46" i="2"/>
  <c r="M47" i="2" s="1"/>
  <c r="E61" i="10"/>
  <c r="N9" i="10"/>
  <c r="O9" i="10"/>
  <c r="P9" i="10"/>
  <c r="Q9" i="10"/>
  <c r="R9" i="10"/>
  <c r="N10" i="10"/>
  <c r="O10" i="10"/>
  <c r="P10" i="10"/>
  <c r="Q10" i="10"/>
  <c r="R10" i="10"/>
  <c r="S10" i="10"/>
  <c r="S11" i="10" s="1"/>
  <c r="T10" i="10"/>
  <c r="T11" i="10" s="1"/>
  <c r="N11" i="10"/>
  <c r="O11" i="10"/>
  <c r="P11" i="10"/>
  <c r="Q11" i="10"/>
  <c r="R11" i="10"/>
  <c r="O8" i="10"/>
  <c r="P8" i="10"/>
  <c r="Q8" i="10"/>
  <c r="R8" i="10"/>
  <c r="S8" i="10"/>
  <c r="S9" i="10" s="1"/>
  <c r="T8" i="10"/>
  <c r="T9" i="10" s="1"/>
  <c r="N8" i="10"/>
  <c r="H13" i="10"/>
  <c r="AM29" i="10" s="1"/>
  <c r="AM21" i="10" l="1"/>
  <c r="AM22" i="10" s="1"/>
  <c r="AI37" i="2"/>
  <c r="BI14" i="10" l="1"/>
  <c r="Q37" i="2"/>
  <c r="S37" i="2"/>
  <c r="U37" i="2"/>
  <c r="W37" i="2"/>
  <c r="AE37" i="2"/>
  <c r="M37" i="2"/>
  <c r="O37" i="2"/>
  <c r="Y37" i="2"/>
  <c r="AA37" i="2"/>
  <c r="AC37" i="2"/>
  <c r="AG37" i="2"/>
  <c r="BG14" i="10" l="1"/>
  <c r="BC14" i="10"/>
  <c r="BA14" i="10"/>
  <c r="AY14" i="10"/>
  <c r="AO14" i="10"/>
  <c r="AM14" i="10"/>
  <c r="BE14" i="10"/>
  <c r="AW14" i="10"/>
  <c r="AU14" i="10"/>
  <c r="AS14" i="10"/>
  <c r="AQ14" i="10"/>
  <c r="M21" i="2" l="1"/>
  <c r="B10" i="11" s="1"/>
  <c r="S21" i="2" l="1"/>
  <c r="B11" i="11" l="1"/>
  <c r="D22" i="14"/>
  <c r="F25" i="12"/>
  <c r="AE16" i="2"/>
  <c r="F40" i="10" s="1"/>
  <c r="M38" i="2" l="1"/>
  <c r="O38" i="2"/>
  <c r="AI38" i="2"/>
  <c r="AG38" i="2"/>
  <c r="AI35" i="2"/>
  <c r="AG34" i="2"/>
  <c r="AE38" i="2"/>
  <c r="AG35" i="2"/>
  <c r="AC34" i="2"/>
  <c r="AA38" i="2"/>
  <c r="AI34" i="2"/>
  <c r="AE34" i="2"/>
  <c r="Q38" i="2"/>
  <c r="AC38" i="2"/>
  <c r="S38" i="2"/>
  <c r="Y38" i="2"/>
  <c r="W38" i="2"/>
  <c r="U38" i="2"/>
  <c r="F38" i="10"/>
  <c r="F39" i="10"/>
  <c r="F41" i="10"/>
  <c r="F42" i="10"/>
  <c r="F14" i="3"/>
  <c r="F13" i="3"/>
  <c r="F12" i="3"/>
  <c r="F11" i="3"/>
  <c r="F10" i="3"/>
  <c r="F9" i="3"/>
  <c r="F8" i="3"/>
  <c r="F7" i="3"/>
  <c r="F6" i="3"/>
  <c r="F5" i="3"/>
  <c r="F4" i="3"/>
  <c r="F3" i="3"/>
  <c r="W36" i="2" l="1"/>
  <c r="U36" i="2"/>
  <c r="BC36" i="10"/>
  <c r="CA36" i="10" s="1"/>
  <c r="AC44" i="2" s="1"/>
  <c r="BC37" i="10"/>
  <c r="CA37" i="10" s="1"/>
  <c r="AC45" i="2" s="1"/>
  <c r="BE36" i="10"/>
  <c r="CC36" i="10" s="1"/>
  <c r="AE44" i="2" s="1"/>
  <c r="BE37" i="10"/>
  <c r="CC37" i="10" s="1"/>
  <c r="AE45" i="2" s="1"/>
  <c r="BI37" i="10"/>
  <c r="CG37" i="10" s="1"/>
  <c r="AI45" i="2" s="1"/>
  <c r="BI36" i="10"/>
  <c r="CG36" i="10" s="1"/>
  <c r="AI44" i="2" s="1"/>
  <c r="BG37" i="10"/>
  <c r="CE37" i="10" s="1"/>
  <c r="AG45" i="2" s="1"/>
  <c r="BG36" i="10"/>
  <c r="CE36" i="10" s="1"/>
  <c r="AG44" i="2" s="1"/>
  <c r="CE32" i="10"/>
  <c r="AG43" i="2" s="1"/>
  <c r="CE31" i="10"/>
  <c r="AG42" i="2" s="1"/>
  <c r="CC32" i="10"/>
  <c r="AE43" i="2" s="1"/>
  <c r="CC31" i="10"/>
  <c r="AE42" i="2" s="1"/>
  <c r="CG32" i="10"/>
  <c r="AI43" i="2" s="1"/>
  <c r="CG31" i="10"/>
  <c r="AI42" i="2" s="1"/>
  <c r="CA31" i="10"/>
  <c r="AC42" i="2" s="1"/>
  <c r="CA32" i="10"/>
  <c r="AC43" i="2" s="1"/>
  <c r="BI12" i="10"/>
  <c r="M40" i="2"/>
  <c r="M41" i="2" s="1"/>
  <c r="AA40" i="2"/>
  <c r="AA41" i="2" s="1"/>
  <c r="AE40" i="2"/>
  <c r="AE41" i="2" s="1"/>
  <c r="Q40" i="2"/>
  <c r="Q41" i="2" s="1"/>
  <c r="AC40" i="2"/>
  <c r="AC41" i="2" s="1"/>
  <c r="AG40" i="2"/>
  <c r="AG41" i="2" s="1"/>
  <c r="AI40" i="2"/>
  <c r="AI41" i="2" s="1"/>
  <c r="S40" i="2"/>
  <c r="S41" i="2" s="1"/>
  <c r="O40" i="2"/>
  <c r="O41" i="2" s="1"/>
  <c r="U40" i="2"/>
  <c r="U41" i="2" s="1"/>
  <c r="W40" i="2"/>
  <c r="W41" i="2" s="1"/>
  <c r="Y40" i="2"/>
  <c r="Y41" i="2" s="1"/>
  <c r="Y34" i="2"/>
  <c r="AY11" i="10" s="1"/>
  <c r="Y35" i="2"/>
  <c r="W34" i="2"/>
  <c r="AW11" i="10" s="1"/>
  <c r="AA35" i="2"/>
  <c r="U34" i="2"/>
  <c r="AU11" i="10" s="1"/>
  <c r="AA34" i="2"/>
  <c r="BA11" i="10" s="1"/>
  <c r="S34" i="2"/>
  <c r="O34" i="2"/>
  <c r="S35" i="2"/>
  <c r="Q35" i="2"/>
  <c r="Q34" i="2"/>
  <c r="M34" i="2"/>
  <c r="BG12" i="10"/>
  <c r="AW37" i="10" l="1"/>
  <c r="BU37" i="10" s="1"/>
  <c r="W45" i="2" s="1"/>
  <c r="AW36" i="10"/>
  <c r="BU36" i="10" s="1"/>
  <c r="W44" i="2" s="1"/>
  <c r="AO37" i="10"/>
  <c r="BM37" i="10" s="1"/>
  <c r="O45" i="2" s="1"/>
  <c r="AO36" i="10"/>
  <c r="BM36" i="10" s="1"/>
  <c r="O44" i="2" s="1"/>
  <c r="AU37" i="10"/>
  <c r="BS37" i="10" s="1"/>
  <c r="U45" i="2" s="1"/>
  <c r="AU36" i="10"/>
  <c r="BS36" i="10" s="1"/>
  <c r="U44" i="2" s="1"/>
  <c r="AM37" i="10"/>
  <c r="BK37" i="10" s="1"/>
  <c r="M45" i="2" s="1"/>
  <c r="AM36" i="10"/>
  <c r="BK36" i="10" s="1"/>
  <c r="M44" i="2" s="1"/>
  <c r="AQ36" i="10"/>
  <c r="BO36" i="10" s="1"/>
  <c r="Q44" i="2" s="1"/>
  <c r="AQ37" i="10"/>
  <c r="BO37" i="10" s="1"/>
  <c r="Q45" i="2" s="1"/>
  <c r="AS36" i="10"/>
  <c r="BQ36" i="10" s="1"/>
  <c r="S44" i="2" s="1"/>
  <c r="AS37" i="10"/>
  <c r="BQ37" i="10" s="1"/>
  <c r="S45" i="2" s="1"/>
  <c r="AY36" i="10"/>
  <c r="BW36" i="10" s="1"/>
  <c r="Y44" i="2" s="1"/>
  <c r="AY37" i="10"/>
  <c r="BW37" i="10" s="1"/>
  <c r="Y45" i="2" s="1"/>
  <c r="BA37" i="10"/>
  <c r="BY37" i="10" s="1"/>
  <c r="AA45" i="2" s="1"/>
  <c r="BA36" i="10"/>
  <c r="BY36" i="10" s="1"/>
  <c r="AA44" i="2" s="1"/>
  <c r="BQ32" i="10"/>
  <c r="S43" i="2" s="1"/>
  <c r="BQ31" i="10"/>
  <c r="S42" i="2" s="1"/>
  <c r="BS31" i="10"/>
  <c r="U42" i="2" s="1"/>
  <c r="BS32" i="10"/>
  <c r="U43" i="2" s="1"/>
  <c r="BM31" i="10"/>
  <c r="O42" i="2" s="1"/>
  <c r="BO31" i="10"/>
  <c r="Q42" i="2" s="1"/>
  <c r="BO32" i="10"/>
  <c r="Q43" i="2" s="1"/>
  <c r="BY31" i="10"/>
  <c r="AA42" i="2" s="1"/>
  <c r="BY32" i="10"/>
  <c r="AA43" i="2" s="1"/>
  <c r="BU32" i="10"/>
  <c r="W43" i="2" s="1"/>
  <c r="BU31" i="10"/>
  <c r="W42" i="2" s="1"/>
  <c r="BW31" i="10"/>
  <c r="Y42" i="2" s="1"/>
  <c r="BW32" i="10"/>
  <c r="Y43" i="2" s="1"/>
  <c r="BK31" i="10"/>
  <c r="M42" i="2" s="1"/>
  <c r="BK32" i="10"/>
  <c r="M43" i="2" s="1"/>
  <c r="BM32" i="10"/>
  <c r="O43" i="2" s="1"/>
  <c r="AY12" i="10"/>
  <c r="AW13" i="10"/>
  <c r="AU13" i="10"/>
  <c r="BA12" i="10"/>
  <c r="AO11" i="10"/>
  <c r="AQ11" i="10"/>
  <c r="AS12" i="10"/>
  <c r="AM11" i="10"/>
  <c r="AM18" i="10"/>
  <c r="AS11" i="10"/>
  <c r="AQ12" i="10"/>
  <c r="AY15" i="10" l="1"/>
  <c r="AY38" i="10" s="1"/>
  <c r="BE18" i="10"/>
  <c r="AM15" i="10"/>
  <c r="AM16" i="10" s="1"/>
  <c r="BA18" i="10"/>
  <c r="AS15" i="10"/>
  <c r="AS16" i="10" s="1"/>
  <c r="AU18" i="10"/>
  <c r="AO15" i="10"/>
  <c r="AO16" i="10" s="1"/>
  <c r="BI15" i="10"/>
  <c r="AO18" i="10"/>
  <c r="AU15" i="10"/>
  <c r="AU38" i="10" s="1"/>
  <c r="BA15" i="10"/>
  <c r="BA38" i="10" s="1"/>
  <c r="BG18" i="10"/>
  <c r="BG15" i="10"/>
  <c r="AS18" i="10"/>
  <c r="BC15" i="10"/>
  <c r="AY18" i="10"/>
  <c r="AW15" i="10"/>
  <c r="AW38" i="10" s="1"/>
  <c r="AQ18" i="10"/>
  <c r="AQ15" i="10"/>
  <c r="AQ16" i="10" s="1"/>
  <c r="AW18" i="10"/>
  <c r="BC18" i="10"/>
  <c r="BE15" i="10"/>
  <c r="BI18" i="10"/>
  <c r="BG11" i="10"/>
  <c r="BC11" i="10"/>
  <c r="BI11" i="10"/>
  <c r="BE11" i="10"/>
  <c r="BE38" i="10" s="1"/>
  <c r="S39" i="2"/>
  <c r="M39" i="2"/>
  <c r="AA39" i="2"/>
  <c r="O39" i="2"/>
  <c r="AI39" i="2"/>
  <c r="Q39" i="2"/>
  <c r="AC39" i="2"/>
  <c r="Y39" i="2"/>
  <c r="AG39" i="2"/>
  <c r="U39" i="2"/>
  <c r="AE39" i="2"/>
  <c r="W39" i="2"/>
  <c r="BC38" i="10" l="1"/>
  <c r="BG38" i="10"/>
  <c r="BG19" i="10" s="1"/>
  <c r="AO38" i="10"/>
  <c r="AO19" i="10" s="1"/>
  <c r="AS38" i="10"/>
  <c r="AS19" i="10" s="1"/>
  <c r="BI38" i="10"/>
  <c r="BI19" i="10" s="1"/>
  <c r="AQ38" i="10"/>
  <c r="AQ19" i="10" s="1"/>
  <c r="AM38" i="10"/>
  <c r="AM19" i="10" s="1"/>
  <c r="BC19" i="10"/>
  <c r="AY17" i="10"/>
  <c r="BC17" i="10"/>
  <c r="BE17" i="10"/>
  <c r="AW17" i="10"/>
  <c r="AU17" i="10"/>
  <c r="AM17" i="10"/>
  <c r="BI17" i="10"/>
  <c r="BG17" i="10"/>
  <c r="AO17" i="10"/>
  <c r="AQ17" i="10"/>
  <c r="AS17" i="10"/>
  <c r="M48" i="2"/>
  <c r="M49" i="2" s="1"/>
  <c r="AA48" i="2"/>
  <c r="AA49" i="2" s="1"/>
  <c r="W48" i="2"/>
  <c r="W49" i="2" s="1"/>
  <c r="AG48" i="2"/>
  <c r="AG49" i="2" s="1"/>
  <c r="AC48" i="2"/>
  <c r="AC49" i="2" s="1"/>
  <c r="U48" i="2"/>
  <c r="U49" i="2" s="1"/>
  <c r="AI48" i="2"/>
  <c r="AI49" i="2" s="1"/>
  <c r="BA17" i="10"/>
  <c r="AW19" i="10"/>
  <c r="BE19" i="10"/>
  <c r="BA19" i="10"/>
  <c r="AY19" i="10"/>
  <c r="AU19" i="10"/>
  <c r="AY16" i="10"/>
  <c r="AW16" i="10"/>
  <c r="BI16" i="10"/>
  <c r="AU16" i="10"/>
  <c r="BA16" i="10"/>
  <c r="BC16" i="10"/>
  <c r="BE16" i="10"/>
  <c r="BG16" i="10"/>
  <c r="S48" i="2"/>
  <c r="S49" i="2" s="1"/>
  <c r="AE48" i="2"/>
  <c r="AE49" i="2" s="1"/>
  <c r="Y48" i="2"/>
  <c r="Y49" i="2" s="1"/>
  <c r="O48" i="2"/>
  <c r="O49" i="2" s="1"/>
  <c r="Q48" i="2"/>
  <c r="Q49" i="2" s="1"/>
  <c r="M51" i="2" l="1"/>
  <c r="B20" i="11" s="1"/>
  <c r="M54" i="2"/>
  <c r="B22" i="11" s="1"/>
  <c r="AW20" i="10"/>
  <c r="AW23" i="10" s="1"/>
  <c r="AQ20" i="10"/>
  <c r="BE20" i="10"/>
  <c r="BA20" i="10"/>
  <c r="BA23" i="10" s="1"/>
  <c r="BA24" i="10" s="1"/>
  <c r="AU20" i="10"/>
  <c r="AU23" i="10" s="1"/>
  <c r="BI20" i="10"/>
  <c r="BI23" i="10" s="1"/>
  <c r="BI24" i="10" s="1"/>
  <c r="BG20" i="10"/>
  <c r="BC20" i="10"/>
  <c r="AY20" i="10"/>
  <c r="AY23" i="10" s="1"/>
  <c r="AO20" i="10"/>
  <c r="AO23" i="10" s="1"/>
  <c r="AO24" i="10" s="1"/>
  <c r="AS20" i="10"/>
  <c r="AS23" i="10" s="1"/>
  <c r="AS24" i="10" s="1"/>
  <c r="AM20" i="10"/>
  <c r="AM23" i="10" s="1"/>
  <c r="BE23" i="10" l="1"/>
  <c r="BE24" i="10" s="1"/>
  <c r="AQ23" i="10"/>
  <c r="AQ24" i="10" s="1"/>
  <c r="AY24" i="10"/>
  <c r="AU24" i="10"/>
  <c r="AW24" i="10"/>
  <c r="BC23" i="10"/>
  <c r="BC24" i="10" s="1"/>
  <c r="BG23" i="10"/>
  <c r="BG24" i="10" s="1"/>
  <c r="AM24" i="10" l="1"/>
  <c r="AM25" i="10" s="1"/>
  <c r="M55" i="2" s="1"/>
  <c r="M52" i="2" l="1"/>
  <c r="B23" i="11"/>
  <c r="M50" i="2" l="1"/>
  <c r="M26" i="2" s="1"/>
  <c r="B15" i="11" s="1"/>
  <c r="D21" i="14"/>
  <c r="K11" i="13" s="1"/>
  <c r="B21" i="11"/>
  <c r="B19" i="11" l="1"/>
</calcChain>
</file>

<file path=xl/sharedStrings.xml><?xml version="1.0" encoding="utf-8"?>
<sst xmlns="http://schemas.openxmlformats.org/spreadsheetml/2006/main" count="860" uniqueCount="415">
  <si>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</si>
  <si>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</si>
  <si>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</si>
  <si>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</si>
  <si>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</si>
  <si>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</si>
  <si>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</si>
  <si>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</si>
  <si>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</si>
  <si>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</si>
  <si>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</si>
  <si>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</si>
  <si>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</si>
  <si>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</si>
  <si>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</si>
  <si>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</si>
  <si>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</si>
  <si>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</si>
  <si>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</si>
  <si>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</si>
  <si>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</si>
  <si>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</si>
  <si>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</si>
  <si>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</si>
  <si>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</si>
  <si>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</si>
  <si>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</si>
  <si>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</si>
  <si>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</si>
  <si>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</si>
  <si>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</si>
  <si>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</si>
  <si>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</si>
  <si>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</si>
  <si>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</si>
  <si>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</si>
  <si>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</si>
  <si>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</si>
  <si>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</si>
  <si>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</si>
  <si>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</si>
  <si>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</si>
  <si>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</si>
  <si>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</si>
  <si>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</si>
  <si>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</si>
  <si>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</si>
  <si>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</si>
  <si>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</si>
  <si>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</si>
  <si>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</si>
  <si>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</si>
  <si>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</si>
  <si>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</si>
  <si>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</si>
  <si>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</si>
  <si>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</si>
  <si>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</si>
  <si>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</si>
  <si>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</si>
  <si>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</si>
  <si>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</si>
  <si>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</si>
  <si>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</si>
  <si>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</si>
  <si>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</si>
  <si>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</si>
  <si>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</si>
  <si>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</si>
  <si>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</si>
  <si>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</si>
  <si>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</si>
  <si>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</si>
  <si>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</si>
  <si>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</si>
  <si>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</si>
  <si>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</si>
  <si>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</si>
  <si>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7"/>
  </si>
  <si>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</si>
  <si>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</si>
  <si>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</si>
  <si>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</si>
  <si>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</si>
  <si>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</si>
  <si>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</si>
  <si>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</si>
  <si>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</si>
  <si>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</si>
  <si>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</si>
  <si>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</si>
  <si>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</si>
  <si>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</si>
  <si>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</si>
  <si>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</si>
  <si>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</si>
  <si>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</si>
  <si>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</si>
  <si>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</si>
  <si>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</si>
  <si>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</si>
  <si>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</si>
  <si>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</si>
  <si>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</si>
  <si>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</si>
  <si>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</si>
  <si>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</si>
  <si>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</si>
  <si>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</si>
  <si>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</si>
  <si>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</si>
  <si>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</si>
  <si>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平均経験年数</t>
    <rPh sb="0" eb="2">
      <t>ヘイキン</t>
    </rPh>
    <rPh sb="2" eb="4">
      <t>ケイケン</t>
    </rPh>
    <rPh sb="4" eb="6">
      <t>ネンスウ</t>
    </rPh>
    <phoneticPr fontId="7"/>
  </si>
  <si>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</si>
  <si>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</si>
  <si>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</si>
  <si>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</si>
  <si>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</si>
  <si>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　 211人～　279人</t>
    <phoneticPr fontId="5"/>
  </si>
  <si>
    <t xml:space="preserve">× 人数Ａ </t>
    <phoneticPr fontId="5"/>
  </si>
  <si>
    <t>× 人数Ｂ</t>
    <phoneticPr fontId="5"/>
  </si>
  <si>
    <t>⑲</t>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</si>
  <si>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</si>
  <si>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</si>
  <si>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</si>
  <si>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</si>
  <si>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</si>
  <si>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</si>
  <si>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</si>
  <si>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</si>
  <si>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</si>
  <si>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</si>
  <si>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</si>
  <si>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</si>
  <si>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</si>
  <si>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</si>
  <si>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</si>
  <si>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</si>
  <si>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</si>
  <si>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</si>
  <si>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</si>
  <si>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</si>
  <si>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</si>
  <si>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</si>
  <si>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</si>
  <si>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</si>
  <si>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</si>
  <si>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</si>
  <si>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</si>
  <si>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</si>
  <si>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</si>
  <si>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</si>
  <si>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</si>
  <si>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</si>
  <si>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</si>
  <si>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</si>
  <si>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</si>
  <si>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</si>
  <si>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</si>
  <si>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</si>
  <si>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</si>
  <si>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</si>
  <si>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</si>
  <si>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</si>
  <si>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2日</t>
    <rPh sb="1" eb="2">
      <t>ニチ</t>
    </rPh>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</si>
  <si>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</si>
  <si>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</si>
  <si>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</si>
  <si>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</si>
  <si>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</si>
  <si>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1日</t>
    <rPh sb="1" eb="2">
      <t>ニチ</t>
    </rPh>
    <phoneticPr fontId="1"/>
  </si>
  <si>
    <t>×</t>
    <phoneticPr fontId="5"/>
  </si>
  <si>
    <t>㉖</t>
    <phoneticPr fontId="5"/>
  </si>
  <si>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</si>
  <si>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</si>
  <si>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</si>
  <si>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</si>
  <si>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</si>
  <si>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</si>
  <si>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</si>
  <si>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</si>
  <si>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小規模A型
事業所内A型</t>
    <rPh sb="0" eb="3">
      <t>ショウキボ</t>
    </rPh>
    <rPh sb="4" eb="5">
      <t>ガタ</t>
    </rPh>
    <rPh sb="6" eb="9">
      <t>ジギョウショ</t>
    </rPh>
    <rPh sb="9" eb="10">
      <t>ナイ</t>
    </rPh>
    <rPh sb="11" eb="12">
      <t>ガタ</t>
    </rPh>
    <phoneticPr fontId="4"/>
  </si>
  <si>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</si>
  <si>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</si>
  <si>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</si>
  <si>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</si>
  <si>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</si>
  <si>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加算率（注２）</t>
    <rPh sb="0" eb="3">
      <t>カサンリツ</t>
    </rPh>
    <rPh sb="4" eb="5">
      <t>チュウ</t>
    </rPh>
    <phoneticPr fontId="5"/>
  </si>
  <si>
    <t>(a)</t>
    <phoneticPr fontId="5"/>
  </si>
  <si>
    <t>（b）</t>
    <phoneticPr fontId="5"/>
  </si>
  <si>
    <t>（c）</t>
    <phoneticPr fontId="5"/>
  </si>
  <si>
    <t>（注１）</t>
    <phoneticPr fontId="5"/>
  </si>
  <si>
    <t>（注１）</t>
    <rPh sb="1" eb="2">
      <t>チュウ</t>
    </rPh>
    <phoneticPr fontId="7"/>
  </si>
  <si>
    <t>(注１)</t>
    <rPh sb="1" eb="2">
      <t>チュウ</t>
    </rPh>
    <phoneticPr fontId="7"/>
  </si>
  <si>
    <t>（a）</t>
  </si>
  <si>
    <t>⑨</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</si>
  <si>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</si>
  <si>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</si>
  <si>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</si>
  <si>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</si>
  <si>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</si>
  <si>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</si>
  <si>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</si>
  <si>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</si>
  <si>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</si>
  <si>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</si>
  <si>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（加算率（a）</t>
    <rPh sb="1" eb="3">
      <t>カサン</t>
    </rPh>
    <rPh sb="3" eb="4">
      <t>リツ</t>
    </rPh>
    <phoneticPr fontId="5"/>
  </si>
  <si>
    <t>加算率（b）</t>
    <rPh sb="0" eb="3">
      <t>カサンリツ</t>
    </rPh>
    <phoneticPr fontId="5"/>
  </si>
  <si>
    <t>(⑥＋⑦
　⑨＋⑩＋⑫)</t>
  </si>
  <si>
    <t>(⑥＋⑦＋⑫)</t>
  </si>
  <si>
    <t>(⑥～⑱)</t>
  </si>
  <si>
    <t>処遇改善等加算（区分３）</t>
    <rPh sb="0" eb="2">
      <t>ショグウ</t>
    </rPh>
    <rPh sb="2" eb="4">
      <t>カイゼン</t>
    </rPh>
    <rPh sb="4" eb="5">
      <t>トウ</t>
    </rPh>
    <rPh sb="5" eb="7">
      <t>カサン</t>
    </rPh>
    <rPh sb="8" eb="10">
      <t>クブン</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</si>
  <si>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</si>
  <si>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</si>
  <si>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</si>
  <si>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</si>
  <si>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</si>
  <si>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　</t>
    <phoneticPr fontId="5"/>
  </si>
  <si>
    <t>処遇改善等加算（区分１及び区分２）</t>
    <phoneticPr fontId="7"/>
  </si>
  <si>
    <t>（  加算率（a）</t>
    <phoneticPr fontId="5"/>
  </si>
  <si>
    <t>加算率（b）</t>
    <phoneticPr fontId="5"/>
  </si>
  <si>
    <t>（ 注１）年度の初日の前日における満年齢に応じて月額を調整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</si>
  <si>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</si>
  <si>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</si>
  <si>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</si>
  <si>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定員</t>
    <rPh sb="0" eb="2">
      <t xml:space="preserve">テイイン </t>
    </rPh>
    <phoneticPr fontId="1"/>
  </si>
  <si>
    <t>休日人数</t>
    <rPh sb="0" eb="4">
      <t xml:space="preserve">キュウジツニンズウ </t>
    </rPh>
    <phoneticPr fontId="1"/>
  </si>
  <si>
    <t>休日保育</t>
    <rPh sb="0" eb="2">
      <t xml:space="preserve">キュウジツ </t>
    </rPh>
    <rPh sb="2" eb="4">
      <t xml:space="preserve">ホイクニンズウ </t>
    </rPh>
    <phoneticPr fontId="1"/>
  </si>
  <si>
    <t>１歳児配置改善加算</t>
    <rPh sb="0" eb="2">
      <t>ショウガイ</t>
    </rPh>
    <rPh sb="2" eb="3">
      <t>ジ</t>
    </rPh>
    <rPh sb="3" eb="5">
      <t>ホイク</t>
    </rPh>
    <rPh sb="5" eb="7">
      <t>カサン</t>
    </rPh>
    <phoneticPr fontId="7"/>
  </si>
  <si>
    <t>処遇改善等加算分単価(円)</t>
  </si>
  <si>
    <t>基本加算②</t>
  </si>
  <si>
    <t>障害児保育加算（１歳児配置改善加算有り）</t>
    <phoneticPr fontId="1"/>
  </si>
  <si>
    <t>障害児保育加算（１歳児配置改善加算無し）</t>
    <rPh sb="0" eb="3">
      <t>ショウガイジ</t>
    </rPh>
    <rPh sb="3" eb="5">
      <t>ホイク</t>
    </rPh>
    <rPh sb="5" eb="7">
      <t>カサン</t>
    </rPh>
    <phoneticPr fontId="5"/>
  </si>
  <si>
    <t>１歳児配置改善加算</t>
    <phoneticPr fontId="1"/>
  </si>
  <si>
    <t>夜間保育加算</t>
    <phoneticPr fontId="5"/>
  </si>
  <si>
    <t>管理者を配置していない場合</t>
    <phoneticPr fontId="5"/>
  </si>
  <si>
    <t>12１，２歳児</t>
  </si>
  <si>
    <t>12乳児</t>
  </si>
  <si>
    <t>19１，２歳児</t>
  </si>
  <si>
    <t>19乳児</t>
  </si>
  <si>
    <t>土日閉所</t>
    <rPh sb="0" eb="2">
      <t>ドニチ</t>
    </rPh>
    <rPh sb="2" eb="4">
      <t>ヘイショ</t>
    </rPh>
    <phoneticPr fontId="1"/>
  </si>
  <si>
    <t>―</t>
    <phoneticPr fontId="1"/>
  </si>
  <si>
    <t>計算用作業セル</t>
    <rPh sb="0" eb="5">
      <t>ケイサンヨウサギョウ</t>
    </rPh>
    <phoneticPr fontId="1"/>
  </si>
  <si>
    <t>加算率C</t>
    <rPh sb="0" eb="3">
      <t>カサンリツ</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</si>
  <si>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</si>
  <si>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</si>
  <si>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計算ベースの分母÷分子の値を取得</t>
    <rPh sb="0" eb="2">
      <t>ケイサン</t>
    </rPh>
    <rPh sb="6" eb="8">
      <t>ブンボ</t>
    </rPh>
    <rPh sb="9" eb="11">
      <t>ブンシ</t>
    </rPh>
    <rPh sb="12" eb="13">
      <t>アタイ</t>
    </rPh>
    <rPh sb="14" eb="16">
      <t>シュトク</t>
    </rPh>
    <phoneticPr fontId="1"/>
  </si>
  <si>
    <t>→単価表参照列(要メンテ)</t>
    <rPh sb="1" eb="4">
      <t>タンカヒョウ</t>
    </rPh>
    <rPh sb="4" eb="7">
      <t>サンショウレツ</t>
    </rPh>
    <rPh sb="8" eb="9">
      <t>ヨウ</t>
    </rPh>
    <phoneticPr fontId="1"/>
  </si>
  <si>
    <t>加算率（c）</t>
    <rPh sb="0" eb="3">
      <t>カサンリツ</t>
    </rPh>
    <phoneticPr fontId="1"/>
  </si>
  <si>
    <t>保育単価表（Ａ型）</t>
  </si>
  <si>
    <t>加算率Cの合計</t>
    <rPh sb="0" eb="3">
      <t>カサンリツ</t>
    </rPh>
    <rPh sb="5" eb="7">
      <t>ゴウケイ</t>
    </rPh>
    <phoneticPr fontId="1"/>
  </si>
  <si>
    <t>実施月数</t>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</si>
  <si>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</si>
  <si>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栄養管理加算</t>
    <phoneticPr fontId="1"/>
  </si>
  <si>
    <t>処遇改善等加算（区分１及び区分２）
保育標準時間認定</t>
    <phoneticPr fontId="5"/>
  </si>
  <si>
    <t>保育短時間認定</t>
    <phoneticPr fontId="1"/>
  </si>
  <si>
    <t>土曜日に閉所する場合
月に１日土曜日を閉所する場合</t>
    <rPh sb="11" eb="12">
      <t>ツキ</t>
    </rPh>
    <rPh sb="14" eb="15">
      <t>ニチ</t>
    </rPh>
    <rPh sb="15" eb="18">
      <t>ドヨウビ</t>
    </rPh>
    <rPh sb="19" eb="21">
      <t>ヘイショ</t>
    </rPh>
    <rPh sb="23" eb="25">
      <t>バアイ</t>
    </rPh>
    <phoneticPr fontId="5"/>
  </si>
  <si>
    <t>中間計算結果の格納(加算率C)</t>
    <rPh sb="0" eb="2">
      <t>チュウカン</t>
    </rPh>
    <rPh sb="2" eb="6">
      <t>ケイサンケッカ</t>
    </rPh>
    <rPh sb="7" eb="9">
      <t>カクノウ</t>
    </rPh>
    <rPh sb="10" eb="13">
      <t>カサンリツ</t>
    </rPh>
    <phoneticPr fontId="1"/>
  </si>
  <si>
    <t>食事の搬入について自園調理又は連携施設等からの搬入以外の方法による場合</t>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</si>
  <si>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</si>
  <si>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</si>
  <si>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</si>
  <si>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積算表表示用</t>
    <rPh sb="0" eb="5">
      <t>セキサンヒョウヒョウジ</t>
    </rPh>
    <rPh sb="5" eb="6">
      <t>ヨウ</t>
    </rPh>
    <phoneticPr fontId="1"/>
  </si>
  <si>
    <t>加算率計算</t>
    <rPh sb="0" eb="3">
      <t>カサンリツ</t>
    </rPh>
    <rPh sb="3" eb="5">
      <t>ケイサン</t>
    </rPh>
    <phoneticPr fontId="1"/>
  </si>
  <si>
    <t>土曜日に閉所する場合
（加算率（a））
（加算率（b））</t>
    <rPh sb="0" eb="3">
      <t>ドヨウビ</t>
    </rPh>
    <rPh sb="4" eb="6">
      <t>ヘイショ</t>
    </rPh>
    <rPh sb="8" eb="10">
      <t>バアイ</t>
    </rPh>
    <phoneticPr fontId="1"/>
  </si>
  <si>
    <t>加減調整部分④</t>
    <rPh sb="0" eb="2">
      <t>カゲン</t>
    </rPh>
    <rPh sb="2" eb="4">
      <t>チョウセイ</t>
    </rPh>
    <rPh sb="4" eb="6">
      <t>ブブン</t>
    </rPh>
    <phoneticPr fontId="4"/>
  </si>
  <si>
    <t>特定加算⑤</t>
    <phoneticPr fontId="1"/>
  </si>
  <si>
    <t>⑤合計</t>
    <rPh sb="1" eb="3">
      <t>ゴウケイ</t>
    </rPh>
    <phoneticPr fontId="4"/>
  </si>
  <si>
    <t>⑥</t>
    <phoneticPr fontId="4"/>
  </si>
  <si>
    <t>⑦</t>
    <phoneticPr fontId="1"/>
  </si>
  <si>
    <t>①×⑥</t>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</si>
  <si>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</si>
  <si>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</si>
  <si>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</si>
  <si>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</si>
  <si>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</si>
  <si>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</si>
  <si>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</si>
  <si>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</si>
  <si>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</si>
  <si>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</si>
  <si>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（基礎分+賃金改善分）
（処遇改善等加算【国】（1,000円未満切り捨て））</t>
    <phoneticPr fontId="4"/>
  </si>
  <si>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</si>
  <si>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</si>
  <si>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</si>
  <si>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</si>
  <si>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</si>
  <si>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</si>
  <si>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</si>
  <si>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</si>
  <si>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</si>
  <si>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</si>
  <si>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</si>
  <si>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</si>
  <si>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</si>
  <si>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</si>
  <si>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</si>
  <si>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</si>
  <si>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</si>
  <si>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</si>
  <si>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</si>
  <si>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</si>
  <si>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</si>
  <si>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</si>
  <si>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</si>
  <si>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</si>
  <si>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</si>
  <si>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</si>
  <si>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</si>
  <si>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</si>
  <si>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</si>
  <si>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</si>
  <si>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</si>
  <si>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</si>
  <si>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</si>
  <si>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7"/>
  </si>
  <si>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93" eb="95">
      <t>テツヅ</t>
    </rPh>
    <rPh sb="96" eb="97">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7"/>
  </si>
  <si>
    <t>【提出年月日】</t>
    <rPh sb="1" eb="3">
      <t>テイシュツ</t>
    </rPh>
    <rPh sb="3" eb="6">
      <t>ネンガッピ</t>
    </rPh>
    <phoneticPr fontId="7"/>
  </si>
  <si>
    <t>令和８年</t>
    <rPh sb="0" eb="2">
      <t>レイワ</t>
    </rPh>
    <rPh sb="3" eb="4">
      <t>ネン</t>
    </rPh>
    <phoneticPr fontId="7"/>
  </si>
  <si>
    <t>月</t>
    <rPh sb="0" eb="1">
      <t>ガツ</t>
    </rPh>
    <phoneticPr fontId="7"/>
  </si>
  <si>
    <t>日</t>
    <rPh sb="0" eb="1">
      <t>ニチ</t>
    </rPh>
    <phoneticPr fontId="7"/>
  </si>
  <si>
    <t>【施設情報】</t>
    <rPh sb="1" eb="5">
      <t>シセツジョウホウ</t>
    </rPh>
    <phoneticPr fontId="7"/>
  </si>
  <si>
    <t>横浜市</t>
    <rPh sb="0" eb="3">
      <t>ヨコハマシ</t>
    </rPh>
    <phoneticPr fontId="7"/>
  </si>
  <si>
    <t>区</t>
    <rPh sb="0" eb="1">
      <t>ク</t>
    </rPh>
    <phoneticPr fontId="7"/>
  </si>
  <si>
    <t>施設・事業所種別</t>
    <rPh sb="0" eb="2">
      <t>シセツ</t>
    </rPh>
    <rPh sb="3" eb="5">
      <t>ジギョウ</t>
    </rPh>
    <rPh sb="5" eb="6">
      <t>ショ</t>
    </rPh>
    <rPh sb="6" eb="8">
      <t>シュベツ</t>
    </rPh>
    <phoneticPr fontId="7"/>
  </si>
  <si>
    <t>施設・事業所番号</t>
    <rPh sb="0" eb="2">
      <t>シセツ</t>
    </rPh>
    <rPh sb="3" eb="8">
      <t>ジギョウショバンゴウ</t>
    </rPh>
    <phoneticPr fontId="7"/>
  </si>
  <si>
    <t>施設・事業所名称</t>
    <rPh sb="0" eb="2">
      <t>シセツ</t>
    </rPh>
    <rPh sb="3" eb="8">
      <t>ジギョウショメイショウ</t>
    </rPh>
    <phoneticPr fontId="7"/>
  </si>
  <si>
    <t>代表者職・氏名</t>
    <rPh sb="0" eb="3">
      <t>ダイヒョウシャ</t>
    </rPh>
    <rPh sb="3" eb="4">
      <t>ショク</t>
    </rPh>
    <rPh sb="5" eb="7">
      <t>シメイ</t>
    </rPh>
    <phoneticPr fontId="7"/>
  </si>
  <si>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7"/>
  </si>
  <si>
    <t>担当者名</t>
    <rPh sb="0" eb="3">
      <t>タントウシャ</t>
    </rPh>
    <rPh sb="3" eb="4">
      <t>メイ</t>
    </rPh>
    <phoneticPr fontId="7"/>
  </si>
  <si>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7"/>
  </si>
  <si>
    <t>担当者電話番号</t>
    <rPh sb="0" eb="7">
      <t>タントウシャデンワバンゴウ</t>
    </rPh>
    <phoneticPr fontId="7"/>
  </si>
  <si>
    <t>処遇改善等加算区分２
賃金改善実施期間</t>
    <rPh sb="0" eb="7">
      <t>ショグウカイゼントウカサン</t>
    </rPh>
    <rPh sb="7" eb="9">
      <t>クブン</t>
    </rPh>
    <rPh sb="11" eb="19">
      <t>チンギンカイゼンジッシキカン</t>
    </rPh>
    <phoneticPr fontId="7"/>
  </si>
  <si>
    <t>合計</t>
    <rPh sb="0" eb="2">
      <t>ゴウケイ</t>
    </rPh>
    <phoneticPr fontId="7"/>
  </si>
  <si>
    <t>令和７年４月</t>
    <rPh sb="0" eb="2">
      <t>レイワ</t>
    </rPh>
    <rPh sb="3" eb="4">
      <t>ネン</t>
    </rPh>
    <rPh sb="5" eb="6">
      <t>ガツ</t>
    </rPh>
    <phoneticPr fontId="7"/>
  </si>
  <si>
    <t>～</t>
    <phoneticPr fontId="7"/>
  </si>
  <si>
    <t>令和８年３月</t>
    <rPh sb="0" eb="2">
      <t>レイワ</t>
    </rPh>
    <rPh sb="3" eb="4">
      <t>ネン</t>
    </rPh>
    <rPh sb="5" eb="6">
      <t>ガツ</t>
    </rPh>
    <phoneticPr fontId="7"/>
  </si>
  <si>
    <t>カ月</t>
    <rPh sb="1" eb="2">
      <t>ゲツ</t>
    </rPh>
    <phoneticPr fontId="7"/>
  </si>
  <si>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7"/>
  </si>
  <si>
    <t>【区分２】　※③積算表から自働反映</t>
    <rPh sb="8" eb="11">
      <t>セキサンヒョウ</t>
    </rPh>
    <rPh sb="13" eb="15">
      <t>ジドウ</t>
    </rPh>
    <rPh sb="15" eb="17">
      <t>ハンエイ</t>
    </rPh>
    <phoneticPr fontId="7"/>
  </si>
  <si>
    <t>Ｒ７賃金改善分に係る加算率</t>
    <phoneticPr fontId="7"/>
  </si>
  <si>
    <t>％</t>
    <phoneticPr fontId="7"/>
  </si>
  <si>
    <t>【区分３及び職員処遇改善費】　</t>
    <rPh sb="1" eb="3">
      <t>クブン</t>
    </rPh>
    <rPh sb="4" eb="5">
      <t>オヨ</t>
    </rPh>
    <rPh sb="6" eb="13">
      <t>ショクインショグウカイゼンヒ</t>
    </rPh>
    <phoneticPr fontId="7"/>
  </si>
  <si>
    <r>
      <t>※令和</t>
    </r>
    <r>
      <rPr>
        <sz val="11"/>
        <color theme="1"/>
        <rFont val="ＭＳ Ｐゴシック"/>
        <family val="2"/>
        <charset val="128"/>
        <scheme val="minor"/>
      </rPr>
      <t>７年度処遇改善等加算区分３及び職員処遇改善費に係る申請の審査結果について（通知）から転記</t>
    </r>
    <rPh sb="13" eb="15">
      <t>クブン</t>
    </rPh>
    <phoneticPr fontId="7"/>
  </si>
  <si>
    <t>「修了人数Ａ」の人数</t>
    <rPh sb="1" eb="3">
      <t>シュウリョウ</t>
    </rPh>
    <phoneticPr fontId="7"/>
  </si>
  <si>
    <t>人</t>
    <rPh sb="0" eb="1">
      <t>ヒト</t>
    </rPh>
    <phoneticPr fontId="7"/>
  </si>
  <si>
    <t>「修了人数Ｂ」の人数</t>
    <phoneticPr fontId="7"/>
  </si>
  <si>
    <t>「人数Ｃ」の人数</t>
    <phoneticPr fontId="7"/>
  </si>
  <si>
    <t>【基準年度】　</t>
    <rPh sb="1" eb="5">
      <t>キジュンネンド</t>
    </rPh>
    <phoneticPr fontId="7"/>
  </si>
  <si>
    <t>処遇改善等加算区分２・３、
職員処遇改善費及び向上支援費区分２　
基準年度</t>
    <rPh sb="33" eb="37">
      <t>キジュンネンド</t>
    </rPh>
    <phoneticPr fontId="7"/>
  </si>
  <si>
    <t>令和６年度</t>
    <rPh sb="0" eb="2">
      <t>レイワ</t>
    </rPh>
    <rPh sb="3" eb="5">
      <t>ネンド</t>
    </rPh>
    <phoneticPr fontId="7"/>
  </si>
  <si>
    <t>第３号様式</t>
    <rPh sb="0" eb="1">
      <t>ダイ</t>
    </rPh>
    <rPh sb="2" eb="3">
      <t>ゴウ</t>
    </rPh>
    <rPh sb="3" eb="5">
      <t>ヨウシキ</t>
    </rPh>
    <phoneticPr fontId="7"/>
  </si>
  <si>
    <t>令和７年度　賃金改善の誓約書</t>
    <rPh sb="11" eb="13">
      <t>セイヤク</t>
    </rPh>
    <phoneticPr fontId="7"/>
  </si>
  <si>
    <t>施設・事業所番号</t>
    <phoneticPr fontId="7"/>
  </si>
  <si>
    <t>施設・事業所名</t>
    <rPh sb="0" eb="2">
      <t>シセツ</t>
    </rPh>
    <rPh sb="3" eb="6">
      <t>ジギョウショ</t>
    </rPh>
    <rPh sb="6" eb="7">
      <t>メイ</t>
    </rPh>
    <phoneticPr fontId="7"/>
  </si>
  <si>
    <t>代表者職・氏名</t>
    <phoneticPr fontId="7"/>
  </si>
  <si>
    <t>１．当年度の加算見込額</t>
    <rPh sb="2" eb="5">
      <t>トウネンド</t>
    </rPh>
    <rPh sb="6" eb="8">
      <t>カサン</t>
    </rPh>
    <rPh sb="8" eb="10">
      <t>ミコ</t>
    </rPh>
    <rPh sb="10" eb="11">
      <t>ガク</t>
    </rPh>
    <phoneticPr fontId="7"/>
  </si>
  <si>
    <t>区分２
「賃金改善分」</t>
    <rPh sb="0" eb="2">
      <t>クブン</t>
    </rPh>
    <rPh sb="5" eb="7">
      <t>チンギン</t>
    </rPh>
    <rPh sb="7" eb="9">
      <t>カイゼン</t>
    </rPh>
    <rPh sb="9" eb="10">
      <t>ブン</t>
    </rPh>
    <phoneticPr fontId="7"/>
  </si>
  <si>
    <t>区分３
「質の向上分」</t>
    <phoneticPr fontId="7"/>
  </si>
  <si>
    <t>職員処遇改善費</t>
    <rPh sb="0" eb="4">
      <t>ショクインショグウ</t>
    </rPh>
    <rPh sb="4" eb="7">
      <t>カイゼンヒ</t>
    </rPh>
    <phoneticPr fontId="7"/>
  </si>
  <si>
    <t>加算見込額</t>
    <rPh sb="0" eb="2">
      <t>カサン</t>
    </rPh>
    <rPh sb="2" eb="4">
      <t>ミコ</t>
    </rPh>
    <rPh sb="4" eb="5">
      <t>ガク</t>
    </rPh>
    <phoneticPr fontId="7"/>
  </si>
  <si>
    <t>円</t>
    <rPh sb="0" eb="1">
      <t>エン</t>
    </rPh>
    <phoneticPr fontId="7"/>
  </si>
  <si>
    <t>※区分２「賃金改善分」には向上支援費区分２を含む。</t>
    <phoneticPr fontId="7"/>
  </si>
  <si>
    <t>２．賃金改善に係る誓約について</t>
    <rPh sb="2" eb="6">
      <t>チンギンカイゼン</t>
    </rPh>
    <rPh sb="7" eb="8">
      <t>カカ</t>
    </rPh>
    <rPh sb="9" eb="11">
      <t>セイヤク</t>
    </rPh>
    <phoneticPr fontId="7"/>
  </si>
  <si>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7"/>
  </si>
  <si>
    <t>加算額を賃金の改善に充てます。</t>
    <rPh sb="0" eb="3">
      <t>カサンガク</t>
    </rPh>
    <rPh sb="4" eb="6">
      <t>チンギン</t>
    </rPh>
    <rPh sb="7" eb="9">
      <t>カイゼン</t>
    </rPh>
    <rPh sb="10" eb="11">
      <t>ア</t>
    </rPh>
    <phoneticPr fontId="7"/>
  </si>
  <si>
    <t>加算以外の部分で賃金水準を下げません。</t>
    <rPh sb="0" eb="2">
      <t>カサン</t>
    </rPh>
    <rPh sb="2" eb="4">
      <t>イガイ</t>
    </rPh>
    <rPh sb="5" eb="7">
      <t>ブブン</t>
    </rPh>
    <rPh sb="8" eb="10">
      <t>チンギン</t>
    </rPh>
    <rPh sb="10" eb="12">
      <t>スイジュン</t>
    </rPh>
    <rPh sb="13" eb="14">
      <t>サ</t>
    </rPh>
    <phoneticPr fontId="7"/>
  </si>
  <si>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7"/>
  </si>
  <si>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7"/>
  </si>
  <si>
    <t>事業者名</t>
    <rPh sb="0" eb="4">
      <t>ジギョウシャメイ</t>
    </rPh>
    <phoneticPr fontId="7"/>
  </si>
  <si>
    <t>代表者名</t>
    <rPh sb="0" eb="3">
      <t>ダイヒョウシャ</t>
    </rPh>
    <rPh sb="3" eb="4">
      <t>メイ</t>
    </rPh>
    <phoneticPr fontId="7"/>
  </si>
  <si>
    <t>令和７年</t>
    <rPh sb="0" eb="2">
      <t>レイワ</t>
    </rPh>
    <rPh sb="3" eb="4">
      <t>ネン</t>
    </rPh>
    <phoneticPr fontId="7"/>
  </si>
  <si>
    <t>認可保育所</t>
  </si>
  <si>
    <t>令和７年５月</t>
    <rPh sb="0" eb="2">
      <t>レイワ</t>
    </rPh>
    <rPh sb="3" eb="4">
      <t>ネン</t>
    </rPh>
    <rPh sb="5" eb="6">
      <t>ガツ</t>
    </rPh>
    <phoneticPr fontId="7"/>
  </si>
  <si>
    <t>認定こども園（幼保連携型）</t>
  </si>
  <si>
    <t>令和７年６月</t>
    <rPh sb="0" eb="2">
      <t>レイワ</t>
    </rPh>
    <rPh sb="3" eb="4">
      <t>ネン</t>
    </rPh>
    <rPh sb="5" eb="6">
      <t>ガツ</t>
    </rPh>
    <phoneticPr fontId="7"/>
  </si>
  <si>
    <t>認定こども園（幼稚園型）</t>
  </si>
  <si>
    <t>令和７年７月</t>
    <rPh sb="0" eb="2">
      <t>レイワ</t>
    </rPh>
    <rPh sb="3" eb="4">
      <t>ネン</t>
    </rPh>
    <rPh sb="5" eb="6">
      <t>ガツ</t>
    </rPh>
    <phoneticPr fontId="7"/>
  </si>
  <si>
    <t>認定こども園（保育所型）</t>
  </si>
  <si>
    <t>令和７年８月</t>
    <rPh sb="0" eb="2">
      <t>レイワ</t>
    </rPh>
    <rPh sb="3" eb="4">
      <t>ネン</t>
    </rPh>
    <rPh sb="5" eb="6">
      <t>ガツ</t>
    </rPh>
    <phoneticPr fontId="7"/>
  </si>
  <si>
    <t>令和５年度</t>
    <rPh sb="0" eb="2">
      <t>レイワ</t>
    </rPh>
    <rPh sb="3" eb="5">
      <t>ネンド</t>
    </rPh>
    <phoneticPr fontId="7"/>
  </si>
  <si>
    <t>幼稚園</t>
  </si>
  <si>
    <t>令和７年９月</t>
    <rPh sb="0" eb="2">
      <t>レイワ</t>
    </rPh>
    <rPh sb="3" eb="4">
      <t>ネン</t>
    </rPh>
    <rPh sb="5" eb="6">
      <t>ガツ</t>
    </rPh>
    <phoneticPr fontId="7"/>
  </si>
  <si>
    <t>平成26年度</t>
    <rPh sb="0" eb="2">
      <t>ヘイセイ</t>
    </rPh>
    <rPh sb="4" eb="6">
      <t>ネンド</t>
    </rPh>
    <phoneticPr fontId="7"/>
  </si>
  <si>
    <t>小規模保育事業A型</t>
  </si>
  <si>
    <t>令和７年10月</t>
    <rPh sb="0" eb="2">
      <t>レイワ</t>
    </rPh>
    <rPh sb="3" eb="4">
      <t>ネン</t>
    </rPh>
    <rPh sb="6" eb="7">
      <t>ガツ</t>
    </rPh>
    <phoneticPr fontId="7"/>
  </si>
  <si>
    <t>小規模保育事業B型</t>
  </si>
  <si>
    <t>令和７年11月</t>
    <rPh sb="0" eb="2">
      <t>レイワ</t>
    </rPh>
    <rPh sb="3" eb="4">
      <t>ネン</t>
    </rPh>
    <rPh sb="6" eb="7">
      <t>ガツ</t>
    </rPh>
    <phoneticPr fontId="7"/>
  </si>
  <si>
    <t>小規模保育事業C型</t>
  </si>
  <si>
    <t>令和７年12月</t>
    <rPh sb="0" eb="2">
      <t>レイワ</t>
    </rPh>
    <rPh sb="3" eb="4">
      <t>ネン</t>
    </rPh>
    <rPh sb="6" eb="7">
      <t>ガツ</t>
    </rPh>
    <phoneticPr fontId="7"/>
  </si>
  <si>
    <t>家庭的保育事業</t>
  </si>
  <si>
    <t>令和８年１月</t>
    <rPh sb="0" eb="2">
      <t>レイワ</t>
    </rPh>
    <rPh sb="3" eb="4">
      <t>ネン</t>
    </rPh>
    <rPh sb="5" eb="6">
      <t>ガツ</t>
    </rPh>
    <phoneticPr fontId="7"/>
  </si>
  <si>
    <t>事業所内保育事業</t>
  </si>
  <si>
    <t>令和８年２月</t>
    <rPh sb="0" eb="2">
      <t>レイワ</t>
    </rPh>
    <rPh sb="3" eb="4">
      <t>ネン</t>
    </rPh>
    <rPh sb="5" eb="6">
      <t>ガツ</t>
    </rPh>
    <phoneticPr fontId="7"/>
  </si>
  <si>
    <t>居宅訪問型保育事業</t>
    <rPh sb="0" eb="9">
      <t>キョタクホウモンガタホイクジギョウ</t>
    </rPh>
    <phoneticPr fontId="1"/>
  </si>
  <si>
    <t>R７区分３</t>
    <rPh sb="2" eb="4">
      <t>クブン</t>
    </rPh>
    <phoneticPr fontId="7"/>
  </si>
  <si>
    <t>人数Ａ単価</t>
    <rPh sb="0" eb="2">
      <t>ニンズウ</t>
    </rPh>
    <rPh sb="3" eb="5">
      <t>タンカ</t>
    </rPh>
    <phoneticPr fontId="7"/>
  </si>
  <si>
    <t>人数Ｂ単価</t>
    <rPh sb="0" eb="2">
      <t>ニンズウ</t>
    </rPh>
    <rPh sb="3" eb="5">
      <t>タンカ</t>
    </rPh>
    <phoneticPr fontId="7"/>
  </si>
  <si>
    <t>人数Ｃ単価</t>
    <rPh sb="0" eb="2">
      <t>ニンズウ</t>
    </rPh>
    <rPh sb="3" eb="5">
      <t>タンカ</t>
    </rPh>
    <phoneticPr fontId="7"/>
  </si>
  <si>
    <t>認定こども園</t>
    <rPh sb="0" eb="2">
      <t>ニンテイ</t>
    </rPh>
    <rPh sb="5" eb="6">
      <t>エン</t>
    </rPh>
    <phoneticPr fontId="7"/>
  </si>
  <si>
    <t>幼稚園</t>
    <rPh sb="0" eb="3">
      <t>ヨウチエン</t>
    </rPh>
    <phoneticPr fontId="7"/>
  </si>
  <si>
    <t>その他</t>
    <rPh sb="2" eb="3">
      <t>ホカ</t>
    </rPh>
    <phoneticPr fontId="7"/>
  </si>
  <si>
    <t>処遇改善等加算区分２
及び向上支援費区分２
（賃金改善分）</t>
    <phoneticPr fontId="7"/>
  </si>
  <si>
    <t>処遇改善等加算区分３</t>
    <phoneticPr fontId="7"/>
  </si>
  <si>
    <t>職員処遇改善費</t>
    <rPh sb="0" eb="7">
      <t>ショクインショグウカイゼンヒ</t>
    </rPh>
    <phoneticPr fontId="7"/>
  </si>
  <si>
    <t>内訳</t>
    <rPh sb="0" eb="2">
      <t>ウチワケ</t>
    </rPh>
    <phoneticPr fontId="7"/>
  </si>
  <si>
    <t>加算率・
基礎職員数</t>
    <rPh sb="0" eb="2">
      <t>カサン</t>
    </rPh>
    <rPh sb="2" eb="3">
      <t>リツ</t>
    </rPh>
    <rPh sb="5" eb="7">
      <t>キソ</t>
    </rPh>
    <rPh sb="7" eb="9">
      <t>ショクイン</t>
    </rPh>
    <rPh sb="9" eb="10">
      <t>スウ</t>
    </rPh>
    <phoneticPr fontId="7"/>
  </si>
  <si>
    <t>修了
人数A</t>
    <rPh sb="0" eb="2">
      <t>シュウリョウ</t>
    </rPh>
    <rPh sb="3" eb="5">
      <t>ニンズウ</t>
    </rPh>
    <phoneticPr fontId="7"/>
  </si>
  <si>
    <t>修了
人数B</t>
    <rPh sb="0" eb="2">
      <t>シュウリョウ</t>
    </rPh>
    <rPh sb="3" eb="5">
      <t>ニンズウ</t>
    </rPh>
    <phoneticPr fontId="7"/>
  </si>
  <si>
    <t>人数Ｃ</t>
    <rPh sb="0" eb="2">
      <t>ニンズウ</t>
    </rPh>
    <phoneticPr fontId="7"/>
  </si>
  <si>
    <t>単価</t>
    <rPh sb="0" eb="2">
      <t>タンカ</t>
    </rPh>
    <phoneticPr fontId="7"/>
  </si>
  <si>
    <t>円</t>
    <phoneticPr fontId="7"/>
  </si>
  <si>
    <t>月数</t>
    <rPh sb="0" eb="2">
      <t>ツキスウ</t>
    </rPh>
    <phoneticPr fontId="7"/>
  </si>
  <si>
    <t>月</t>
    <rPh sb="0" eb="1">
      <t>ツキ</t>
    </rPh>
    <phoneticPr fontId="7"/>
  </si>
  <si>
    <t>小規模保育事業Ａ型・事業所内保育事業Ａ型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</si>
</sst>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0.0&quot;）&quot;"/>
    <numFmt numFmtId="198" formatCode="#,##0.0&quot;（c）&quot;"/>
    <numFmt numFmtId="199" formatCode="\(#,##0.0&quot;（c）））&quot;"/>
    <numFmt numFmtId="200" formatCode="#,##0.0&quot;（c））&quot;"/>
    <numFmt numFmtId="201" formatCode="#,##0\×&quot;加&quot;&quot;算&quot;&quot;数&quot;"/>
    <numFmt numFmtId="202" formatCode="&quot;(⑥～⑱)×&quot;#\ ?/100"/>
    <numFmt numFmtId="203" formatCode="#,##0&quot;×（加算率（a）+加算率（b））&quot;"/>
    <numFmt numFmtId="204" formatCode="0_ "/>
    <numFmt numFmtId="205" formatCode="yyyy/m/d;@"/>
  </numFmts>
  <fonts count="7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rgb="FFFF0000"/>
      <name val="HGｺﾞｼｯｸM"/>
      <family val="3"/>
      <charset val="128"/>
    </font>
    <font>
      <sz val="11"/>
      <color theme="1"/>
      <name val="明朝"/>
      <family val="3"/>
      <charset val="128"/>
    </font>
    <font>
      <b/>
      <sz val="20"/>
      <color rgb="FFFF0000"/>
      <name val="HGPｺﾞｼｯｸM"/>
      <family val="3"/>
      <charset val="128"/>
    </font>
    <font>
      <sz val="8"/>
      <color theme="1"/>
      <name val="HGｺﾞｼｯｸM"/>
      <family val="3"/>
      <charset val="128"/>
    </font>
    <font>
      <sz val="8.5"/>
      <name val="HGｺﾞｼｯｸM"/>
      <family val="3"/>
      <charset val="128"/>
    </font>
    <font>
      <sz val="8.5"/>
      <color theme="1"/>
      <name val="HGｺﾞｼｯｸM"/>
      <family val="3"/>
      <charset val="128"/>
    </font>
    <font>
      <sz val="8.5"/>
      <name val="明朝"/>
      <family val="3"/>
      <charset val="128"/>
    </font>
    <font>
      <sz val="11"/>
      <name val="ＭＳ 明朝"/>
      <family val="1"/>
      <charset val="128"/>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b/>
      <sz val="10"/>
      <color rgb="FFFF0000"/>
      <name val="HGPｺﾞｼｯｸM"/>
      <family val="3"/>
      <charset val="128"/>
    </font>
    <font>
      <b/>
      <sz val="20"/>
      <name val="HGPｺﾞｼｯｸM"/>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2"/>
      <name val="HGｺﾞｼｯｸM"/>
      <family val="3"/>
      <charset val="128"/>
    </font>
    <font>
      <sz val="10"/>
      <name val="ＭＳ Ｐゴシック"/>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10.5"/>
      <name val="ＭＳ Ｐゴシック"/>
      <family val="3"/>
      <charset val="128"/>
    </font>
    <font>
      <sz val="9"/>
      <name val="ＭＳ ゴシック"/>
      <family val="3"/>
      <charset val="128"/>
    </font>
  </fonts>
  <fills count="13">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2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style="thin">
        <color indexed="64"/>
      </left>
      <right/>
      <top style="thin">
        <color theme="1"/>
      </top>
      <bottom/>
      <diagonal/>
    </border>
    <border>
      <left/>
      <right style="thin">
        <color theme="1"/>
      </right>
      <top/>
      <bottom/>
      <diagonal/>
    </border>
    <border>
      <left/>
      <right style="thin">
        <color theme="1"/>
      </right>
      <top style="thin">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top style="hair">
        <color auto="1"/>
      </top>
      <bottom style="double">
        <color indexed="64"/>
      </bottom>
      <diagonal/>
    </border>
    <border>
      <left style="thin">
        <color indexed="64"/>
      </left>
      <right style="hair">
        <color indexed="64"/>
      </right>
      <top style="hair">
        <color indexed="64"/>
      </top>
      <bottom style="double">
        <color indexed="64"/>
      </bottom>
      <diagonal/>
    </border>
    <border>
      <left style="hair">
        <color auto="1"/>
      </left>
      <right style="thin">
        <color indexed="64"/>
      </right>
      <top style="hair">
        <color indexed="64"/>
      </top>
      <bottom style="double">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medium">
        <color auto="1"/>
      </right>
      <top style="hair">
        <color indexed="64"/>
      </top>
      <bottom style="double">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thin">
        <color indexed="64"/>
      </top>
      <bottom style="hair">
        <color indexed="64"/>
      </bottom>
      <diagonal/>
    </border>
    <border>
      <left/>
      <right style="thin">
        <color auto="1"/>
      </right>
      <top style="hair">
        <color indexed="64"/>
      </top>
      <bottom style="double">
        <color indexed="64"/>
      </bottom>
      <diagonal/>
    </border>
    <border>
      <left style="medium">
        <color indexed="64"/>
      </left>
      <right style="hair">
        <color auto="1"/>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auto="1"/>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auto="1"/>
      </top>
      <bottom style="double">
        <color indexed="64"/>
      </bottom>
      <diagonal/>
    </border>
    <border>
      <left/>
      <right style="medium">
        <color indexed="64"/>
      </right>
      <top style="hair">
        <color auto="1"/>
      </top>
      <bottom style="double">
        <color indexed="64"/>
      </bottom>
      <diagonal/>
    </border>
    <border>
      <left style="medium">
        <color indexed="64"/>
      </left>
      <right/>
      <top/>
      <bottom style="hair">
        <color auto="1"/>
      </bottom>
      <diagonal/>
    </border>
    <border>
      <left/>
      <right style="medium">
        <color auto="1"/>
      </right>
      <top/>
      <bottom style="hair">
        <color auto="1"/>
      </bottom>
      <diagonal/>
    </border>
    <border>
      <left style="thin">
        <color auto="1"/>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hair">
        <color auto="1"/>
      </right>
      <top style="double">
        <color indexed="64"/>
      </top>
      <bottom/>
      <diagonal/>
    </border>
    <border>
      <left/>
      <right style="medium">
        <color auto="1"/>
      </right>
      <top style="thin">
        <color indexed="64"/>
      </top>
      <bottom style="hair">
        <color indexed="64"/>
      </bottom>
      <diagonal/>
    </border>
    <border>
      <left style="medium">
        <color indexed="64"/>
      </left>
      <right/>
      <top style="thin">
        <color indexed="64"/>
      </top>
      <bottom style="hair">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medium">
        <color indexed="64"/>
      </bottom>
      <diagonal/>
    </border>
    <border>
      <left/>
      <right style="medium">
        <color auto="1"/>
      </right>
      <top style="hair">
        <color auto="1"/>
      </top>
      <bottom/>
      <diagonal/>
    </border>
    <border>
      <left style="medium">
        <color auto="1"/>
      </left>
      <right/>
      <top style="hair">
        <color auto="1"/>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hair">
        <color auto="1"/>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0">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5" fillId="0" borderId="0"/>
    <xf numFmtId="0" fontId="25" fillId="0" borderId="0"/>
    <xf numFmtId="38" fontId="2" fillId="0" borderId="0" applyFont="0" applyFill="0" applyBorder="0" applyAlignment="0" applyProtection="0">
      <alignment vertical="center"/>
    </xf>
  </cellStyleXfs>
  <cellXfs count="1263">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20" fillId="0" borderId="0" xfId="2" applyFont="1" applyAlignment="1">
      <alignment horizontal="center" vertical="center" wrapText="1"/>
    </xf>
    <xf numFmtId="0" fontId="20" fillId="0" borderId="34" xfId="2" applyFont="1" applyBorder="1" applyAlignment="1">
      <alignment horizontal="center" vertical="center" wrapText="1"/>
    </xf>
    <xf numFmtId="0" fontId="20" fillId="0" borderId="0" xfId="2" applyFont="1" applyAlignment="1">
      <alignment horizontal="center" vertical="center"/>
    </xf>
    <xf numFmtId="0" fontId="20" fillId="0" borderId="34" xfId="2" applyFont="1" applyBorder="1" applyAlignment="1">
      <alignment horizontal="center" vertical="center"/>
    </xf>
    <xf numFmtId="0" fontId="21" fillId="0" borderId="34" xfId="2" applyFont="1" applyBorder="1" applyAlignment="1">
      <alignment horizontal="center" vertical="center"/>
    </xf>
    <xf numFmtId="38" fontId="22" fillId="0" borderId="34" xfId="2" applyNumberFormat="1" applyFont="1" applyBorder="1">
      <alignment vertical="center"/>
    </xf>
    <xf numFmtId="182" fontId="9" fillId="0" borderId="34" xfId="2" applyNumberFormat="1" applyBorder="1">
      <alignment vertical="center"/>
    </xf>
    <xf numFmtId="3" fontId="23" fillId="0" borderId="0" xfId="6" applyNumberFormat="1" applyFont="1" applyAlignment="1">
      <alignment horizontal="center" vertical="center"/>
    </xf>
    <xf numFmtId="3" fontId="11" fillId="0" borderId="0" xfId="6" applyNumberFormat="1" applyFont="1" applyAlignment="1">
      <alignment horizontal="left" vertical="center"/>
    </xf>
    <xf numFmtId="186" fontId="23" fillId="0" borderId="0" xfId="6" applyNumberFormat="1" applyFont="1" applyAlignment="1">
      <alignment horizontal="center" vertical="center"/>
    </xf>
    <xf numFmtId="186" fontId="23" fillId="0" borderId="0" xfId="6" applyNumberFormat="1" applyFont="1" applyAlignment="1">
      <alignment horizontal="center" vertical="center" wrapText="1"/>
    </xf>
    <xf numFmtId="187" fontId="23" fillId="0" borderId="0" xfId="6" applyNumberFormat="1" applyFont="1" applyAlignment="1">
      <alignment horizontal="center" vertical="center" wrapText="1"/>
    </xf>
    <xf numFmtId="187" fontId="23" fillId="0" borderId="0" xfId="6" applyNumberFormat="1" applyFont="1" applyAlignment="1">
      <alignment vertical="center" wrapText="1"/>
    </xf>
    <xf numFmtId="0" fontId="3" fillId="0" borderId="0" xfId="6" applyFont="1">
      <alignment vertical="center"/>
    </xf>
    <xf numFmtId="0" fontId="11" fillId="0" borderId="0" xfId="6" applyFont="1">
      <alignment vertical="center"/>
    </xf>
    <xf numFmtId="3" fontId="23" fillId="0" borderId="13" xfId="6" applyNumberFormat="1" applyFont="1" applyBorder="1" applyAlignment="1">
      <alignment vertical="center" wrapText="1"/>
    </xf>
    <xf numFmtId="3" fontId="23" fillId="0" borderId="13" xfId="6" applyNumberFormat="1" applyFont="1" applyBorder="1">
      <alignment vertical="center"/>
    </xf>
    <xf numFmtId="3" fontId="23" fillId="0" borderId="0" xfId="6" applyNumberFormat="1" applyFont="1">
      <alignment vertical="center"/>
    </xf>
    <xf numFmtId="187" fontId="3" fillId="0" borderId="0" xfId="6" applyNumberFormat="1" applyFont="1">
      <alignment vertical="center"/>
    </xf>
    <xf numFmtId="187" fontId="23" fillId="0" borderId="0" xfId="6" applyNumberFormat="1" applyFont="1" applyAlignment="1">
      <alignment horizontal="right" vertical="center" wrapText="1"/>
    </xf>
    <xf numFmtId="187" fontId="23" fillId="0" borderId="0" xfId="6" applyNumberFormat="1" applyFont="1">
      <alignment vertical="center"/>
    </xf>
    <xf numFmtId="186" fontId="23" fillId="0" borderId="0" xfId="6" applyNumberFormat="1" applyFont="1">
      <alignment vertical="center"/>
    </xf>
    <xf numFmtId="188" fontId="23" fillId="0" borderId="0" xfId="6" applyNumberFormat="1" applyFont="1">
      <alignment vertical="center"/>
    </xf>
    <xf numFmtId="187" fontId="23" fillId="0" borderId="0" xfId="6" applyNumberFormat="1" applyFont="1" applyAlignment="1">
      <alignment horizontal="center" vertical="center"/>
    </xf>
    <xf numFmtId="3" fontId="3" fillId="0" borderId="0" xfId="6" applyNumberFormat="1" applyFont="1">
      <alignment vertical="center"/>
    </xf>
    <xf numFmtId="188" fontId="3" fillId="0" borderId="0" xfId="6" applyNumberFormat="1" applyFont="1">
      <alignment vertical="center"/>
    </xf>
    <xf numFmtId="187" fontId="3" fillId="0" borderId="0" xfId="7" applyNumberFormat="1" applyFont="1" applyAlignment="1">
      <alignment vertical="center"/>
    </xf>
    <xf numFmtId="187" fontId="11" fillId="0" borderId="0" xfId="7" applyNumberFormat="1" applyFont="1" applyAlignme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27" fillId="0" borderId="0" xfId="0" applyFont="1">
      <alignment vertical="center"/>
    </xf>
    <xf numFmtId="0" fontId="10" fillId="5" borderId="29" xfId="1" applyFont="1" applyFill="1" applyBorder="1" applyAlignment="1">
      <alignment vertical="center"/>
    </xf>
    <xf numFmtId="0" fontId="3" fillId="5" borderId="24" xfId="1" applyFont="1" applyFill="1" applyBorder="1"/>
    <xf numFmtId="0" fontId="12"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29" xfId="1" applyFont="1" applyFill="1" applyBorder="1" applyAlignment="1">
      <alignment horizontal="right"/>
    </xf>
    <xf numFmtId="0" fontId="3" fillId="5" borderId="30" xfId="1" applyFont="1" applyFill="1" applyBorder="1"/>
    <xf numFmtId="9" fontId="14" fillId="5" borderId="24" xfId="3" applyFont="1" applyFill="1" applyBorder="1" applyAlignment="1" applyProtection="1">
      <alignment vertical="center" wrapText="1"/>
    </xf>
    <xf numFmtId="9" fontId="14" fillId="5" borderId="13" xfId="3" applyFont="1" applyFill="1" applyBorder="1" applyAlignment="1" applyProtection="1">
      <alignment vertical="center" wrapText="1"/>
    </xf>
    <xf numFmtId="9" fontId="14" fillId="5" borderId="14" xfId="3" applyFont="1" applyFill="1" applyBorder="1" applyAlignment="1" applyProtection="1">
      <alignment vertical="center" wrapText="1"/>
    </xf>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55" xfId="1" applyFont="1" applyFill="1" applyBorder="1" applyAlignment="1">
      <alignment vertical="center"/>
    </xf>
    <xf numFmtId="0" fontId="10" fillId="5" borderId="66" xfId="1" applyFont="1" applyFill="1" applyBorder="1" applyAlignment="1">
      <alignment vertical="center"/>
    </xf>
    <xf numFmtId="0" fontId="10" fillId="5" borderId="64" xfId="1" applyFont="1" applyFill="1" applyBorder="1" applyAlignment="1">
      <alignment vertical="center"/>
    </xf>
    <xf numFmtId="0" fontId="10" fillId="5" borderId="64" xfId="1" applyFont="1" applyFill="1" applyBorder="1" applyAlignment="1">
      <alignment horizontal="right" vertical="center"/>
    </xf>
    <xf numFmtId="182" fontId="13" fillId="5" borderId="0" xfId="4" applyNumberFormat="1" applyFont="1" applyFill="1" applyBorder="1" applyAlignment="1" applyProtection="1">
      <alignment horizontal="center" vertical="center"/>
    </xf>
    <xf numFmtId="0" fontId="3" fillId="6" borderId="0" xfId="1" applyFont="1" applyFill="1"/>
    <xf numFmtId="186" fontId="23" fillId="0" borderId="0" xfId="6" applyNumberFormat="1" applyFont="1" applyAlignment="1">
      <alignment vertical="center" wrapText="1"/>
    </xf>
    <xf numFmtId="187" fontId="23" fillId="0" borderId="26" xfId="6" applyNumberFormat="1" applyFont="1" applyBorder="1">
      <alignment vertical="center"/>
    </xf>
    <xf numFmtId="187" fontId="23" fillId="0" borderId="26" xfId="6" applyNumberFormat="1" applyFont="1" applyBorder="1" applyAlignment="1">
      <alignment vertical="center" wrapText="1"/>
    </xf>
    <xf numFmtId="186" fontId="23" fillId="0" borderId="27" xfId="6" applyNumberFormat="1" applyFont="1" applyBorder="1" applyAlignment="1">
      <alignment horizontal="center" vertical="center"/>
    </xf>
    <xf numFmtId="3" fontId="23" fillId="0" borderId="63" xfId="6" applyNumberFormat="1" applyFont="1" applyBorder="1" applyAlignment="1">
      <alignment horizontal="center" vertical="center" wrapText="1"/>
    </xf>
    <xf numFmtId="3" fontId="23" fillId="0" borderId="68" xfId="6" applyNumberFormat="1" applyFont="1" applyBorder="1" applyAlignment="1">
      <alignment horizontal="center" vertical="center" wrapText="1"/>
    </xf>
    <xf numFmtId="3" fontId="23" fillId="0" borderId="26" xfId="6" applyNumberFormat="1" applyFont="1" applyBorder="1" applyAlignment="1">
      <alignment horizontal="center" vertical="center" wrapText="1"/>
    </xf>
    <xf numFmtId="3" fontId="23" fillId="0" borderId="0" xfId="6" applyNumberFormat="1" applyFont="1" applyAlignment="1">
      <alignment horizontal="center" vertical="center" wrapText="1"/>
    </xf>
    <xf numFmtId="187" fontId="23" fillId="0" borderId="26" xfId="6" applyNumberFormat="1" applyFont="1" applyBorder="1" applyAlignment="1">
      <alignment horizontal="center" vertical="center" wrapText="1"/>
    </xf>
    <xf numFmtId="3" fontId="23" fillId="0" borderId="27" xfId="6" applyNumberFormat="1" applyFont="1" applyBorder="1" applyAlignment="1">
      <alignment horizontal="center" vertical="center" wrapText="1"/>
    </xf>
    <xf numFmtId="188" fontId="23" fillId="0" borderId="0" xfId="6" applyNumberFormat="1" applyFont="1" applyAlignment="1">
      <alignment horizontal="center" vertical="center" wrapText="1"/>
    </xf>
    <xf numFmtId="186" fontId="23" fillId="0" borderId="60" xfId="6" applyNumberFormat="1" applyFont="1" applyBorder="1" applyAlignment="1">
      <alignment horizontal="center" vertical="center"/>
    </xf>
    <xf numFmtId="186" fontId="23" fillId="0" borderId="59" xfId="6" applyNumberFormat="1" applyFont="1" applyBorder="1" applyAlignment="1">
      <alignment horizontal="center" vertical="center" wrapText="1"/>
    </xf>
    <xf numFmtId="186" fontId="23" fillId="0" borderId="26" xfId="6" applyNumberFormat="1" applyFont="1" applyBorder="1" applyAlignment="1">
      <alignment vertical="center" wrapText="1"/>
    </xf>
    <xf numFmtId="186" fontId="23" fillId="0" borderId="56" xfId="6" applyNumberFormat="1" applyFont="1" applyBorder="1" applyAlignment="1">
      <alignment horizontal="center" vertical="center" wrapText="1"/>
    </xf>
    <xf numFmtId="187" fontId="23" fillId="0" borderId="93" xfId="6" applyNumberFormat="1" applyFont="1" applyBorder="1" applyAlignment="1">
      <alignment horizontal="center" vertical="center" wrapText="1"/>
    </xf>
    <xf numFmtId="187" fontId="23" fillId="0" borderId="60" xfId="6" applyNumberFormat="1" applyFont="1" applyBorder="1" applyAlignment="1">
      <alignment horizontal="center" vertical="center" wrapText="1"/>
    </xf>
    <xf numFmtId="187" fontId="23" fillId="0" borderId="59" xfId="6" applyNumberFormat="1" applyFont="1" applyBorder="1" applyAlignment="1">
      <alignment horizontal="center" vertical="center" wrapText="1"/>
    </xf>
    <xf numFmtId="187" fontId="23" fillId="0" borderId="68"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186" fontId="23" fillId="0" borderId="26" xfId="6" applyNumberFormat="1" applyFont="1" applyBorder="1" applyAlignment="1">
      <alignment horizontal="center" vertical="center"/>
    </xf>
    <xf numFmtId="0" fontId="20" fillId="0" borderId="0" xfId="8" applyFont="1" applyAlignment="1">
      <alignment vertical="center"/>
    </xf>
    <xf numFmtId="0" fontId="3" fillId="5" borderId="27" xfId="1" applyFont="1" applyFill="1" applyBorder="1" applyAlignment="1">
      <alignment vertical="center" shrinkToFit="1"/>
    </xf>
    <xf numFmtId="0" fontId="3" fillId="5" borderId="0" xfId="1" applyFont="1" applyFill="1" applyAlignment="1">
      <alignment vertical="center" shrinkToFit="1"/>
    </xf>
    <xf numFmtId="9" fontId="14" fillId="5" borderId="24" xfId="3" applyFont="1" applyFill="1" applyBorder="1" applyAlignment="1" applyProtection="1">
      <alignment vertical="center"/>
    </xf>
    <xf numFmtId="0" fontId="11" fillId="0" borderId="27" xfId="6" applyFont="1" applyBorder="1">
      <alignment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3" fontId="32" fillId="0" borderId="0" xfId="6" applyNumberFormat="1" applyFont="1" applyAlignment="1">
      <alignment horizontal="center" vertical="center"/>
    </xf>
    <xf numFmtId="3" fontId="23" fillId="0" borderId="124" xfId="6" applyNumberFormat="1" applyFont="1" applyBorder="1" applyAlignment="1">
      <alignment vertical="center" wrapText="1"/>
    </xf>
    <xf numFmtId="3" fontId="23" fillId="0" borderId="0" xfId="6" applyNumberFormat="1" applyFont="1" applyAlignment="1">
      <alignment vertical="center" wrapText="1"/>
    </xf>
    <xf numFmtId="186" fontId="32" fillId="0" borderId="0" xfId="6" applyNumberFormat="1" applyFont="1" applyAlignment="1">
      <alignment horizontal="center" vertical="center"/>
    </xf>
    <xf numFmtId="3" fontId="23" fillId="0" borderId="124" xfId="6" applyNumberFormat="1" applyFont="1" applyBorder="1" applyAlignment="1">
      <alignment horizontal="center" vertical="center"/>
    </xf>
    <xf numFmtId="3" fontId="32" fillId="0" borderId="0" xfId="6" applyNumberFormat="1" applyFont="1" applyAlignment="1">
      <alignment horizontal="center" vertical="center" wrapText="1"/>
    </xf>
    <xf numFmtId="187" fontId="32" fillId="0" borderId="26" xfId="6" applyNumberFormat="1" applyFont="1" applyBorder="1" applyAlignment="1">
      <alignment vertical="center" wrapText="1"/>
    </xf>
    <xf numFmtId="187" fontId="32" fillId="0" borderId="27" xfId="6" applyNumberFormat="1" applyFont="1" applyBorder="1" applyAlignment="1">
      <alignment vertical="center" wrapText="1"/>
    </xf>
    <xf numFmtId="0" fontId="11" fillId="0" borderId="26" xfId="6" applyFont="1" applyBorder="1">
      <alignment vertical="center"/>
    </xf>
    <xf numFmtId="186" fontId="32" fillId="0" borderId="93" xfId="6" applyNumberFormat="1" applyFont="1" applyBorder="1" applyAlignment="1">
      <alignment horizontal="center" vertical="center" wrapText="1"/>
    </xf>
    <xf numFmtId="0" fontId="20" fillId="0" borderId="0" xfId="6" applyFont="1" applyAlignment="1">
      <alignment horizontal="left" vertical="center"/>
    </xf>
    <xf numFmtId="186" fontId="32" fillId="0" borderId="59" xfId="6" applyNumberFormat="1" applyFont="1" applyBorder="1" applyAlignment="1">
      <alignment horizontal="center" vertical="center" wrapText="1"/>
    </xf>
    <xf numFmtId="187" fontId="23" fillId="0" borderId="124" xfId="6" applyNumberFormat="1" applyFont="1" applyBorder="1" applyAlignment="1">
      <alignment vertical="center" wrapText="1"/>
    </xf>
    <xf numFmtId="186" fontId="23" fillId="0" borderId="129" xfId="6" applyNumberFormat="1" applyFont="1" applyBorder="1" applyAlignment="1">
      <alignment vertical="center" wrapText="1"/>
    </xf>
    <xf numFmtId="187" fontId="32" fillId="0" borderId="0" xfId="6" applyNumberFormat="1" applyFont="1" applyAlignment="1">
      <alignment vertical="center" wrapText="1"/>
    </xf>
    <xf numFmtId="3" fontId="32" fillId="0" borderId="26" xfId="6" applyNumberFormat="1" applyFont="1" applyBorder="1" applyAlignment="1">
      <alignment horizontal="right" vertical="center" shrinkToFit="1"/>
    </xf>
    <xf numFmtId="3" fontId="32" fillId="0" borderId="0" xfId="6" applyNumberFormat="1" applyFont="1" applyAlignment="1">
      <alignment horizontal="left" vertical="center" shrinkToFit="1"/>
    </xf>
    <xf numFmtId="3" fontId="32" fillId="0" borderId="0" xfId="6" applyNumberFormat="1" applyFont="1" applyAlignment="1">
      <alignment vertical="center" shrinkToFit="1"/>
    </xf>
    <xf numFmtId="187" fontId="23" fillId="0" borderId="124" xfId="6" applyNumberFormat="1" applyFont="1" applyBorder="1" applyAlignment="1">
      <alignment horizontal="center" vertical="center" wrapText="1"/>
    </xf>
    <xf numFmtId="186" fontId="32" fillId="0" borderId="0" xfId="6" applyNumberFormat="1" applyFont="1" applyAlignment="1">
      <alignment horizontal="left" vertical="center" wrapText="1"/>
    </xf>
    <xf numFmtId="0" fontId="20" fillId="0" borderId="130" xfId="6" applyFont="1" applyBorder="1">
      <alignment vertical="center"/>
    </xf>
    <xf numFmtId="186" fontId="32" fillId="0" borderId="60" xfId="6" applyNumberFormat="1" applyFont="1" applyBorder="1" applyAlignment="1">
      <alignment horizontal="center" vertical="center" wrapText="1"/>
    </xf>
    <xf numFmtId="187" fontId="32" fillId="0" borderId="26" xfId="6" applyNumberFormat="1" applyFont="1" applyBorder="1" applyAlignment="1">
      <alignment horizontal="center" vertical="center" wrapText="1"/>
    </xf>
    <xf numFmtId="187" fontId="32" fillId="0" borderId="0" xfId="6" applyNumberFormat="1" applyFont="1" applyAlignment="1">
      <alignment horizontal="center" vertical="center" wrapText="1"/>
    </xf>
    <xf numFmtId="197" fontId="32" fillId="0" borderId="59" xfId="6" applyNumberFormat="1" applyFont="1" applyBorder="1" applyAlignment="1">
      <alignment horizontal="center" vertical="center" wrapText="1"/>
    </xf>
    <xf numFmtId="197" fontId="32" fillId="0" borderId="60" xfId="6" applyNumberFormat="1" applyFont="1" applyBorder="1" applyAlignment="1">
      <alignment horizontal="center" vertical="center" wrapText="1"/>
    </xf>
    <xf numFmtId="186" fontId="32" fillId="0" borderId="26" xfId="6" applyNumberFormat="1" applyFont="1" applyBorder="1" applyAlignment="1">
      <alignment horizontal="right" vertical="center" shrinkToFit="1"/>
    </xf>
    <xf numFmtId="186" fontId="32" fillId="0" borderId="27" xfId="6" applyNumberFormat="1" applyFont="1" applyBorder="1" applyAlignment="1">
      <alignment vertical="center" shrinkToFit="1"/>
    </xf>
    <xf numFmtId="186" fontId="32" fillId="0" borderId="0" xfId="6" applyNumberFormat="1" applyFont="1" applyAlignment="1">
      <alignment vertical="center" wrapText="1"/>
    </xf>
    <xf numFmtId="197" fontId="32" fillId="0" borderId="131" xfId="6" applyNumberFormat="1" applyFont="1" applyBorder="1" applyAlignment="1">
      <alignment horizontal="center" vertical="center" wrapText="1"/>
    </xf>
    <xf numFmtId="186" fontId="32" fillId="0" borderId="27" xfId="6" applyNumberFormat="1" applyFont="1" applyBorder="1" applyAlignment="1">
      <alignment horizontal="left" vertical="center" shrinkToFit="1"/>
    </xf>
    <xf numFmtId="188" fontId="3" fillId="0" borderId="0" xfId="6" applyNumberFormat="1" applyFont="1" applyAlignment="1">
      <alignment horizontal="left" vertical="center"/>
    </xf>
    <xf numFmtId="3" fontId="33" fillId="0" borderId="26" xfId="6" applyNumberFormat="1" applyFont="1" applyBorder="1" applyAlignment="1">
      <alignment horizontal="distributed" vertical="center"/>
    </xf>
    <xf numFmtId="199" fontId="34" fillId="0" borderId="24" xfId="6" applyNumberFormat="1" applyFont="1" applyBorder="1" applyAlignment="1">
      <alignment horizontal="center" vertical="center" wrapText="1"/>
    </xf>
    <xf numFmtId="186" fontId="33" fillId="0" borderId="0" xfId="6" applyNumberFormat="1" applyFont="1" applyAlignment="1">
      <alignment horizontal="center" vertical="center"/>
    </xf>
    <xf numFmtId="201" fontId="33" fillId="0" borderId="120" xfId="6" applyNumberFormat="1" applyFont="1" applyBorder="1">
      <alignment vertical="center"/>
    </xf>
    <xf numFmtId="201" fontId="33" fillId="0" borderId="121" xfId="6" applyNumberFormat="1" applyFont="1" applyBorder="1">
      <alignment vertical="center"/>
    </xf>
    <xf numFmtId="201" fontId="33" fillId="0" borderId="123" xfId="6" applyNumberFormat="1" applyFont="1" applyBorder="1">
      <alignment vertical="center"/>
    </xf>
    <xf numFmtId="188" fontId="33" fillId="0" borderId="35" xfId="6" applyNumberFormat="1" applyFont="1" applyBorder="1">
      <alignment vertical="center"/>
    </xf>
    <xf numFmtId="187" fontId="33" fillId="0" borderId="0" xfId="6" applyNumberFormat="1" applyFont="1" applyAlignment="1">
      <alignment horizontal="right" vertical="center" wrapText="1"/>
    </xf>
    <xf numFmtId="0" fontId="33" fillId="0" borderId="0" xfId="6" applyFont="1">
      <alignment vertical="center"/>
    </xf>
    <xf numFmtId="186" fontId="34" fillId="0" borderId="0" xfId="6" applyNumberFormat="1" applyFont="1" applyAlignment="1">
      <alignment horizontal="center" vertical="center" wrapText="1"/>
    </xf>
    <xf numFmtId="49" fontId="34" fillId="0" borderId="0" xfId="6" applyNumberFormat="1" applyFont="1" applyAlignment="1">
      <alignment horizontal="center" vertical="center" wrapText="1"/>
    </xf>
    <xf numFmtId="199" fontId="34" fillId="0" borderId="0" xfId="6" applyNumberFormat="1" applyFont="1" applyAlignment="1">
      <alignment horizontal="center" vertical="center" wrapText="1"/>
    </xf>
    <xf numFmtId="201" fontId="33" fillId="0" borderId="124" xfId="6" applyNumberFormat="1" applyFont="1" applyBorder="1">
      <alignment vertical="center"/>
    </xf>
    <xf numFmtId="201" fontId="33" fillId="0" borderId="0" xfId="6" applyNumberFormat="1" applyFont="1">
      <alignment vertical="center"/>
    </xf>
    <xf numFmtId="201" fontId="33" fillId="0" borderId="126" xfId="6" applyNumberFormat="1" applyFont="1" applyBorder="1">
      <alignment vertical="center"/>
    </xf>
    <xf numFmtId="188" fontId="33" fillId="0" borderId="63" xfId="6" applyNumberFormat="1" applyFont="1" applyBorder="1">
      <alignment vertical="center"/>
    </xf>
    <xf numFmtId="187" fontId="33" fillId="0" borderId="26" xfId="6" applyNumberFormat="1" applyFont="1" applyBorder="1">
      <alignment vertical="center"/>
    </xf>
    <xf numFmtId="187" fontId="33" fillId="0" borderId="63" xfId="6" applyNumberFormat="1" applyFont="1" applyBorder="1" applyAlignment="1"/>
    <xf numFmtId="186" fontId="34" fillId="0" borderId="0" xfId="6" applyNumberFormat="1" applyFont="1" applyAlignment="1">
      <alignment horizontal="left" vertical="center" wrapText="1"/>
    </xf>
    <xf numFmtId="187" fontId="33" fillId="0" borderId="27" xfId="6" applyNumberFormat="1" applyFont="1" applyBorder="1">
      <alignment vertical="center"/>
    </xf>
    <xf numFmtId="3" fontId="33" fillId="0" borderId="124" xfId="6" applyNumberFormat="1" applyFont="1" applyBorder="1">
      <alignment vertical="center"/>
    </xf>
    <xf numFmtId="186" fontId="34" fillId="0" borderId="0" xfId="6" applyNumberFormat="1" applyFont="1" applyAlignment="1">
      <alignment vertical="center" wrapText="1"/>
    </xf>
    <xf numFmtId="200" fontId="34" fillId="0" borderId="126" xfId="6" applyNumberFormat="1" applyFont="1" applyBorder="1" applyAlignment="1">
      <alignment horizontal="left" vertical="center" wrapText="1"/>
    </xf>
    <xf numFmtId="0" fontId="35" fillId="0" borderId="24" xfId="7" applyFont="1" applyBorder="1"/>
    <xf numFmtId="0" fontId="35" fillId="0" borderId="0" xfId="7" applyFont="1"/>
    <xf numFmtId="0" fontId="35" fillId="0" borderId="29" xfId="7" applyFont="1" applyBorder="1"/>
    <xf numFmtId="187" fontId="33" fillId="0" borderId="28" xfId="6" applyNumberFormat="1" applyFont="1" applyBorder="1">
      <alignment vertical="center"/>
    </xf>
    <xf numFmtId="186" fontId="34" fillId="0" borderId="133" xfId="6" applyNumberFormat="1" applyFont="1" applyBorder="1" applyAlignment="1">
      <alignment horizontal="center" vertical="center" wrapText="1"/>
    </xf>
    <xf numFmtId="49" fontId="34" fillId="0" borderId="133" xfId="6" applyNumberFormat="1" applyFont="1" applyBorder="1" applyAlignment="1">
      <alignment horizontal="center" vertical="center" wrapText="1"/>
    </xf>
    <xf numFmtId="186" fontId="34" fillId="0" borderId="133" xfId="6" applyNumberFormat="1" applyFont="1" applyBorder="1" applyAlignment="1">
      <alignment horizontal="left" vertical="center" wrapText="1"/>
    </xf>
    <xf numFmtId="188" fontId="33" fillId="0" borderId="63" xfId="6" applyNumberFormat="1" applyFont="1" applyBorder="1" applyAlignment="1">
      <alignment horizontal="right" vertical="center"/>
    </xf>
    <xf numFmtId="186" fontId="33" fillId="0" borderId="26" xfId="6" applyNumberFormat="1" applyFont="1" applyBorder="1">
      <alignment vertical="center"/>
    </xf>
    <xf numFmtId="202" fontId="33" fillId="0" borderId="63" xfId="6" applyNumberFormat="1" applyFont="1" applyBorder="1" applyAlignment="1">
      <alignment vertical="top"/>
    </xf>
    <xf numFmtId="187" fontId="33" fillId="0" borderId="30" xfId="6" applyNumberFormat="1" applyFont="1" applyBorder="1">
      <alignment vertical="center"/>
    </xf>
    <xf numFmtId="3" fontId="33" fillId="0" borderId="132" xfId="6" applyNumberFormat="1" applyFont="1" applyBorder="1">
      <alignment vertical="center"/>
    </xf>
    <xf numFmtId="186" fontId="34" fillId="0" borderId="133" xfId="6" applyNumberFormat="1" applyFont="1" applyBorder="1" applyAlignment="1">
      <alignment vertical="center" wrapText="1"/>
    </xf>
    <xf numFmtId="188" fontId="33" fillId="0" borderId="26" xfId="6" applyNumberFormat="1" applyFont="1" applyBorder="1">
      <alignment vertical="center"/>
    </xf>
    <xf numFmtId="187" fontId="26" fillId="0" borderId="0" xfId="7" applyNumberFormat="1" applyFont="1" applyAlignment="1">
      <alignment vertical="center"/>
    </xf>
    <xf numFmtId="187" fontId="3" fillId="0" borderId="0" xfId="7" applyNumberFormat="1" applyFont="1" applyAlignment="1">
      <alignment vertical="center" wrapText="1"/>
    </xf>
    <xf numFmtId="0" fontId="25" fillId="0" borderId="24" xfId="7" applyBorder="1" applyAlignment="1">
      <alignment wrapText="1"/>
    </xf>
    <xf numFmtId="0" fontId="3" fillId="0" borderId="0" xfId="7" applyFont="1" applyAlignment="1">
      <alignment vertical="center" wrapText="1"/>
    </xf>
    <xf numFmtId="0" fontId="3" fillId="0" borderId="29" xfId="7" applyFont="1" applyBorder="1" applyAlignment="1">
      <alignment vertical="center" wrapText="1"/>
    </xf>
    <xf numFmtId="187" fontId="29" fillId="0" borderId="0" xfId="7" applyNumberFormat="1" applyFont="1" applyAlignment="1">
      <alignment vertical="center"/>
    </xf>
    <xf numFmtId="0" fontId="3" fillId="0" borderId="0" xfId="7" applyFont="1" applyAlignment="1">
      <alignment horizontal="center" vertical="center"/>
    </xf>
    <xf numFmtId="0" fontId="3" fillId="0" borderId="0" xfId="7" applyFont="1" applyAlignment="1">
      <alignment horizontal="distributed" vertical="center"/>
    </xf>
    <xf numFmtId="0" fontId="3" fillId="0" borderId="0" xfId="7" applyFont="1" applyAlignment="1">
      <alignment horizontal="right" vertical="center"/>
    </xf>
    <xf numFmtId="0" fontId="3" fillId="0" borderId="0" xfId="7" applyFont="1" applyAlignment="1">
      <alignment vertical="center"/>
    </xf>
    <xf numFmtId="0" fontId="20" fillId="0" borderId="0" xfId="7" applyFont="1" applyAlignment="1">
      <alignment vertical="center"/>
    </xf>
    <xf numFmtId="0" fontId="3" fillId="0" borderId="15" xfId="7" applyFont="1" applyBorder="1" applyAlignment="1">
      <alignment vertical="center" wrapText="1"/>
    </xf>
    <xf numFmtId="0" fontId="36" fillId="0" borderId="14" xfId="7" applyFont="1" applyBorder="1" applyAlignment="1">
      <alignment vertical="center" wrapText="1"/>
    </xf>
    <xf numFmtId="0" fontId="20" fillId="0" borderId="34" xfId="7" applyFont="1" applyBorder="1" applyAlignment="1">
      <alignment vertical="center"/>
    </xf>
    <xf numFmtId="0" fontId="20" fillId="0" borderId="0" xfId="7" applyFont="1" applyAlignment="1">
      <alignment horizontal="center" vertical="center"/>
    </xf>
    <xf numFmtId="0" fontId="25" fillId="0" borderId="23" xfId="7" applyBorder="1" applyAlignment="1">
      <alignment wrapText="1"/>
    </xf>
    <xf numFmtId="187" fontId="3" fillId="0" borderId="26" xfId="8" applyNumberFormat="1" applyFont="1" applyBorder="1" applyAlignment="1">
      <alignment vertical="center"/>
    </xf>
    <xf numFmtId="0" fontId="37" fillId="0" borderId="0" xfId="7" applyFont="1" applyAlignment="1">
      <alignment horizontal="center" vertical="center"/>
    </xf>
    <xf numFmtId="0" fontId="37" fillId="0" borderId="0" xfId="8" applyFont="1" applyAlignment="1">
      <alignment horizontal="left" vertical="center"/>
    </xf>
    <xf numFmtId="0" fontId="37" fillId="0" borderId="27" xfId="8" applyFont="1" applyBorder="1" applyAlignment="1">
      <alignment horizontal="left" vertical="center"/>
    </xf>
    <xf numFmtId="187" fontId="3" fillId="0" borderId="28" xfId="8" applyNumberFormat="1" applyFont="1" applyBorder="1" applyAlignment="1">
      <alignment vertical="center"/>
    </xf>
    <xf numFmtId="0" fontId="25" fillId="0" borderId="29" xfId="7" applyBorder="1" applyAlignment="1">
      <alignment vertical="center"/>
    </xf>
    <xf numFmtId="194" fontId="3" fillId="0" borderId="0" xfId="8" applyNumberFormat="1" applyFont="1" applyAlignment="1">
      <alignment vertical="center"/>
    </xf>
    <xf numFmtId="0" fontId="3" fillId="0" borderId="24" xfId="8" applyFont="1" applyBorder="1" applyAlignment="1">
      <alignment wrapText="1"/>
    </xf>
    <xf numFmtId="0" fontId="3" fillId="0" borderId="24" xfId="7" applyFont="1" applyBorder="1" applyAlignment="1">
      <alignment horizontal="center" vertical="center"/>
    </xf>
    <xf numFmtId="0" fontId="3" fillId="0" borderId="25" xfId="7" applyFont="1" applyBorder="1" applyAlignment="1">
      <alignment horizontal="center" vertical="center"/>
    </xf>
    <xf numFmtId="0" fontId="11" fillId="0" borderId="0" xfId="7" applyFont="1" applyAlignment="1">
      <alignment vertical="center"/>
    </xf>
    <xf numFmtId="0" fontId="11" fillId="0" borderId="34" xfId="7" applyFont="1" applyBorder="1" applyAlignment="1">
      <alignment vertical="center"/>
    </xf>
    <xf numFmtId="187" fontId="3" fillId="0" borderId="23" xfId="7" applyNumberFormat="1" applyFont="1" applyBorder="1" applyAlignment="1">
      <alignment vertical="center"/>
    </xf>
    <xf numFmtId="187" fontId="3" fillId="0" borderId="24" xfId="7" applyNumberFormat="1" applyFont="1" applyBorder="1" applyAlignment="1">
      <alignment vertical="center"/>
    </xf>
    <xf numFmtId="187" fontId="3" fillId="0" borderId="25" xfId="7" applyNumberFormat="1" applyFont="1" applyBorder="1" applyAlignment="1">
      <alignment vertical="center"/>
    </xf>
    <xf numFmtId="187" fontId="3" fillId="0" borderId="26" xfId="7" applyNumberFormat="1" applyFont="1" applyBorder="1" applyAlignment="1">
      <alignment vertical="center"/>
    </xf>
    <xf numFmtId="187" fontId="3" fillId="0" borderId="27" xfId="7" applyNumberFormat="1" applyFont="1" applyBorder="1" applyAlignment="1">
      <alignment vertical="center"/>
    </xf>
    <xf numFmtId="187" fontId="3" fillId="0" borderId="28" xfId="7" applyNumberFormat="1" applyFont="1" applyBorder="1" applyAlignment="1">
      <alignment vertical="center"/>
    </xf>
    <xf numFmtId="187" fontId="3" fillId="0" borderId="29" xfId="7" applyNumberFormat="1" applyFont="1" applyBorder="1" applyAlignment="1">
      <alignment vertical="center"/>
    </xf>
    <xf numFmtId="187" fontId="3" fillId="0" borderId="30" xfId="7" applyNumberFormat="1" applyFont="1" applyBorder="1" applyAlignment="1">
      <alignment vertical="center"/>
    </xf>
    <xf numFmtId="3" fontId="38" fillId="0" borderId="14" xfId="6" applyNumberFormat="1" applyFont="1" applyBorder="1" applyAlignment="1">
      <alignment textRotation="45"/>
    </xf>
    <xf numFmtId="3" fontId="38" fillId="0" borderId="34" xfId="6" applyNumberFormat="1" applyFont="1" applyBorder="1" applyAlignment="1">
      <alignment vertical="center" textRotation="45"/>
    </xf>
    <xf numFmtId="0" fontId="39" fillId="0" borderId="34" xfId="6" applyFont="1" applyBorder="1">
      <alignment vertical="center"/>
    </xf>
    <xf numFmtId="0" fontId="40" fillId="0" borderId="0" xfId="0" applyFont="1">
      <alignment vertical="center"/>
    </xf>
    <xf numFmtId="0" fontId="40" fillId="0" borderId="0" xfId="0" applyFont="1" applyAlignment="1">
      <alignment vertical="center" textRotation="60"/>
    </xf>
    <xf numFmtId="0" fontId="40" fillId="0" borderId="35" xfId="0" applyFont="1" applyBorder="1" applyAlignment="1">
      <alignment horizontal="center" vertical="center"/>
    </xf>
    <xf numFmtId="0" fontId="39" fillId="0" borderId="69" xfId="0" applyFont="1" applyBorder="1">
      <alignment vertical="center"/>
    </xf>
    <xf numFmtId="0" fontId="40" fillId="0" borderId="157" xfId="0" applyFont="1" applyBorder="1">
      <alignment vertical="center"/>
    </xf>
    <xf numFmtId="183" fontId="40" fillId="0" borderId="157" xfId="0" applyNumberFormat="1" applyFont="1" applyBorder="1">
      <alignment vertical="center"/>
    </xf>
    <xf numFmtId="0" fontId="40" fillId="0" borderId="155" xfId="0" applyFont="1" applyBorder="1">
      <alignment vertical="center"/>
    </xf>
    <xf numFmtId="183" fontId="40" fillId="0" borderId="155" xfId="0" applyNumberFormat="1" applyFont="1" applyBorder="1">
      <alignment vertical="center"/>
    </xf>
    <xf numFmtId="0" fontId="40" fillId="0" borderId="156" xfId="0" applyFont="1" applyBorder="1">
      <alignment vertical="center"/>
    </xf>
    <xf numFmtId="183" fontId="40" fillId="0" borderId="156" xfId="0" applyNumberFormat="1" applyFont="1" applyBorder="1">
      <alignment vertical="center"/>
    </xf>
    <xf numFmtId="0" fontId="40" fillId="0" borderId="23" xfId="0" applyFont="1" applyBorder="1">
      <alignment vertical="center"/>
    </xf>
    <xf numFmtId="0" fontId="40" fillId="0" borderId="24" xfId="0" applyFont="1" applyBorder="1">
      <alignment vertical="center"/>
    </xf>
    <xf numFmtId="0" fontId="40" fillId="0" borderId="25" xfId="0" applyFont="1" applyBorder="1">
      <alignment vertical="center"/>
    </xf>
    <xf numFmtId="0" fontId="40" fillId="0" borderId="26" xfId="0" applyFont="1" applyBorder="1">
      <alignment vertical="center"/>
    </xf>
    <xf numFmtId="0" fontId="38" fillId="0" borderId="142" xfId="1" applyFont="1" applyBorder="1"/>
    <xf numFmtId="0" fontId="38" fillId="0" borderId="143" xfId="1" applyFont="1" applyBorder="1"/>
    <xf numFmtId="0" fontId="40" fillId="4" borderId="25" xfId="0" applyFont="1" applyFill="1" applyBorder="1">
      <alignment vertical="center"/>
    </xf>
    <xf numFmtId="0" fontId="40" fillId="0" borderId="144" xfId="2" applyFont="1" applyBorder="1">
      <alignment vertical="center"/>
    </xf>
    <xf numFmtId="0" fontId="40" fillId="0" borderId="145" xfId="2" applyFont="1" applyBorder="1">
      <alignment vertical="center"/>
    </xf>
    <xf numFmtId="0" fontId="40" fillId="4" borderId="15" xfId="0" applyFont="1" applyFill="1" applyBorder="1">
      <alignment vertical="center"/>
    </xf>
    <xf numFmtId="0" fontId="40" fillId="8" borderId="162" xfId="0" applyFont="1" applyFill="1" applyBorder="1">
      <alignment vertical="center"/>
    </xf>
    <xf numFmtId="0" fontId="40" fillId="0" borderId="142" xfId="0" applyFont="1" applyBorder="1">
      <alignment vertical="center"/>
    </xf>
    <xf numFmtId="0" fontId="40" fillId="0" borderId="116" xfId="0" applyFont="1" applyBorder="1">
      <alignment vertical="center"/>
    </xf>
    <xf numFmtId="0" fontId="40" fillId="0" borderId="144" xfId="0" applyFont="1" applyBorder="1">
      <alignment vertical="center"/>
    </xf>
    <xf numFmtId="0" fontId="40" fillId="0" borderId="103" xfId="0" applyFont="1" applyBorder="1">
      <alignment vertical="center"/>
    </xf>
    <xf numFmtId="0" fontId="40" fillId="0" borderId="28" xfId="0" applyFont="1" applyBorder="1">
      <alignment vertical="center"/>
    </xf>
    <xf numFmtId="0" fontId="40" fillId="0" borderId="146" xfId="0" applyFont="1" applyBorder="1">
      <alignment vertical="center"/>
    </xf>
    <xf numFmtId="0" fontId="40" fillId="0" borderId="163" xfId="0" applyFont="1" applyBorder="1">
      <alignment vertical="center"/>
    </xf>
    <xf numFmtId="0" fontId="40" fillId="0" borderId="146" xfId="2" applyFont="1" applyBorder="1">
      <alignment vertical="center"/>
    </xf>
    <xf numFmtId="0" fontId="40" fillId="0" borderId="147" xfId="2" applyFont="1" applyBorder="1">
      <alignment vertical="center"/>
    </xf>
    <xf numFmtId="178" fontId="40" fillId="0" borderId="104" xfId="2" applyNumberFormat="1" applyFont="1" applyBorder="1" applyAlignment="1">
      <alignment horizontal="distributed" vertical="center" shrinkToFit="1"/>
    </xf>
    <xf numFmtId="0" fontId="38" fillId="0" borderId="104" xfId="1" applyFont="1" applyBorder="1"/>
    <xf numFmtId="0" fontId="40" fillId="0" borderId="86" xfId="2" applyFont="1" applyBorder="1" applyAlignment="1">
      <alignment horizontal="distributed" vertical="center"/>
    </xf>
    <xf numFmtId="0" fontId="40" fillId="0" borderId="102" xfId="0" applyFont="1" applyBorder="1">
      <alignment vertical="center"/>
    </xf>
    <xf numFmtId="0" fontId="38" fillId="0" borderId="86" xfId="1" applyFont="1" applyBorder="1"/>
    <xf numFmtId="0" fontId="40" fillId="9" borderId="86" xfId="2" applyFont="1" applyFill="1" applyBorder="1" applyAlignment="1">
      <alignment horizontal="distributed" vertical="center"/>
    </xf>
    <xf numFmtId="0" fontId="40" fillId="9" borderId="102" xfId="0" applyFont="1" applyFill="1" applyBorder="1">
      <alignment vertical="center"/>
    </xf>
    <xf numFmtId="0" fontId="38" fillId="9" borderId="86" xfId="1" applyFont="1" applyFill="1" applyBorder="1"/>
    <xf numFmtId="0" fontId="40" fillId="9" borderId="164" xfId="2" applyFont="1" applyFill="1" applyBorder="1" applyAlignment="1">
      <alignment horizontal="distributed" vertical="center"/>
    </xf>
    <xf numFmtId="0" fontId="40" fillId="9" borderId="115" xfId="0" applyFont="1" applyFill="1" applyBorder="1">
      <alignment vertical="center"/>
    </xf>
    <xf numFmtId="0" fontId="38" fillId="9" borderId="164" xfId="1" applyFont="1" applyFill="1" applyBorder="1"/>
    <xf numFmtId="0" fontId="40" fillId="0" borderId="154" xfId="0" applyFont="1" applyBorder="1">
      <alignment vertical="center"/>
    </xf>
    <xf numFmtId="0" fontId="40" fillId="0" borderId="155" xfId="0" applyFont="1" applyBorder="1" applyAlignment="1">
      <alignment horizontal="left" vertical="center"/>
    </xf>
    <xf numFmtId="0" fontId="40" fillId="0" borderId="142" xfId="0" applyFont="1" applyBorder="1" applyAlignment="1">
      <alignment horizontal="right" vertical="center"/>
    </xf>
    <xf numFmtId="0" fontId="38" fillId="0" borderId="143" xfId="0" applyFont="1" applyBorder="1">
      <alignment vertical="center"/>
    </xf>
    <xf numFmtId="0" fontId="40" fillId="0" borderId="26" xfId="0" applyFont="1" applyBorder="1" applyAlignment="1">
      <alignment horizontal="right" vertical="center"/>
    </xf>
    <xf numFmtId="0" fontId="38" fillId="0" borderId="27" xfId="0" applyFont="1" applyBorder="1">
      <alignment vertical="center"/>
    </xf>
    <xf numFmtId="0" fontId="40" fillId="0" borderId="146" xfId="0" applyFont="1" applyBorder="1" applyAlignment="1">
      <alignment horizontal="right" vertical="center"/>
    </xf>
    <xf numFmtId="0" fontId="38" fillId="0" borderId="147" xfId="0" applyFont="1" applyBorder="1">
      <alignment vertical="center"/>
    </xf>
    <xf numFmtId="0" fontId="38" fillId="5" borderId="49" xfId="1" applyFont="1" applyFill="1" applyBorder="1" applyAlignment="1">
      <alignment vertical="center"/>
    </xf>
    <xf numFmtId="0" fontId="38" fillId="5" borderId="55" xfId="1" applyFont="1" applyFill="1" applyBorder="1" applyAlignment="1">
      <alignment vertical="center"/>
    </xf>
    <xf numFmtId="0" fontId="38" fillId="5" borderId="66" xfId="1" applyFont="1" applyFill="1" applyBorder="1" applyAlignment="1">
      <alignment vertical="center"/>
    </xf>
    <xf numFmtId="0" fontId="38" fillId="5" borderId="64" xfId="1" applyFont="1" applyFill="1" applyBorder="1" applyAlignment="1">
      <alignment vertical="center"/>
    </xf>
    <xf numFmtId="0" fontId="38" fillId="5" borderId="64" xfId="1" applyFont="1" applyFill="1" applyBorder="1" applyAlignment="1">
      <alignment horizontal="right" vertical="center"/>
    </xf>
    <xf numFmtId="0" fontId="38" fillId="5" borderId="29" xfId="1" applyFont="1" applyFill="1" applyBorder="1" applyAlignment="1">
      <alignment vertical="center"/>
    </xf>
    <xf numFmtId="0" fontId="38" fillId="5" borderId="29" xfId="1" applyFont="1" applyFill="1" applyBorder="1" applyAlignment="1">
      <alignment horizontal="right" vertical="center"/>
    </xf>
    <xf numFmtId="0" fontId="38" fillId="5" borderId="108" xfId="1" applyFont="1" applyFill="1" applyBorder="1" applyAlignment="1">
      <alignment vertical="center"/>
    </xf>
    <xf numFmtId="0" fontId="38" fillId="5" borderId="108" xfId="1" applyFont="1" applyFill="1" applyBorder="1" applyAlignment="1">
      <alignment horizontal="right" vertical="center"/>
    </xf>
    <xf numFmtId="3" fontId="38" fillId="0" borderId="15" xfId="6" applyNumberFormat="1" applyFont="1" applyBorder="1" applyAlignment="1">
      <alignment textRotation="45" wrapText="1"/>
    </xf>
    <xf numFmtId="0" fontId="39" fillId="0" borderId="0" xfId="0" applyFont="1">
      <alignment vertical="center"/>
    </xf>
    <xf numFmtId="0" fontId="39" fillId="0" borderId="0" xfId="6" applyFont="1">
      <alignment vertical="center"/>
    </xf>
    <xf numFmtId="3" fontId="38" fillId="0" borderId="34" xfId="6" applyNumberFormat="1" applyFont="1" applyBorder="1" applyAlignment="1">
      <alignment vertical="center" textRotation="45" wrapText="1"/>
    </xf>
    <xf numFmtId="3" fontId="38" fillId="0" borderId="34" xfId="6" applyNumberFormat="1" applyFont="1" applyBorder="1" applyAlignment="1">
      <alignment textRotation="45" wrapText="1"/>
    </xf>
    <xf numFmtId="3" fontId="38" fillId="0" borderId="34" xfId="6" applyNumberFormat="1" applyFont="1" applyBorder="1" applyAlignment="1">
      <alignment textRotation="45"/>
    </xf>
    <xf numFmtId="3" fontId="40" fillId="0" borderId="116" xfId="0" applyNumberFormat="1" applyFont="1" applyBorder="1">
      <alignment vertical="center"/>
    </xf>
    <xf numFmtId="0" fontId="10" fillId="5" borderId="191" xfId="1" applyFont="1" applyFill="1" applyBorder="1" applyAlignment="1">
      <alignment vertical="center"/>
    </xf>
    <xf numFmtId="0" fontId="38" fillId="0" borderId="197" xfId="0" applyFont="1" applyBorder="1">
      <alignment vertical="center"/>
    </xf>
    <xf numFmtId="0" fontId="38" fillId="0" borderId="95" xfId="0" applyFont="1" applyBorder="1">
      <alignment vertical="center"/>
    </xf>
    <xf numFmtId="0" fontId="40" fillId="0" borderId="3" xfId="0" applyFont="1" applyBorder="1">
      <alignment vertical="center"/>
    </xf>
    <xf numFmtId="0" fontId="40" fillId="0" borderId="4" xfId="0" applyFont="1" applyBorder="1">
      <alignment vertical="center"/>
    </xf>
    <xf numFmtId="0" fontId="38" fillId="0" borderId="16" xfId="0" applyFont="1" applyBorder="1">
      <alignment vertical="center"/>
    </xf>
    <xf numFmtId="0" fontId="38" fillId="0" borderId="1" xfId="0" applyFont="1" applyBorder="1">
      <alignment vertical="center"/>
    </xf>
    <xf numFmtId="0" fontId="40" fillId="0" borderId="29" xfId="0" applyFont="1" applyBorder="1">
      <alignment vertical="center"/>
    </xf>
    <xf numFmtId="0" fontId="40" fillId="0" borderId="30" xfId="0" applyFont="1" applyBorder="1">
      <alignment vertical="center"/>
    </xf>
    <xf numFmtId="0" fontId="40" fillId="0" borderId="94" xfId="0" applyFont="1" applyBorder="1">
      <alignment vertical="center"/>
    </xf>
    <xf numFmtId="0" fontId="40" fillId="0" borderId="197" xfId="0" applyFont="1" applyBorder="1">
      <alignment vertical="center"/>
    </xf>
    <xf numFmtId="0" fontId="40" fillId="0" borderId="95" xfId="0" applyFont="1" applyBorder="1">
      <alignment vertical="center"/>
    </xf>
    <xf numFmtId="0" fontId="40" fillId="0" borderId="34" xfId="0" applyFont="1" applyBorder="1">
      <alignment vertical="center"/>
    </xf>
    <xf numFmtId="3" fontId="40" fillId="0" borderId="0" xfId="0" applyNumberFormat="1" applyFont="1">
      <alignment vertical="center"/>
    </xf>
    <xf numFmtId="0" fontId="43" fillId="0" borderId="0" xfId="0" applyFont="1">
      <alignment vertical="center"/>
    </xf>
    <xf numFmtId="0" fontId="44" fillId="0" borderId="0" xfId="2" applyFont="1" applyAlignment="1">
      <alignment horizontal="distributed" vertical="center"/>
    </xf>
    <xf numFmtId="0" fontId="43" fillId="5" borderId="0" xfId="0" applyFont="1" applyFill="1">
      <alignment vertical="center"/>
    </xf>
    <xf numFmtId="0" fontId="45" fillId="5" borderId="23" xfId="1" applyFont="1" applyFill="1" applyBorder="1" applyAlignment="1">
      <alignment horizontal="left" vertical="center"/>
    </xf>
    <xf numFmtId="0" fontId="2" fillId="5" borderId="24" xfId="1" applyFill="1" applyBorder="1"/>
    <xf numFmtId="0" fontId="45" fillId="5" borderId="26" xfId="1" applyFont="1" applyFill="1" applyBorder="1" applyAlignment="1">
      <alignment horizontal="left" vertical="center"/>
    </xf>
    <xf numFmtId="0" fontId="45" fillId="5" borderId="28" xfId="1" applyFont="1" applyFill="1" applyBorder="1" applyAlignment="1">
      <alignment horizontal="left" vertical="center"/>
    </xf>
    <xf numFmtId="0" fontId="2" fillId="5" borderId="29" xfId="1" applyFill="1" applyBorder="1"/>
    <xf numFmtId="0" fontId="46" fillId="0" borderId="0" xfId="2" applyFont="1">
      <alignment vertical="center"/>
    </xf>
    <xf numFmtId="0" fontId="43" fillId="0" borderId="0" xfId="0" applyFont="1" applyAlignment="1">
      <alignment horizontal="left" vertical="center"/>
    </xf>
    <xf numFmtId="0" fontId="43" fillId="5" borderId="26" xfId="0" applyFont="1" applyFill="1" applyBorder="1">
      <alignment vertical="center"/>
    </xf>
    <xf numFmtId="0" fontId="43" fillId="0" borderId="26" xfId="0" applyFont="1" applyBorder="1">
      <alignment vertical="center"/>
    </xf>
    <xf numFmtId="0" fontId="10" fillId="5" borderId="28" xfId="0" applyFont="1" applyFill="1" applyBorder="1">
      <alignment vertical="center"/>
    </xf>
    <xf numFmtId="0" fontId="43" fillId="5" borderId="29" xfId="0" applyFont="1" applyFill="1" applyBorder="1">
      <alignment vertical="center"/>
    </xf>
    <xf numFmtId="0" fontId="47" fillId="0" borderId="0" xfId="6" applyFont="1">
      <alignment vertical="center"/>
    </xf>
    <xf numFmtId="0" fontId="2" fillId="0" borderId="0" xfId="6">
      <alignment vertical="center"/>
    </xf>
    <xf numFmtId="0" fontId="48" fillId="10" borderId="0" xfId="6" applyFont="1" applyFill="1">
      <alignment vertical="center"/>
    </xf>
    <xf numFmtId="0" fontId="2" fillId="10" borderId="0" xfId="6" applyFill="1">
      <alignment vertical="center"/>
    </xf>
    <xf numFmtId="0" fontId="51" fillId="0" borderId="0" xfId="6" applyFont="1">
      <alignment vertical="center"/>
    </xf>
    <xf numFmtId="0" fontId="14" fillId="10" borderId="34" xfId="1" applyFont="1" applyFill="1" applyBorder="1" applyAlignment="1">
      <alignment horizontal="center" vertical="center" wrapText="1"/>
    </xf>
    <xf numFmtId="180" fontId="13" fillId="10" borderId="34" xfId="1" applyNumberFormat="1" applyFont="1" applyFill="1" applyBorder="1" applyAlignment="1" applyProtection="1">
      <alignment horizontal="center" vertical="center" shrinkToFit="1"/>
      <protection locked="0"/>
    </xf>
    <xf numFmtId="0" fontId="13" fillId="10" borderId="34" xfId="1" applyFont="1" applyFill="1" applyBorder="1" applyAlignment="1">
      <alignment horizontal="center" vertical="center"/>
    </xf>
    <xf numFmtId="0" fontId="14" fillId="10" borderId="14" xfId="1" applyFont="1" applyFill="1" applyBorder="1" applyAlignment="1">
      <alignment horizontal="center" vertical="center" wrapText="1"/>
    </xf>
    <xf numFmtId="0" fontId="2" fillId="10" borderId="34" xfId="6" applyFill="1" applyBorder="1">
      <alignment vertical="center"/>
    </xf>
    <xf numFmtId="0" fontId="14" fillId="10" borderId="34" xfId="1" applyFont="1" applyFill="1" applyBorder="1" applyAlignment="1">
      <alignment horizontal="center" vertical="center"/>
    </xf>
    <xf numFmtId="0" fontId="2" fillId="10" borderId="34" xfId="6" applyFill="1" applyBorder="1" applyAlignment="1">
      <alignment horizontal="center" vertical="center"/>
    </xf>
    <xf numFmtId="0" fontId="6" fillId="10" borderId="34" xfId="1" applyFont="1" applyFill="1" applyBorder="1" applyAlignment="1">
      <alignment horizontal="center" vertical="center"/>
    </xf>
    <xf numFmtId="180" fontId="13" fillId="10" borderId="34" xfId="1" applyNumberFormat="1" applyFont="1" applyFill="1" applyBorder="1" applyAlignment="1" applyProtection="1">
      <alignment horizontal="center" vertical="center" shrinkToFit="1"/>
      <protection hidden="1"/>
    </xf>
    <xf numFmtId="0" fontId="14" fillId="10" borderId="0" xfId="1" applyFont="1" applyFill="1" applyAlignment="1">
      <alignment horizontal="center" vertical="center" wrapText="1"/>
    </xf>
    <xf numFmtId="0" fontId="10" fillId="10" borderId="34" xfId="1" applyFont="1" applyFill="1" applyBorder="1" applyAlignment="1">
      <alignment horizontal="left" vertical="center"/>
    </xf>
    <xf numFmtId="0" fontId="6" fillId="10" borderId="0" xfId="1" applyFont="1" applyFill="1" applyAlignment="1">
      <alignment horizontal="center" vertical="center"/>
    </xf>
    <xf numFmtId="180" fontId="13" fillId="10" borderId="0" xfId="1" applyNumberFormat="1" applyFont="1" applyFill="1" applyAlignment="1" applyProtection="1">
      <alignment horizontal="center" vertical="center" shrinkToFit="1"/>
      <protection hidden="1"/>
    </xf>
    <xf numFmtId="0" fontId="2" fillId="10" borderId="0" xfId="6" applyFill="1" applyAlignment="1">
      <alignment horizontal="center" vertical="center"/>
    </xf>
    <xf numFmtId="0" fontId="14" fillId="10"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4" fillId="10" borderId="0" xfId="1" applyFont="1" applyFill="1" applyAlignment="1">
      <alignment horizontal="center" vertical="center"/>
    </xf>
    <xf numFmtId="9" fontId="2" fillId="0" borderId="34" xfId="6" applyNumberFormat="1" applyBorder="1" applyAlignment="1">
      <alignment horizontal="right" vertical="center"/>
    </xf>
    <xf numFmtId="0" fontId="52" fillId="0" borderId="0" xfId="6" applyFont="1">
      <alignment vertical="center"/>
    </xf>
    <xf numFmtId="0" fontId="52" fillId="10" borderId="0" xfId="6" applyFont="1" applyFill="1">
      <alignment vertical="center"/>
    </xf>
    <xf numFmtId="0" fontId="10" fillId="5" borderId="34" xfId="1" applyFont="1" applyFill="1" applyBorder="1" applyAlignment="1">
      <alignment horizontal="left" vertical="center" wrapText="1"/>
    </xf>
    <xf numFmtId="0" fontId="53" fillId="0" borderId="34" xfId="6" applyFont="1" applyBorder="1">
      <alignment vertical="center"/>
    </xf>
    <xf numFmtId="0" fontId="10" fillId="10" borderId="34" xfId="1" applyFont="1" applyFill="1" applyBorder="1" applyAlignment="1">
      <alignment horizontal="left" vertical="center" wrapText="1"/>
    </xf>
    <xf numFmtId="0" fontId="53" fillId="10" borderId="34" xfId="6" applyFont="1" applyFill="1" applyBorder="1">
      <alignment vertical="center"/>
    </xf>
    <xf numFmtId="0" fontId="10" fillId="5" borderId="0" xfId="1" applyFont="1" applyFill="1" applyAlignment="1">
      <alignment horizontal="left" vertical="center"/>
    </xf>
    <xf numFmtId="0" fontId="10" fillId="10" borderId="0" xfId="1" applyFont="1" applyFill="1" applyAlignment="1">
      <alignment horizontal="left" vertical="center"/>
    </xf>
    <xf numFmtId="0" fontId="55" fillId="5" borderId="0" xfId="6" applyFont="1" applyFill="1">
      <alignment vertical="center"/>
    </xf>
    <xf numFmtId="0" fontId="61" fillId="5" borderId="0" xfId="6" applyFont="1" applyFill="1" applyAlignment="1">
      <alignment horizontal="center" vertical="center"/>
    </xf>
    <xf numFmtId="0" fontId="62" fillId="5" borderId="0" xfId="6" applyFont="1" applyFill="1">
      <alignment vertical="center"/>
    </xf>
    <xf numFmtId="0" fontId="2" fillId="5" borderId="0" xfId="6" applyFill="1">
      <alignment vertical="center"/>
    </xf>
    <xf numFmtId="176" fontId="63" fillId="5" borderId="0" xfId="6" applyNumberFormat="1" applyFont="1" applyFill="1" applyAlignment="1">
      <alignment horizontal="center" vertical="center"/>
    </xf>
    <xf numFmtId="0" fontId="2" fillId="5" borderId="0" xfId="6" applyFill="1" applyAlignment="1">
      <alignment horizontal="center" vertical="center"/>
    </xf>
    <xf numFmtId="0" fontId="64" fillId="5" borderId="0" xfId="6" applyFont="1" applyFill="1">
      <alignment vertical="center"/>
    </xf>
    <xf numFmtId="0" fontId="63" fillId="0" borderId="31" xfId="6" applyFont="1" applyBorder="1" applyAlignment="1">
      <alignment horizontal="center" vertical="center"/>
    </xf>
    <xf numFmtId="0" fontId="63" fillId="0" borderId="32" xfId="6" applyFont="1" applyBorder="1" applyAlignment="1" applyProtection="1">
      <alignment horizontal="center" vertical="center"/>
      <protection locked="0"/>
    </xf>
    <xf numFmtId="0" fontId="63" fillId="0" borderId="32" xfId="6" applyFont="1" applyBorder="1">
      <alignment vertical="center"/>
    </xf>
    <xf numFmtId="0" fontId="63" fillId="0" borderId="33" xfId="6" applyFont="1" applyBorder="1">
      <alignment vertical="center"/>
    </xf>
    <xf numFmtId="176" fontId="63" fillId="0" borderId="0" xfId="6" applyNumberFormat="1" applyFont="1">
      <alignment vertical="center"/>
    </xf>
    <xf numFmtId="0" fontId="63" fillId="5" borderId="0" xfId="6" applyFont="1" applyFill="1" applyAlignment="1">
      <alignment horizontal="center" vertical="center"/>
    </xf>
    <xf numFmtId="0" fontId="63" fillId="5" borderId="217" xfId="6" applyFont="1" applyFill="1" applyBorder="1" applyAlignment="1">
      <alignment horizontal="center" vertical="center"/>
    </xf>
    <xf numFmtId="0" fontId="63" fillId="5" borderId="8" xfId="6" applyFont="1" applyFill="1" applyBorder="1" applyAlignment="1">
      <alignment horizontal="center" vertical="center"/>
    </xf>
    <xf numFmtId="0" fontId="63" fillId="5" borderId="6" xfId="6" applyFont="1" applyFill="1" applyBorder="1" applyAlignment="1" applyProtection="1">
      <alignment horizontal="center" vertical="center"/>
      <protection locked="0"/>
    </xf>
    <xf numFmtId="0" fontId="63" fillId="5" borderId="9" xfId="6" applyFont="1" applyFill="1" applyBorder="1">
      <alignment vertical="center"/>
    </xf>
    <xf numFmtId="0" fontId="63" fillId="5" borderId="218" xfId="6" applyFont="1" applyFill="1" applyBorder="1" applyAlignment="1">
      <alignment horizontal="center" vertical="center"/>
    </xf>
    <xf numFmtId="0" fontId="63" fillId="0" borderId="218" xfId="6" applyFont="1" applyBorder="1" applyAlignment="1">
      <alignment horizontal="center" vertical="center"/>
    </xf>
    <xf numFmtId="0" fontId="63" fillId="0" borderId="220" xfId="6" applyFont="1" applyBorder="1" applyAlignment="1">
      <alignment horizontal="center" vertical="center"/>
    </xf>
    <xf numFmtId="176" fontId="63" fillId="5" borderId="16" xfId="6" applyNumberFormat="1" applyFont="1" applyFill="1" applyBorder="1" applyAlignment="1" applyProtection="1">
      <alignment horizontal="center" vertical="center"/>
      <protection locked="0"/>
    </xf>
    <xf numFmtId="0" fontId="63" fillId="5" borderId="1" xfId="6" applyFont="1" applyFill="1" applyBorder="1" applyAlignment="1">
      <alignment horizontal="center" vertical="center"/>
    </xf>
    <xf numFmtId="177" fontId="2" fillId="5" borderId="16" xfId="6" applyNumberFormat="1" applyFill="1" applyBorder="1" applyAlignment="1">
      <alignment horizontal="right" vertical="center"/>
    </xf>
    <xf numFmtId="0" fontId="2" fillId="5" borderId="17" xfId="6" applyFill="1" applyBorder="1" applyAlignment="1">
      <alignment horizontal="center" vertical="center"/>
    </xf>
    <xf numFmtId="177" fontId="2" fillId="5" borderId="0" xfId="6" applyNumberFormat="1" applyFill="1" applyAlignment="1">
      <alignment horizontal="right" vertical="center"/>
    </xf>
    <xf numFmtId="0" fontId="2" fillId="5" borderId="33" xfId="6" applyFill="1" applyBorder="1">
      <alignment vertical="center"/>
    </xf>
    <xf numFmtId="205" fontId="2" fillId="0" borderId="0" xfId="6" applyNumberFormat="1">
      <alignment vertical="center"/>
    </xf>
    <xf numFmtId="0" fontId="2" fillId="5" borderId="9" xfId="6" applyFill="1" applyBorder="1">
      <alignment vertical="center"/>
    </xf>
    <xf numFmtId="0" fontId="2" fillId="5" borderId="118" xfId="6" applyFill="1" applyBorder="1">
      <alignment vertical="center"/>
    </xf>
    <xf numFmtId="0" fontId="2" fillId="5" borderId="22" xfId="6" applyFill="1" applyBorder="1">
      <alignment vertical="center"/>
    </xf>
    <xf numFmtId="0" fontId="61" fillId="5" borderId="0" xfId="6" applyFont="1" applyFill="1" applyAlignment="1">
      <alignment horizontal="center"/>
    </xf>
    <xf numFmtId="0" fontId="64" fillId="0" borderId="0" xfId="6" applyFont="1">
      <alignment vertical="center"/>
    </xf>
    <xf numFmtId="205" fontId="2" fillId="0" borderId="34" xfId="6" applyNumberFormat="1" applyBorder="1">
      <alignment vertical="center"/>
    </xf>
    <xf numFmtId="0" fontId="2" fillId="0" borderId="0" xfId="6" applyAlignment="1">
      <alignment horizontal="right" vertical="center"/>
    </xf>
    <xf numFmtId="0" fontId="11" fillId="0" borderId="0" xfId="6" applyFont="1" applyAlignment="1">
      <alignment horizontal="center" vertical="center"/>
    </xf>
    <xf numFmtId="0" fontId="45" fillId="0" borderId="225" xfId="6" applyFont="1" applyBorder="1" applyAlignment="1">
      <alignment horizontal="center" vertical="center"/>
    </xf>
    <xf numFmtId="38" fontId="64" fillId="0" borderId="36" xfId="6" applyNumberFormat="1" applyFont="1" applyBorder="1" applyAlignment="1">
      <alignment horizontal="center" vertical="center"/>
    </xf>
    <xf numFmtId="38" fontId="64" fillId="0" borderId="223" xfId="6" applyNumberFormat="1" applyFont="1" applyBorder="1" applyAlignment="1">
      <alignment horizontal="center" vertical="center"/>
    </xf>
    <xf numFmtId="38" fontId="64" fillId="0" borderId="38" xfId="6" applyNumberFormat="1" applyFont="1" applyBorder="1" applyAlignment="1">
      <alignment horizontal="center" vertical="center"/>
    </xf>
    <xf numFmtId="0" fontId="45" fillId="0" borderId="226" xfId="6" applyFont="1" applyBorder="1" applyAlignment="1">
      <alignment horizontal="center" vertical="center"/>
    </xf>
    <xf numFmtId="0" fontId="45" fillId="0" borderId="227" xfId="6" applyFont="1" applyBorder="1" applyAlignment="1">
      <alignment horizontal="center" vertical="center"/>
    </xf>
    <xf numFmtId="38" fontId="64" fillId="0" borderId="228" xfId="6" applyNumberFormat="1" applyFont="1" applyBorder="1" applyAlignment="1">
      <alignment horizontal="center" vertical="center"/>
    </xf>
    <xf numFmtId="38" fontId="64" fillId="0" borderId="229" xfId="6" applyNumberFormat="1" applyFont="1" applyBorder="1" applyAlignment="1">
      <alignment horizontal="center" vertical="center"/>
    </xf>
    <xf numFmtId="38" fontId="64" fillId="0" borderId="230" xfId="6" applyNumberFormat="1" applyFont="1" applyBorder="1" applyAlignment="1">
      <alignment horizontal="center" vertical="center"/>
    </xf>
    <xf numFmtId="38" fontId="72" fillId="12" borderId="29" xfId="9" applyFont="1" applyFill="1" applyBorder="1" applyAlignment="1" applyProtection="1">
      <alignment horizontal="right" vertical="center"/>
    </xf>
    <xf numFmtId="0" fontId="70" fillId="0" borderId="30" xfId="6" applyFont="1" applyBorder="1" applyAlignment="1">
      <alignment horizontal="right" vertical="center"/>
    </xf>
    <xf numFmtId="38" fontId="72" fillId="12" borderId="15" xfId="9" applyFont="1" applyFill="1" applyBorder="1" applyAlignment="1" applyProtection="1">
      <alignment horizontal="right" vertical="center"/>
    </xf>
    <xf numFmtId="0" fontId="70" fillId="0" borderId="14" xfId="6" applyFont="1" applyBorder="1" applyAlignment="1">
      <alignment horizontal="right" vertical="center"/>
    </xf>
    <xf numFmtId="0" fontId="70" fillId="0" borderId="34" xfId="6" applyFont="1" applyBorder="1" applyAlignment="1">
      <alignment horizontal="center" vertical="center" wrapText="1"/>
    </xf>
    <xf numFmtId="38" fontId="72" fillId="12" borderId="13" xfId="9" applyFont="1" applyFill="1" applyBorder="1" applyAlignment="1" applyProtection="1">
      <alignment horizontal="center" vertical="center"/>
    </xf>
    <xf numFmtId="38" fontId="72" fillId="5" borderId="15" xfId="9" applyFont="1" applyFill="1" applyBorder="1" applyAlignment="1" applyProtection="1">
      <alignment horizontal="center" vertical="center" wrapText="1"/>
    </xf>
    <xf numFmtId="38" fontId="72" fillId="12" borderId="14" xfId="9" applyFont="1" applyFill="1" applyBorder="1" applyAlignment="1" applyProtection="1">
      <alignment horizontal="center" vertical="center"/>
    </xf>
    <xf numFmtId="38" fontId="72" fillId="5" borderId="15" xfId="9" applyFont="1" applyFill="1" applyBorder="1" applyAlignment="1" applyProtection="1">
      <alignment horizontal="center" vertical="center"/>
    </xf>
    <xf numFmtId="0" fontId="72" fillId="12" borderId="231" xfId="9" applyNumberFormat="1" applyFont="1" applyFill="1" applyBorder="1" applyAlignment="1" applyProtection="1">
      <alignment horizontal="right" vertical="center"/>
    </xf>
    <xf numFmtId="38" fontId="72" fillId="12" borderId="15" xfId="9" applyFont="1" applyFill="1" applyBorder="1" applyAlignment="1" applyProtection="1">
      <alignment vertical="center"/>
    </xf>
    <xf numFmtId="38" fontId="72" fillId="12" borderId="15" xfId="9" applyFont="1" applyFill="1" applyBorder="1" applyAlignment="1" applyProtection="1">
      <alignment horizontal="center" vertical="center"/>
    </xf>
    <xf numFmtId="0" fontId="0" fillId="5" borderId="0" xfId="0" applyFill="1">
      <alignment vertical="center"/>
    </xf>
    <xf numFmtId="0" fontId="2" fillId="5" borderId="0" xfId="1" applyFill="1"/>
    <xf numFmtId="176" fontId="2" fillId="5" borderId="0" xfId="1" applyNumberFormat="1" applyFill="1"/>
    <xf numFmtId="0" fontId="41" fillId="5" borderId="0" xfId="1" applyFont="1" applyFill="1" applyAlignment="1">
      <alignment vertical="center"/>
    </xf>
    <xf numFmtId="0" fontId="31" fillId="5" borderId="0" xfId="1" applyFont="1" applyFill="1" applyAlignment="1">
      <alignment vertical="center" wrapText="1"/>
    </xf>
    <xf numFmtId="0" fontId="41" fillId="5" borderId="0" xfId="1" applyFont="1" applyFill="1" applyAlignment="1">
      <alignment horizontal="left" vertical="center"/>
    </xf>
    <xf numFmtId="0" fontId="10" fillId="5" borderId="0" xfId="1" applyFont="1" applyFill="1" applyAlignment="1">
      <alignment vertical="center" shrinkToFit="1"/>
    </xf>
    <xf numFmtId="0" fontId="8" fillId="5" borderId="0" xfId="1" applyFont="1" applyFill="1" applyAlignment="1">
      <alignment vertical="center" shrinkToFit="1"/>
    </xf>
    <xf numFmtId="0" fontId="67" fillId="0" borderId="0" xfId="6" applyFont="1">
      <alignment vertical="center"/>
    </xf>
    <xf numFmtId="204" fontId="69" fillId="0" borderId="0" xfId="6" applyNumberFormat="1" applyFont="1" applyAlignment="1">
      <alignment horizontal="center" vertical="center"/>
    </xf>
    <xf numFmtId="0" fontId="69" fillId="0" borderId="0" xfId="6" applyFont="1" applyAlignment="1">
      <alignment horizontal="center" vertical="center"/>
    </xf>
    <xf numFmtId="0" fontId="64" fillId="0" borderId="0" xfId="6" applyFont="1" applyAlignment="1">
      <alignment horizontal="right" vertical="center"/>
    </xf>
    <xf numFmtId="0" fontId="64" fillId="0" borderId="11" xfId="6" applyFont="1" applyBorder="1">
      <alignment vertical="center"/>
    </xf>
    <xf numFmtId="0" fontId="64" fillId="5" borderId="9" xfId="6" applyFont="1" applyFill="1" applyBorder="1" applyAlignment="1">
      <alignment vertical="center" shrinkToFit="1"/>
    </xf>
    <xf numFmtId="0" fontId="3" fillId="0" borderId="0" xfId="6" applyFont="1" applyAlignment="1">
      <alignment horizontal="distributed" vertical="center"/>
    </xf>
    <xf numFmtId="0" fontId="64" fillId="0" borderId="0" xfId="6" applyFont="1" applyAlignment="1">
      <alignment horizontal="distributed" vertical="center"/>
    </xf>
    <xf numFmtId="0" fontId="70" fillId="0" borderId="0" xfId="6" applyFont="1">
      <alignment vertical="center"/>
    </xf>
    <xf numFmtId="0" fontId="3" fillId="0" borderId="14" xfId="6" applyFont="1" applyBorder="1" applyAlignment="1">
      <alignment horizontal="right" vertical="center"/>
    </xf>
    <xf numFmtId="0" fontId="11" fillId="5" borderId="24" xfId="6" applyFont="1" applyFill="1" applyBorder="1">
      <alignment vertical="center"/>
    </xf>
    <xf numFmtId="0" fontId="11" fillId="5" borderId="0" xfId="6" applyFont="1" applyFill="1">
      <alignment vertical="center"/>
    </xf>
    <xf numFmtId="0" fontId="64" fillId="5" borderId="0" xfId="6" applyFont="1" applyFill="1" applyAlignment="1">
      <alignment horizontal="distributed" vertical="center"/>
    </xf>
    <xf numFmtId="0" fontId="11" fillId="0" borderId="0" xfId="6" applyFont="1" applyAlignment="1">
      <alignment horizontal="left" vertical="top" shrinkToFit="1"/>
    </xf>
    <xf numFmtId="0" fontId="11" fillId="0" borderId="0" xfId="6" applyFont="1" applyAlignment="1">
      <alignment horizontal="left" vertical="top"/>
    </xf>
    <xf numFmtId="0" fontId="2" fillId="0" borderId="0" xfId="6" applyAlignment="1">
      <alignment horizontal="left" vertical="top" wrapText="1"/>
    </xf>
    <xf numFmtId="0" fontId="64" fillId="12" borderId="0" xfId="6" applyFont="1" applyFill="1" applyAlignment="1">
      <alignment vertical="center" shrinkToFit="1"/>
    </xf>
    <xf numFmtId="0" fontId="64" fillId="12" borderId="0" xfId="6" applyFont="1" applyFill="1">
      <alignment vertical="center"/>
    </xf>
    <xf numFmtId="0" fontId="63" fillId="5" borderId="5" xfId="6" applyFont="1" applyFill="1" applyBorder="1" applyAlignment="1">
      <alignment horizontal="center" vertical="center" wrapText="1"/>
    </xf>
    <xf numFmtId="0" fontId="63" fillId="5" borderId="6" xfId="6" applyFont="1" applyFill="1" applyBorder="1" applyAlignment="1">
      <alignment horizontal="center" vertical="center"/>
    </xf>
    <xf numFmtId="0" fontId="63" fillId="5" borderId="9" xfId="6" applyFont="1" applyFill="1" applyBorder="1" applyAlignment="1">
      <alignment horizontal="center" vertical="center"/>
    </xf>
    <xf numFmtId="0" fontId="2" fillId="5" borderId="5" xfId="6" applyFill="1" applyBorder="1" applyAlignment="1">
      <alignment horizontal="center" vertical="center"/>
    </xf>
    <xf numFmtId="0" fontId="2" fillId="5" borderId="9" xfId="6" applyFill="1" applyBorder="1" applyAlignment="1">
      <alignment horizontal="center" vertical="center"/>
    </xf>
    <xf numFmtId="0" fontId="54" fillId="5" borderId="0" xfId="6" applyFont="1" applyFill="1" applyAlignment="1">
      <alignment horizontal="center" vertical="center" wrapText="1"/>
    </xf>
    <xf numFmtId="0" fontId="56" fillId="11" borderId="214" xfId="6" applyFont="1" applyFill="1" applyBorder="1" applyAlignment="1">
      <alignment horizontal="left" vertical="center" wrapText="1"/>
    </xf>
    <xf numFmtId="0" fontId="56" fillId="11" borderId="215" xfId="6" applyFont="1" applyFill="1" applyBorder="1" applyAlignment="1">
      <alignment horizontal="left" vertical="center" wrapText="1"/>
    </xf>
    <xf numFmtId="0" fontId="56" fillId="11" borderId="216" xfId="6" applyFont="1" applyFill="1" applyBorder="1" applyAlignment="1">
      <alignment horizontal="left" vertical="center" wrapText="1"/>
    </xf>
    <xf numFmtId="0" fontId="2" fillId="5" borderId="0" xfId="6" applyFill="1" applyAlignment="1">
      <alignment horizontal="center" vertical="center"/>
    </xf>
    <xf numFmtId="0" fontId="73" fillId="5" borderId="15" xfId="6" applyFont="1" applyFill="1" applyBorder="1" applyAlignment="1">
      <alignment horizontal="center" vertical="center"/>
    </xf>
    <xf numFmtId="0" fontId="73" fillId="5" borderId="13" xfId="6" applyFont="1" applyFill="1" applyBorder="1" applyAlignment="1">
      <alignment horizontal="center" vertical="center"/>
    </xf>
    <xf numFmtId="0" fontId="73" fillId="5" borderId="118" xfId="6" applyFont="1" applyFill="1" applyBorder="1" applyAlignment="1">
      <alignment horizontal="center" vertical="center"/>
    </xf>
    <xf numFmtId="204" fontId="63" fillId="5" borderId="34" xfId="6" applyNumberFormat="1" applyFont="1" applyFill="1" applyBorder="1" applyAlignment="1" applyProtection="1">
      <alignment horizontal="center" vertical="center"/>
      <protection locked="0"/>
    </xf>
    <xf numFmtId="204" fontId="63" fillId="5" borderId="219" xfId="6" applyNumberFormat="1" applyFont="1" applyFill="1" applyBorder="1" applyAlignment="1" applyProtection="1">
      <alignment horizontal="center" vertical="center"/>
      <protection locked="0"/>
    </xf>
    <xf numFmtId="0" fontId="63" fillId="5" borderId="34" xfId="6" applyFont="1" applyFill="1" applyBorder="1" applyAlignment="1" applyProtection="1">
      <alignment horizontal="center" vertical="center" shrinkToFit="1"/>
      <protection locked="0"/>
    </xf>
    <xf numFmtId="0" fontId="63" fillId="5" borderId="219" xfId="6" applyFont="1" applyFill="1" applyBorder="1" applyAlignment="1" applyProtection="1">
      <alignment horizontal="center" vertical="center" shrinkToFit="1"/>
      <protection locked="0"/>
    </xf>
    <xf numFmtId="0" fontId="65" fillId="5" borderId="10" xfId="6" applyFont="1" applyFill="1" applyBorder="1" applyAlignment="1">
      <alignment horizontal="left" vertical="center" wrapText="1"/>
    </xf>
    <xf numFmtId="0" fontId="65" fillId="5" borderId="0" xfId="6" applyFont="1" applyFill="1" applyAlignment="1">
      <alignment horizontal="left" vertical="center" wrapText="1"/>
    </xf>
    <xf numFmtId="0" fontId="66" fillId="5" borderId="0" xfId="6" applyFont="1" applyFill="1" applyAlignment="1">
      <alignment horizontal="left" vertical="center" wrapText="1"/>
    </xf>
    <xf numFmtId="0" fontId="63" fillId="5" borderId="221" xfId="6" applyFont="1" applyFill="1" applyBorder="1" applyAlignment="1" applyProtection="1">
      <alignment horizontal="center" vertical="center" shrinkToFit="1"/>
      <protection locked="0"/>
    </xf>
    <xf numFmtId="0" fontId="63" fillId="5" borderId="222" xfId="6" applyFont="1" applyFill="1" applyBorder="1" applyAlignment="1" applyProtection="1">
      <alignment horizontal="center" vertical="center" shrinkToFit="1"/>
      <protection locked="0"/>
    </xf>
    <xf numFmtId="176" fontId="63" fillId="5" borderId="1" xfId="6" applyNumberFormat="1" applyFont="1" applyFill="1" applyBorder="1" applyAlignment="1" applyProtection="1">
      <alignment horizontal="center" vertical="center"/>
      <protection locked="0"/>
    </xf>
    <xf numFmtId="176" fontId="63" fillId="5" borderId="17" xfId="6" applyNumberFormat="1" applyFont="1" applyFill="1" applyBorder="1" applyAlignment="1" applyProtection="1">
      <alignment horizontal="center" vertical="center"/>
      <protection locked="0"/>
    </xf>
    <xf numFmtId="0" fontId="63" fillId="5" borderId="6" xfId="6" applyFont="1" applyFill="1" applyBorder="1" applyAlignment="1">
      <alignment horizontal="center" vertical="center" wrapText="1"/>
    </xf>
    <xf numFmtId="0" fontId="63" fillId="5" borderId="9" xfId="6" applyFont="1" applyFill="1" applyBorder="1" applyAlignment="1">
      <alignment horizontal="center" vertical="center" wrapText="1"/>
    </xf>
    <xf numFmtId="0" fontId="63" fillId="5" borderId="36" xfId="6" applyFont="1" applyFill="1" applyBorder="1" applyAlignment="1">
      <alignment horizontal="center" vertical="center"/>
    </xf>
    <xf numFmtId="0" fontId="2" fillId="0" borderId="37" xfId="6" applyBorder="1" applyAlignment="1">
      <alignment horizontal="center" vertical="center"/>
    </xf>
    <xf numFmtId="177" fontId="63" fillId="0" borderId="37" xfId="6" applyNumberFormat="1" applyFont="1" applyBorder="1" applyAlignment="1">
      <alignment horizontal="center" vertical="center"/>
    </xf>
    <xf numFmtId="177" fontId="63" fillId="0" borderId="223" xfId="6" applyNumberFormat="1" applyFont="1" applyBorder="1" applyAlignment="1">
      <alignment horizontal="center" vertical="center"/>
    </xf>
    <xf numFmtId="176" fontId="61" fillId="5" borderId="31" xfId="6" applyNumberFormat="1" applyFont="1" applyFill="1" applyBorder="1" applyAlignment="1">
      <alignment horizontal="center" vertical="center" wrapText="1"/>
    </xf>
    <xf numFmtId="0" fontId="55" fillId="0" borderId="32" xfId="6" applyFont="1" applyBorder="1" applyAlignment="1">
      <alignment horizontal="center" vertical="center" wrapText="1"/>
    </xf>
    <xf numFmtId="176" fontId="61" fillId="5" borderId="223" xfId="6" applyNumberFormat="1" applyFont="1" applyFill="1" applyBorder="1" applyAlignment="1" applyProtection="1">
      <alignment horizontal="center" vertical="center" wrapText="1"/>
      <protection locked="0"/>
    </xf>
    <xf numFmtId="0" fontId="55" fillId="0" borderId="32" xfId="6" applyFont="1" applyBorder="1" applyAlignment="1" applyProtection="1">
      <alignment horizontal="center" vertical="center"/>
      <protection locked="0"/>
    </xf>
    <xf numFmtId="0" fontId="55" fillId="0" borderId="33" xfId="6" applyFont="1" applyBorder="1" applyProtection="1">
      <alignment vertical="center"/>
      <protection locked="0"/>
    </xf>
    <xf numFmtId="0" fontId="63" fillId="5" borderId="217" xfId="6" applyFont="1" applyFill="1" applyBorder="1" applyAlignment="1">
      <alignment horizontal="center" vertical="center"/>
    </xf>
    <xf numFmtId="0" fontId="2" fillId="0" borderId="224" xfId="6" applyBorder="1" applyAlignment="1">
      <alignment horizontal="center" vertical="center"/>
    </xf>
    <xf numFmtId="0" fontId="63" fillId="0" borderId="224" xfId="6" applyFont="1" applyBorder="1" applyAlignment="1" applyProtection="1">
      <alignment horizontal="center" vertical="center"/>
      <protection locked="0"/>
    </xf>
    <xf numFmtId="0" fontId="2" fillId="0" borderId="224" xfId="6" applyBorder="1" applyProtection="1">
      <alignment vertical="center"/>
      <protection locked="0"/>
    </xf>
    <xf numFmtId="0" fontId="2" fillId="0" borderId="8" xfId="6" applyBorder="1" applyProtection="1">
      <alignment vertical="center"/>
      <protection locked="0"/>
    </xf>
    <xf numFmtId="0" fontId="63" fillId="5" borderId="218" xfId="6" applyFont="1" applyFill="1" applyBorder="1" applyAlignment="1">
      <alignment horizontal="center" vertical="center"/>
    </xf>
    <xf numFmtId="0" fontId="2" fillId="0" borderId="34" xfId="6" applyBorder="1" applyAlignment="1">
      <alignment horizontal="center" vertical="center"/>
    </xf>
    <xf numFmtId="0" fontId="63" fillId="0" borderId="34" xfId="6" applyFont="1" applyBorder="1" applyAlignment="1" applyProtection="1">
      <alignment horizontal="center" vertical="center"/>
      <protection locked="0"/>
    </xf>
    <xf numFmtId="0" fontId="2" fillId="0" borderId="34" xfId="6" applyBorder="1" applyProtection="1">
      <alignment vertical="center"/>
      <protection locked="0"/>
    </xf>
    <xf numFmtId="0" fontId="2" fillId="0" borderId="15" xfId="6" applyBorder="1" applyProtection="1">
      <alignment vertical="center"/>
      <protection locked="0"/>
    </xf>
    <xf numFmtId="0" fontId="63" fillId="5" borderId="220" xfId="6" applyFont="1" applyFill="1" applyBorder="1" applyAlignment="1">
      <alignment horizontal="center" vertical="center"/>
    </xf>
    <xf numFmtId="0" fontId="2" fillId="0" borderId="221" xfId="6" applyBorder="1" applyAlignment="1">
      <alignment horizontal="center" vertical="center"/>
    </xf>
    <xf numFmtId="0" fontId="63" fillId="0" borderId="221" xfId="6" applyFont="1" applyBorder="1" applyAlignment="1" applyProtection="1">
      <alignment horizontal="center" vertical="center"/>
      <protection locked="0"/>
    </xf>
    <xf numFmtId="0" fontId="2" fillId="0" borderId="221" xfId="6" applyBorder="1" applyProtection="1">
      <alignment vertical="center"/>
      <protection locked="0"/>
    </xf>
    <xf numFmtId="0" fontId="2" fillId="0" borderId="21" xfId="6" applyBorder="1" applyProtection="1">
      <alignment vertical="center"/>
      <protection locked="0"/>
    </xf>
    <xf numFmtId="3" fontId="17" fillId="0" borderId="149" xfId="1" applyNumberFormat="1" applyFont="1" applyBorder="1" applyAlignment="1">
      <alignment horizontal="right" vertical="center" shrinkToFit="1"/>
    </xf>
    <xf numFmtId="3" fontId="17" fillId="0" borderId="84" xfId="1" applyNumberFormat="1" applyFont="1" applyBorder="1" applyAlignment="1">
      <alignment horizontal="right" vertical="center" shrinkToFit="1"/>
    </xf>
    <xf numFmtId="3" fontId="17" fillId="0" borderId="186" xfId="1" applyNumberFormat="1" applyFont="1" applyBorder="1" applyAlignment="1">
      <alignment horizontal="right" vertical="center" shrinkToFit="1"/>
    </xf>
    <xf numFmtId="3" fontId="17" fillId="0" borderId="183" xfId="1" applyNumberFormat="1" applyFont="1" applyBorder="1" applyAlignment="1">
      <alignment horizontal="right" vertical="center" shrinkToFit="1"/>
    </xf>
    <xf numFmtId="3" fontId="17" fillId="0" borderId="185" xfId="1" applyNumberFormat="1" applyFont="1" applyBorder="1" applyAlignment="1">
      <alignment horizontal="right" vertical="center" shrinkToFit="1"/>
    </xf>
    <xf numFmtId="3" fontId="17" fillId="0" borderId="86" xfId="1" quotePrefix="1" applyNumberFormat="1" applyFont="1" applyBorder="1" applyAlignment="1">
      <alignment vertical="center" shrinkToFit="1"/>
    </xf>
    <xf numFmtId="3" fontId="17" fillId="0" borderId="61" xfId="1" quotePrefix="1" applyNumberFormat="1" applyFont="1" applyBorder="1" applyAlignment="1">
      <alignment vertical="center" shrinkToFit="1"/>
    </xf>
    <xf numFmtId="3" fontId="17" fillId="0" borderId="87" xfId="1" quotePrefix="1" applyNumberFormat="1" applyFont="1" applyBorder="1" applyAlignment="1">
      <alignment vertical="center" shrinkToFit="1"/>
    </xf>
    <xf numFmtId="3" fontId="17" fillId="0" borderId="102" xfId="1" quotePrefix="1" applyNumberFormat="1" applyFont="1" applyBorder="1" applyAlignment="1">
      <alignment vertical="center" shrinkToFit="1"/>
    </xf>
    <xf numFmtId="0" fontId="10" fillId="0" borderId="164" xfId="1" applyFont="1" applyBorder="1" applyAlignment="1">
      <alignment horizontal="left" vertical="center" shrinkToFit="1"/>
    </xf>
    <xf numFmtId="0" fontId="10" fillId="0" borderId="114" xfId="1" applyFont="1" applyBorder="1" applyAlignment="1">
      <alignment horizontal="left" vertical="center" shrinkToFit="1"/>
    </xf>
    <xf numFmtId="0" fontId="10" fillId="0" borderId="115" xfId="1" applyFont="1" applyBorder="1" applyAlignment="1">
      <alignment horizontal="left" vertical="center" shrinkToFit="1"/>
    </xf>
    <xf numFmtId="0" fontId="10" fillId="0" borderId="35" xfId="1" applyFont="1" applyBorder="1" applyAlignment="1">
      <alignment horizontal="center" vertical="center" textRotation="255"/>
    </xf>
    <xf numFmtId="0" fontId="10" fillId="0" borderId="63" xfId="1" applyFont="1" applyBorder="1" applyAlignment="1">
      <alignment horizontal="center" vertical="center" textRotation="255"/>
    </xf>
    <xf numFmtId="0" fontId="10" fillId="0" borderId="68" xfId="1" applyFont="1" applyBorder="1" applyAlignment="1">
      <alignment horizontal="center" vertical="center" textRotation="255"/>
    </xf>
    <xf numFmtId="3" fontId="10" fillId="0" borderId="109" xfId="1" applyNumberFormat="1" applyFont="1" applyBorder="1" applyAlignment="1">
      <alignment horizontal="right" vertical="center" shrinkToFit="1"/>
    </xf>
    <xf numFmtId="3" fontId="10" fillId="0" borderId="110" xfId="1" applyNumberFormat="1" applyFont="1" applyBorder="1" applyAlignment="1">
      <alignment horizontal="right" vertical="center" shrinkToFit="1"/>
    </xf>
    <xf numFmtId="3" fontId="10" fillId="0" borderId="111" xfId="1" applyNumberFormat="1" applyFont="1" applyBorder="1" applyAlignment="1">
      <alignment horizontal="right" vertical="center" shrinkToFit="1"/>
    </xf>
    <xf numFmtId="0" fontId="10" fillId="5" borderId="28" xfId="1" applyFont="1" applyFill="1" applyBorder="1" applyAlignment="1">
      <alignment horizontal="right" vertical="center" shrinkToFit="1"/>
    </xf>
    <xf numFmtId="0" fontId="10" fillId="5" borderId="29" xfId="1" applyFont="1" applyFill="1" applyBorder="1" applyAlignment="1">
      <alignment horizontal="right" vertical="center" shrinkToFit="1"/>
    </xf>
    <xf numFmtId="0" fontId="10" fillId="5" borderId="30" xfId="1" applyFont="1" applyFill="1" applyBorder="1" applyAlignment="1">
      <alignment horizontal="right" vertical="center" shrinkToFit="1"/>
    </xf>
    <xf numFmtId="0" fontId="18" fillId="0" borderId="35" xfId="1" applyFont="1" applyBorder="1" applyAlignment="1">
      <alignment horizontal="center" vertical="center" textRotation="255" wrapText="1"/>
    </xf>
    <xf numFmtId="0" fontId="18" fillId="0" borderId="63" xfId="1" applyFont="1" applyBorder="1" applyAlignment="1">
      <alignment horizontal="center" vertical="center" textRotation="255" wrapTex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0" fontId="10" fillId="0" borderId="104" xfId="1" applyFont="1" applyBorder="1" applyAlignment="1">
      <alignment horizontal="left" vertical="center" shrinkToFit="1"/>
    </xf>
    <xf numFmtId="0" fontId="10" fillId="0" borderId="165" xfId="1" applyFont="1" applyBorder="1" applyAlignment="1">
      <alignment horizontal="left" vertical="center" shrinkToFit="1"/>
    </xf>
    <xf numFmtId="0" fontId="10" fillId="0" borderId="103" xfId="1" applyFont="1" applyBorder="1" applyAlignment="1">
      <alignment horizontal="left" vertical="center" shrinkToFit="1"/>
    </xf>
    <xf numFmtId="0" fontId="16" fillId="0" borderId="105" xfId="1" applyFont="1" applyBorder="1" applyAlignment="1" applyProtection="1">
      <alignment horizontal="center" vertical="center"/>
      <protection locked="0"/>
    </xf>
    <xf numFmtId="0" fontId="16" fillId="0" borderId="107" xfId="1" applyFont="1" applyBorder="1" applyAlignment="1" applyProtection="1">
      <alignment horizontal="center" vertical="center"/>
      <protection locked="0"/>
    </xf>
    <xf numFmtId="0" fontId="16" fillId="0" borderId="180" xfId="1" applyFont="1" applyBorder="1" applyAlignment="1" applyProtection="1">
      <alignment horizontal="center" vertical="center"/>
      <protection locked="0"/>
    </xf>
    <xf numFmtId="0" fontId="16" fillId="0" borderId="181" xfId="1" applyFont="1" applyBorder="1" applyAlignment="1" applyProtection="1">
      <alignment horizontal="center" vertical="center"/>
      <protection locked="0"/>
    </xf>
    <xf numFmtId="3" fontId="17" fillId="0" borderId="178" xfId="1" quotePrefix="1" applyNumberFormat="1" applyFont="1" applyBorder="1" applyAlignment="1">
      <alignment vertical="center" shrinkToFit="1"/>
    </xf>
    <xf numFmtId="3" fontId="17" fillId="0" borderId="65" xfId="1" quotePrefix="1" applyNumberFormat="1" applyFont="1" applyBorder="1" applyAlignment="1">
      <alignmen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9" fillId="0" borderId="15" xfId="1" applyNumberFormat="1" applyFont="1" applyBorder="1" applyAlignment="1">
      <alignment horizontal="center" vertical="center" shrinkToFit="1"/>
    </xf>
    <xf numFmtId="184" fontId="19" fillId="0" borderId="13" xfId="1" applyNumberFormat="1" applyFont="1" applyBorder="1" applyAlignment="1">
      <alignment horizontal="center" vertical="center" shrinkToFit="1"/>
    </xf>
    <xf numFmtId="184" fontId="19" fillId="0" borderId="14" xfId="1" applyNumberFormat="1" applyFont="1" applyBorder="1" applyAlignment="1">
      <alignment horizontal="center"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184" fontId="19" fillId="0" borderId="23" xfId="1" applyNumberFormat="1" applyFont="1" applyBorder="1" applyAlignment="1">
      <alignment horizontal="center" vertical="center" shrinkToFit="1"/>
    </xf>
    <xf numFmtId="184" fontId="19" fillId="0" borderId="24" xfId="1" applyNumberFormat="1" applyFont="1" applyBorder="1" applyAlignment="1">
      <alignment horizontal="center" vertical="center" shrinkToFit="1"/>
    </xf>
    <xf numFmtId="184" fontId="19" fillId="0" borderId="25" xfId="1" applyNumberFormat="1" applyFont="1" applyBorder="1" applyAlignment="1">
      <alignment horizontal="center" vertical="center" shrinkToFit="1"/>
    </xf>
    <xf numFmtId="38" fontId="19" fillId="0" borderId="70" xfId="5" applyFont="1" applyFill="1" applyBorder="1" applyAlignment="1" applyProtection="1">
      <alignment horizontal="right" vertical="center" shrinkToFit="1"/>
    </xf>
    <xf numFmtId="38" fontId="19" fillId="0" borderId="71" xfId="5" applyFont="1" applyFill="1" applyBorder="1" applyAlignment="1" applyProtection="1">
      <alignment horizontal="right" vertical="center" shrinkToFit="1"/>
    </xf>
    <xf numFmtId="0" fontId="14" fillId="0" borderId="14" xfId="1" applyFont="1" applyBorder="1" applyAlignment="1">
      <alignment horizontal="center" vertical="center" textRotation="255"/>
    </xf>
    <xf numFmtId="0" fontId="16" fillId="0" borderId="47" xfId="1" applyFont="1" applyBorder="1" applyAlignment="1" applyProtection="1">
      <alignment horizontal="center" vertical="center"/>
      <protection locked="0"/>
    </xf>
    <xf numFmtId="0" fontId="16" fillId="0" borderId="48" xfId="1" applyFont="1" applyBorder="1" applyAlignment="1" applyProtection="1">
      <alignment horizontal="center" vertical="center"/>
      <protection locked="0"/>
    </xf>
    <xf numFmtId="3" fontId="17" fillId="0" borderId="148" xfId="1" quotePrefix="1" applyNumberFormat="1" applyFont="1" applyBorder="1" applyAlignment="1">
      <alignment vertical="center" shrinkToFit="1"/>
    </xf>
    <xf numFmtId="3" fontId="17" fillId="0" borderId="166" xfId="1" quotePrefix="1" applyNumberFormat="1" applyFont="1" applyBorder="1" applyAlignment="1">
      <alignment vertical="center" shrinkToFit="1"/>
    </xf>
    <xf numFmtId="3" fontId="17" fillId="0" borderId="104" xfId="1" quotePrefix="1" applyNumberFormat="1" applyFont="1" applyBorder="1" applyAlignment="1">
      <alignment vertical="center" shrinkToFit="1"/>
    </xf>
    <xf numFmtId="3" fontId="17" fillId="0" borderId="189" xfId="1" quotePrefix="1" applyNumberFormat="1" applyFont="1" applyBorder="1" applyAlignment="1">
      <alignment vertical="center" shrinkToFit="1"/>
    </xf>
    <xf numFmtId="3" fontId="17" fillId="0" borderId="190" xfId="1" quotePrefix="1" applyNumberFormat="1" applyFont="1" applyBorder="1" applyAlignment="1">
      <alignment vertical="center" shrinkToFit="1"/>
    </xf>
    <xf numFmtId="3" fontId="17" fillId="0" borderId="103" xfId="1" quotePrefix="1" applyNumberFormat="1" applyFont="1" applyBorder="1" applyAlignment="1">
      <alignment vertical="center" shrinkToFit="1"/>
    </xf>
    <xf numFmtId="3" fontId="17" fillId="0" borderId="50" xfId="1" quotePrefix="1" applyNumberFormat="1" applyFont="1" applyBorder="1" applyAlignment="1">
      <alignment vertical="center" shrinkToFit="1"/>
    </xf>
    <xf numFmtId="3" fontId="17" fillId="0" borderId="188" xfId="1" quotePrefix="1" applyNumberFormat="1" applyFont="1" applyBorder="1" applyAlignment="1">
      <alignment vertical="center" shrinkToFit="1"/>
    </xf>
    <xf numFmtId="3" fontId="17" fillId="0" borderId="66" xfId="1" quotePrefix="1" applyNumberFormat="1" applyFont="1" applyBorder="1" applyAlignment="1">
      <alignment vertical="center" shrinkToFit="1"/>
    </xf>
    <xf numFmtId="184" fontId="19" fillId="0" borderId="104" xfId="1" applyNumberFormat="1" applyFont="1" applyBorder="1" applyAlignment="1">
      <alignment horizontal="center" vertical="center" shrinkToFit="1"/>
    </xf>
    <xf numFmtId="184" fontId="19" fillId="0" borderId="165" xfId="1" applyNumberFormat="1" applyFont="1" applyBorder="1" applyAlignment="1">
      <alignment horizontal="center" vertical="center" shrinkToFit="1"/>
    </xf>
    <xf numFmtId="184" fontId="19" fillId="0" borderId="103" xfId="1" applyNumberFormat="1" applyFont="1" applyBorder="1" applyAlignment="1">
      <alignment horizontal="center" vertical="center" shrinkToFit="1"/>
    </xf>
    <xf numFmtId="184" fontId="19" fillId="0" borderId="164" xfId="1" applyNumberFormat="1" applyFont="1" applyBorder="1" applyAlignment="1">
      <alignment horizontal="center" vertical="center" shrinkToFit="1"/>
    </xf>
    <xf numFmtId="184" fontId="19" fillId="0" borderId="114" xfId="1" applyNumberFormat="1" applyFont="1" applyBorder="1" applyAlignment="1">
      <alignment horizontal="center" vertical="center" shrinkToFit="1"/>
    </xf>
    <xf numFmtId="184" fontId="19" fillId="0" borderId="115" xfId="1" applyNumberFormat="1" applyFont="1" applyBorder="1" applyAlignment="1">
      <alignment horizontal="center" vertical="center" shrinkToFit="1"/>
    </xf>
    <xf numFmtId="0" fontId="10" fillId="5" borderId="56"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58" xfId="0" applyFont="1" applyFill="1" applyBorder="1" applyAlignment="1">
      <alignment horizontal="left" vertical="center"/>
    </xf>
    <xf numFmtId="0" fontId="16" fillId="0" borderId="50" xfId="1" applyFont="1" applyBorder="1" applyAlignment="1" applyProtection="1">
      <alignment horizontal="center" vertical="center"/>
      <protection locked="0"/>
    </xf>
    <xf numFmtId="0" fontId="16" fillId="0" borderId="51" xfId="1" applyFont="1" applyBorder="1" applyAlignment="1" applyProtection="1">
      <alignment horizontal="center" vertical="center"/>
      <protection locked="0"/>
    </xf>
    <xf numFmtId="3" fontId="17" fillId="0" borderId="65" xfId="1" applyNumberFormat="1" applyFont="1" applyBorder="1" applyAlignment="1">
      <alignment horizontal="right" vertical="center" shrinkToFit="1"/>
    </xf>
    <xf numFmtId="3" fontId="17" fillId="0" borderId="148" xfId="1" applyNumberFormat="1" applyFont="1" applyBorder="1" applyAlignment="1">
      <alignment horizontal="right" vertical="center" shrinkToFit="1"/>
    </xf>
    <xf numFmtId="3" fontId="17" fillId="0" borderId="52" xfId="1" applyNumberFormat="1" applyFont="1" applyBorder="1" applyAlignment="1">
      <alignment horizontal="right" vertical="center" shrinkToFit="1"/>
    </xf>
    <xf numFmtId="3" fontId="17" fillId="0" borderId="53" xfId="1" applyNumberFormat="1" applyFont="1" applyBorder="1" applyAlignment="1">
      <alignment horizontal="right" vertical="center" shrinkToFit="1"/>
    </xf>
    <xf numFmtId="3" fontId="17" fillId="0" borderId="152" xfId="1" applyNumberFormat="1" applyFont="1" applyBorder="1" applyAlignment="1">
      <alignment horizontal="right" vertical="center" shrinkToFit="1"/>
    </xf>
    <xf numFmtId="3" fontId="17" fillId="3" borderId="61" xfId="1" applyNumberFormat="1" applyFont="1" applyFill="1" applyBorder="1" applyAlignment="1">
      <alignment horizontal="right" vertical="center" shrinkToFit="1"/>
    </xf>
    <xf numFmtId="3" fontId="17" fillId="3" borderId="53" xfId="1" applyNumberFormat="1" applyFont="1" applyFill="1" applyBorder="1" applyAlignment="1">
      <alignment horizontal="right" vertical="center" shrinkToFit="1"/>
    </xf>
    <xf numFmtId="3" fontId="17" fillId="3" borderId="87" xfId="1" applyNumberFormat="1" applyFont="1" applyFill="1" applyBorder="1" applyAlignment="1">
      <alignment horizontal="right" vertical="center" shrinkToFit="1"/>
    </xf>
    <xf numFmtId="3" fontId="17" fillId="0" borderId="54" xfId="1" applyNumberFormat="1" applyFont="1" applyBorder="1" applyAlignment="1">
      <alignment horizontal="right" vertical="center" shrinkToFit="1"/>
    </xf>
    <xf numFmtId="3" fontId="17" fillId="0" borderId="109" xfId="1" applyNumberFormat="1" applyFont="1" applyBorder="1" applyAlignment="1">
      <alignment horizontal="right" vertical="center" shrinkToFit="1"/>
    </xf>
    <xf numFmtId="3" fontId="17" fillId="0" borderId="92" xfId="1" applyNumberFormat="1" applyFont="1" applyBorder="1" applyAlignment="1">
      <alignment horizontal="right" vertical="center" shrinkToFit="1"/>
    </xf>
    <xf numFmtId="3" fontId="17" fillId="0" borderId="90" xfId="1" applyNumberFormat="1" applyFont="1" applyBorder="1" applyAlignment="1">
      <alignment horizontal="right" vertical="center" shrinkToFit="1"/>
    </xf>
    <xf numFmtId="3" fontId="17" fillId="0" borderId="111" xfId="1" applyNumberFormat="1" applyFont="1" applyBorder="1" applyAlignment="1">
      <alignment horizontal="right" vertical="center" shrinkToFit="1"/>
    </xf>
    <xf numFmtId="3" fontId="10" fillId="0" borderId="28" xfId="1" applyNumberFormat="1" applyFont="1" applyBorder="1" applyAlignment="1">
      <alignment horizontal="right" vertical="center" shrinkToFit="1"/>
    </xf>
    <xf numFmtId="3" fontId="10" fillId="0" borderId="29"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0" fillId="0" borderId="27" xfId="1" applyNumberFormat="1" applyFont="1" applyBorder="1" applyAlignment="1">
      <alignment horizontal="right" vertical="center" shrinkToFit="1"/>
    </xf>
    <xf numFmtId="3" fontId="17" fillId="0" borderId="28" xfId="1" applyNumberFormat="1" applyFont="1" applyBorder="1" applyAlignment="1">
      <alignment horizontal="right" vertical="center" shrinkToFit="1"/>
    </xf>
    <xf numFmtId="3" fontId="17" fillId="0" borderId="62" xfId="1" applyNumberFormat="1" applyFont="1" applyBorder="1" applyAlignment="1">
      <alignment horizontal="right" vertical="center" shrinkToFit="1"/>
    </xf>
    <xf numFmtId="0" fontId="10" fillId="5" borderId="57" xfId="1" applyFont="1" applyFill="1" applyBorder="1" applyAlignment="1">
      <alignment horizontal="center" vertical="center" wrapText="1" shrinkToFit="1"/>
    </xf>
    <xf numFmtId="0" fontId="10" fillId="5" borderId="55" xfId="1" applyFont="1" applyFill="1" applyBorder="1" applyAlignment="1">
      <alignment horizontal="center" vertical="center" wrapText="1" shrinkToFit="1"/>
    </xf>
    <xf numFmtId="0" fontId="10" fillId="5" borderId="198" xfId="1" applyFont="1" applyFill="1" applyBorder="1" applyAlignment="1">
      <alignment horizontal="center" vertical="center" wrapText="1" shrinkToFit="1"/>
    </xf>
    <xf numFmtId="0" fontId="10" fillId="5" borderId="191" xfId="1" applyFont="1" applyFill="1" applyBorder="1" applyAlignment="1">
      <alignment horizontal="center" vertical="center" wrapText="1" shrinkToFit="1"/>
    </xf>
    <xf numFmtId="0" fontId="10" fillId="5" borderId="108" xfId="1" applyFont="1" applyFill="1" applyBorder="1" applyAlignment="1">
      <alignment horizontal="center" vertical="center" wrapText="1" shrinkToFit="1"/>
    </xf>
    <xf numFmtId="0" fontId="10" fillId="5" borderId="203" xfId="1" applyFont="1" applyFill="1" applyBorder="1" applyAlignment="1">
      <alignment horizontal="center" vertical="center" wrapText="1" shrinkToFit="1"/>
    </xf>
    <xf numFmtId="0" fontId="16" fillId="0" borderId="199" xfId="1" applyFont="1" applyBorder="1" applyAlignment="1" applyProtection="1">
      <alignment horizontal="center" vertical="center" shrinkToFit="1"/>
      <protection locked="0"/>
    </xf>
    <xf numFmtId="0" fontId="16" fillId="0" borderId="198" xfId="1" applyFont="1" applyBorder="1" applyAlignment="1" applyProtection="1">
      <alignment horizontal="center" vertical="center" shrinkToFit="1"/>
      <protection locked="0"/>
    </xf>
    <xf numFmtId="0" fontId="16" fillId="0" borderId="193" xfId="1" applyFont="1" applyBorder="1" applyAlignment="1" applyProtection="1">
      <alignment horizontal="center" vertical="center" shrinkToFit="1"/>
      <protection locked="0"/>
    </xf>
    <xf numFmtId="0" fontId="16" fillId="0" borderId="203" xfId="1" applyFont="1" applyBorder="1" applyAlignment="1" applyProtection="1">
      <alignment horizontal="center" vertical="center" shrinkToFit="1"/>
      <protection locked="0"/>
    </xf>
    <xf numFmtId="185" fontId="13" fillId="2" borderId="37" xfId="5" applyNumberFormat="1" applyFont="1" applyFill="1" applyBorder="1" applyAlignment="1" applyProtection="1">
      <alignment horizontal="right" vertical="center" indent="3" shrinkToFit="1"/>
    </xf>
    <xf numFmtId="185" fontId="13" fillId="2" borderId="38" xfId="5" applyNumberFormat="1" applyFont="1" applyFill="1" applyBorder="1" applyAlignment="1" applyProtection="1">
      <alignment horizontal="right" vertical="center" indent="3" shrinkToFit="1"/>
    </xf>
    <xf numFmtId="0" fontId="10" fillId="5" borderId="34" xfId="1" applyFont="1" applyFill="1" applyBorder="1" applyAlignment="1">
      <alignment horizontal="center" vertical="center"/>
    </xf>
    <xf numFmtId="0" fontId="10" fillId="5" borderId="15" xfId="1" applyFont="1" applyFill="1" applyBorder="1" applyAlignment="1">
      <alignment horizontal="center" vertical="center" shrinkToFit="1"/>
    </xf>
    <xf numFmtId="0" fontId="10" fillId="5" borderId="13" xfId="1" applyFont="1" applyFill="1" applyBorder="1" applyAlignment="1">
      <alignment horizontal="center" vertical="center" shrinkToFit="1"/>
    </xf>
    <xf numFmtId="0" fontId="10" fillId="5" borderId="14" xfId="1" applyFont="1" applyFill="1" applyBorder="1" applyAlignment="1">
      <alignment horizontal="center" vertical="center" shrinkToFit="1"/>
    </xf>
    <xf numFmtId="0" fontId="10" fillId="5" borderId="21" xfId="1" applyFont="1" applyFill="1" applyBorder="1" applyAlignment="1">
      <alignment horizontal="center" vertical="center" shrinkToFit="1"/>
    </xf>
    <xf numFmtId="0" fontId="10" fillId="5" borderId="96" xfId="1" applyFont="1" applyFill="1" applyBorder="1" applyAlignment="1">
      <alignment horizontal="center" vertical="center" shrinkToFit="1"/>
    </xf>
    <xf numFmtId="0" fontId="10" fillId="5" borderId="39" xfId="1" applyFont="1" applyFill="1" applyBorder="1" applyAlignment="1">
      <alignment horizontal="center" vertical="center" shrinkToFit="1"/>
    </xf>
    <xf numFmtId="0" fontId="10" fillId="5" borderId="20" xfId="1" applyFont="1" applyFill="1" applyBorder="1" applyAlignment="1">
      <alignment horizontal="center" vertical="center" shrinkToFi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5" borderId="23" xfId="1" applyFont="1" applyFill="1" applyBorder="1" applyAlignment="1">
      <alignment horizontal="center" vertical="center" wrapText="1"/>
    </xf>
    <xf numFmtId="0" fontId="10" fillId="5" borderId="25" xfId="1" applyFont="1" applyFill="1" applyBorder="1" applyAlignment="1">
      <alignment horizontal="center" vertical="center" wrapText="1"/>
    </xf>
    <xf numFmtId="0" fontId="10" fillId="5" borderId="26" xfId="1" applyFont="1" applyFill="1" applyBorder="1" applyAlignment="1">
      <alignment horizontal="center" vertical="center" wrapText="1"/>
    </xf>
    <xf numFmtId="0" fontId="10" fillId="5" borderId="27" xfId="1" applyFont="1" applyFill="1" applyBorder="1" applyAlignment="1">
      <alignment horizontal="center" vertical="center" wrapText="1"/>
    </xf>
    <xf numFmtId="3" fontId="17" fillId="3" borderId="52" xfId="1" applyNumberFormat="1" applyFont="1" applyFill="1" applyBorder="1" applyAlignment="1">
      <alignment horizontal="right" vertical="center" shrinkToFit="1"/>
    </xf>
    <xf numFmtId="38" fontId="19" fillId="0" borderId="81" xfId="5" applyFont="1" applyFill="1" applyBorder="1" applyAlignment="1" applyProtection="1">
      <alignment horizontal="right" vertical="center" shrinkToFit="1"/>
    </xf>
    <xf numFmtId="38" fontId="19" fillId="0" borderId="82" xfId="5" applyFont="1" applyFill="1" applyBorder="1" applyAlignment="1" applyProtection="1">
      <alignment horizontal="right" vertical="center" shrinkToFit="1"/>
    </xf>
    <xf numFmtId="38" fontId="19" fillId="0" borderId="85" xfId="5" applyFont="1" applyFill="1" applyBorder="1" applyAlignment="1" applyProtection="1">
      <alignment horizontal="right" vertical="center" shrinkToFit="1"/>
    </xf>
    <xf numFmtId="38" fontId="19" fillId="0" borderId="62" xfId="5" applyFont="1" applyFill="1" applyBorder="1" applyAlignment="1" applyProtection="1">
      <alignment horizontal="right" vertical="center" shrinkToFit="1"/>
    </xf>
    <xf numFmtId="38" fontId="19" fillId="0" borderId="83" xfId="5" applyFont="1" applyFill="1" applyBorder="1" applyAlignment="1" applyProtection="1">
      <alignment horizontal="righ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0" fontId="10" fillId="5" borderId="24" xfId="1" applyFont="1" applyFill="1" applyBorder="1" applyAlignment="1">
      <alignment horizontal="right" vertical="center"/>
    </xf>
    <xf numFmtId="183" fontId="16" fillId="5" borderId="45" xfId="1" applyNumberFormat="1" applyFont="1" applyFill="1" applyBorder="1" applyAlignment="1" applyProtection="1">
      <alignment horizontal="right" vertical="center" shrinkToFit="1"/>
      <protection locked="0"/>
    </xf>
    <xf numFmtId="183" fontId="16" fillId="5" borderId="41" xfId="1" applyNumberFormat="1" applyFont="1" applyFill="1" applyBorder="1" applyAlignment="1" applyProtection="1">
      <alignment horizontal="right" vertical="center" shrinkToFit="1"/>
      <protection locked="0"/>
    </xf>
    <xf numFmtId="183" fontId="16" fillId="5" borderId="44" xfId="1" applyNumberFormat="1" applyFont="1" applyFill="1" applyBorder="1" applyAlignment="1" applyProtection="1">
      <alignment horizontal="right" vertical="center" shrinkToFit="1"/>
      <protection locked="0"/>
    </xf>
    <xf numFmtId="183" fontId="16" fillId="5" borderId="40" xfId="1" applyNumberFormat="1" applyFont="1" applyFill="1" applyBorder="1" applyAlignment="1" applyProtection="1">
      <alignment horizontal="right" vertical="center" shrinkToFit="1"/>
      <protection locked="0"/>
    </xf>
    <xf numFmtId="183" fontId="16" fillId="5" borderId="42" xfId="1" applyNumberFormat="1" applyFont="1" applyFill="1" applyBorder="1" applyAlignment="1" applyProtection="1">
      <alignment horizontal="right" vertical="center" shrinkToFit="1"/>
      <protection locked="0"/>
    </xf>
    <xf numFmtId="183" fontId="16" fillId="5" borderId="43" xfId="1" applyNumberFormat="1" applyFont="1" applyFill="1" applyBorder="1" applyAlignment="1" applyProtection="1">
      <alignment horizontal="right" vertical="center" shrinkToFit="1"/>
      <protection locked="0"/>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7" xfId="1" applyFont="1" applyFill="1" applyBorder="1" applyAlignment="1">
      <alignment horizontal="center" vertical="center" wrapText="1" shrinkToFit="1"/>
    </xf>
    <xf numFmtId="0" fontId="10" fillId="5" borderId="117" xfId="1" applyFont="1" applyFill="1" applyBorder="1" applyAlignment="1">
      <alignment horizontal="center" vertical="center" wrapText="1" shrinkToFit="1"/>
    </xf>
    <xf numFmtId="0" fontId="10" fillId="5" borderId="129"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3" fontId="17" fillId="0" borderId="97" xfId="1" applyNumberFormat="1" applyFont="1" applyBorder="1" applyAlignment="1">
      <alignment horizontal="right" vertical="center" shrinkToFit="1"/>
    </xf>
    <xf numFmtId="3" fontId="17" fillId="0" borderId="98" xfId="1" applyNumberFormat="1" applyFont="1" applyBorder="1" applyAlignment="1">
      <alignment horizontal="right" vertical="center" shrinkToFit="1"/>
    </xf>
    <xf numFmtId="3" fontId="17" fillId="3" borderId="54" xfId="1" applyNumberFormat="1" applyFont="1" applyFill="1" applyBorder="1" applyAlignment="1">
      <alignment horizontal="right" vertical="center" shrinkToFit="1"/>
    </xf>
    <xf numFmtId="3" fontId="17" fillId="0" borderId="49" xfId="1" applyNumberFormat="1" applyFont="1" applyBorder="1" applyAlignment="1">
      <alignment horizontal="right" vertical="center" shrinkToFit="1"/>
    </xf>
    <xf numFmtId="3" fontId="17" fillId="0" borderId="61" xfId="1" applyNumberFormat="1" applyFont="1" applyBorder="1" applyAlignment="1">
      <alignment horizontal="right" vertical="center" shrinkToFit="1"/>
    </xf>
    <xf numFmtId="3" fontId="17" fillId="0" borderId="87" xfId="1" applyNumberFormat="1" applyFont="1" applyBorder="1" applyAlignment="1">
      <alignment horizontal="right" vertical="center" shrinkToFit="1"/>
    </xf>
    <xf numFmtId="3" fontId="17" fillId="0" borderId="86" xfId="1" applyNumberFormat="1" applyFont="1" applyBorder="1" applyAlignment="1">
      <alignment horizontal="right" vertical="center" shrinkToFit="1"/>
    </xf>
    <xf numFmtId="3" fontId="17" fillId="0" borderId="102" xfId="1" applyNumberFormat="1" applyFont="1" applyBorder="1" applyAlignment="1">
      <alignment horizontal="right" vertical="center" shrinkToFit="1"/>
    </xf>
    <xf numFmtId="3" fontId="17" fillId="0" borderId="99" xfId="1" applyNumberFormat="1" applyFont="1" applyBorder="1" applyAlignment="1">
      <alignment horizontal="right" vertical="center" shrinkToFit="1"/>
    </xf>
    <xf numFmtId="3" fontId="17" fillId="0" borderId="101" xfId="1" applyNumberFormat="1" applyFont="1" applyBorder="1" applyAlignment="1">
      <alignment horizontal="right" vertical="center" shrinkToFit="1"/>
    </xf>
    <xf numFmtId="3" fontId="17" fillId="0" borderId="100" xfId="1" applyNumberFormat="1" applyFont="1" applyBorder="1" applyAlignment="1">
      <alignment horizontal="right" vertical="center" shrinkToFit="1"/>
    </xf>
    <xf numFmtId="3" fontId="17" fillId="0" borderId="202" xfId="1" quotePrefix="1" applyNumberFormat="1" applyFont="1" applyBorder="1" applyAlignment="1">
      <alignment vertical="center" shrinkToFit="1"/>
    </xf>
    <xf numFmtId="3" fontId="17" fillId="0" borderId="192" xfId="1" quotePrefix="1" applyNumberFormat="1" applyFont="1" applyBorder="1" applyAlignment="1">
      <alignment vertical="center" shrinkToFit="1"/>
    </xf>
    <xf numFmtId="3" fontId="17" fillId="0" borderId="112" xfId="1" quotePrefix="1" applyNumberFormat="1" applyFont="1" applyBorder="1" applyAlignment="1">
      <alignment vertical="center" shrinkToFit="1"/>
    </xf>
    <xf numFmtId="3" fontId="17" fillId="0" borderId="201" xfId="1" quotePrefix="1" applyNumberFormat="1" applyFont="1" applyBorder="1" applyAlignment="1">
      <alignment vertical="center" shrinkToFit="1"/>
    </xf>
    <xf numFmtId="3" fontId="17" fillId="0" borderId="200" xfId="1" quotePrefix="1" applyNumberFormat="1" applyFont="1" applyBorder="1" applyAlignment="1">
      <alignment vertical="center" shrinkToFit="1"/>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38" fontId="19" fillId="0" borderId="73" xfId="5" applyFont="1" applyFill="1" applyBorder="1" applyAlignment="1" applyProtection="1">
      <alignment horizontal="righ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8" fontId="19" fillId="0" borderId="69" xfId="5" applyFont="1" applyFill="1" applyBorder="1" applyAlignment="1" applyProtection="1">
      <alignment horizontal="right" vertical="center" shrinkToFit="1"/>
    </xf>
    <xf numFmtId="38" fontId="19" fillId="0" borderId="72" xfId="5" applyFont="1" applyFill="1" applyBorder="1" applyAlignment="1" applyProtection="1">
      <alignment horizontal="right" vertical="center" shrinkToFit="1"/>
    </xf>
    <xf numFmtId="0" fontId="10" fillId="5" borderId="200" xfId="1" applyFont="1" applyFill="1" applyBorder="1" applyAlignment="1">
      <alignment horizontal="left" vertical="center" wrapText="1" shrinkToFit="1"/>
    </xf>
    <xf numFmtId="0" fontId="10" fillId="5" borderId="113" xfId="1" applyFont="1" applyFill="1" applyBorder="1" applyAlignment="1">
      <alignment horizontal="left" vertical="center" wrapText="1" shrinkToFit="1"/>
    </xf>
    <xf numFmtId="0" fontId="10" fillId="5" borderId="173" xfId="1" applyFont="1" applyFill="1" applyBorder="1" applyAlignment="1">
      <alignment horizontal="left" vertical="center" wrapText="1" shrinkToFit="1"/>
    </xf>
    <xf numFmtId="0" fontId="16" fillId="0" borderId="112" xfId="1" applyFont="1" applyBorder="1" applyAlignment="1" applyProtection="1">
      <alignment horizontal="center" vertical="center"/>
      <protection locked="0"/>
    </xf>
    <xf numFmtId="0" fontId="16" fillId="0" borderId="173" xfId="1" applyFont="1" applyBorder="1" applyAlignment="1" applyProtection="1">
      <alignment horizontal="center" vertical="center"/>
      <protection locked="0"/>
    </xf>
    <xf numFmtId="3" fontId="17" fillId="0" borderId="184" xfId="1" applyNumberFormat="1" applyFont="1" applyBorder="1" applyAlignment="1">
      <alignment horizontal="right" vertical="center" shrinkToFit="1"/>
    </xf>
    <xf numFmtId="3" fontId="17" fillId="0" borderId="182" xfId="1" applyNumberFormat="1" applyFont="1" applyBorder="1" applyAlignment="1">
      <alignment horizontal="right" vertical="center" shrinkToFit="1"/>
    </xf>
    <xf numFmtId="0" fontId="16" fillId="0" borderId="178" xfId="1" applyFont="1" applyBorder="1" applyAlignment="1" applyProtection="1">
      <alignment horizontal="center" vertical="center"/>
      <protection locked="0"/>
    </xf>
    <xf numFmtId="0" fontId="16" fillId="0" borderId="179" xfId="1" applyFont="1" applyBorder="1" applyAlignment="1" applyProtection="1">
      <alignment horizontal="center" vertical="center"/>
      <protection locked="0"/>
    </xf>
    <xf numFmtId="3" fontId="17" fillId="0" borderId="153" xfId="1" applyNumberFormat="1" applyFont="1" applyBorder="1" applyAlignment="1">
      <alignment horizontal="right" vertical="center" shrinkToFit="1"/>
    </xf>
    <xf numFmtId="3" fontId="17" fillId="0" borderId="150" xfId="1" applyNumberFormat="1" applyFont="1" applyBorder="1" applyAlignment="1">
      <alignment horizontal="right" vertical="center" shrinkToFit="1"/>
    </xf>
    <xf numFmtId="3" fontId="17" fillId="3" borderId="152" xfId="1" applyNumberFormat="1" applyFont="1" applyFill="1" applyBorder="1" applyAlignment="1">
      <alignment horizontal="right" vertical="center" shrinkToFit="1"/>
    </xf>
    <xf numFmtId="3" fontId="17" fillId="0" borderId="151" xfId="1" applyNumberFormat="1" applyFont="1" applyBorder="1" applyAlignment="1">
      <alignment horizontal="right" vertical="center" shrinkToFit="1"/>
    </xf>
    <xf numFmtId="183" fontId="16" fillId="5" borderId="46" xfId="1" applyNumberFormat="1" applyFont="1" applyFill="1" applyBorder="1" applyAlignment="1" applyProtection="1">
      <alignment horizontal="right" vertical="center" shrinkToFit="1"/>
      <protection locked="0"/>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7" xfId="1" applyNumberFormat="1" applyFont="1" applyFill="1" applyBorder="1" applyAlignment="1">
      <alignment horizontal="center" vertical="center" shrinkToFit="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0" fontId="8" fillId="5" borderId="21" xfId="1" applyFont="1" applyFill="1" applyBorder="1" applyAlignment="1">
      <alignment horizontal="center" vertical="center" shrinkToFit="1"/>
    </xf>
    <xf numFmtId="0" fontId="8" fillId="5" borderId="19" xfId="1" applyFont="1" applyFill="1" applyBorder="1" applyAlignment="1">
      <alignment horizontal="center" vertical="center" shrinkToFit="1"/>
    </xf>
    <xf numFmtId="0" fontId="8" fillId="5" borderId="22" xfId="1" applyFont="1" applyFill="1" applyBorder="1" applyAlignment="1">
      <alignment horizontal="center" vertical="center" shrinkToFit="1"/>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10" fillId="5" borderId="105" xfId="1" applyFont="1" applyFill="1" applyBorder="1" applyAlignment="1" applyProtection="1">
      <alignment horizontal="center" vertical="center" shrinkToFit="1"/>
      <protection hidden="1"/>
    </xf>
    <xf numFmtId="0" fontId="10" fillId="5" borderId="24" xfId="1" applyFont="1" applyFill="1" applyBorder="1" applyAlignment="1" applyProtection="1">
      <alignment horizontal="center" vertical="center" shrinkToFit="1"/>
      <protection hidden="1"/>
    </xf>
    <xf numFmtId="0" fontId="10" fillId="5" borderId="25" xfId="1" applyFont="1" applyFill="1" applyBorder="1" applyAlignment="1" applyProtection="1">
      <alignment horizontal="center" vertical="center" shrinkToFit="1"/>
      <protection hidden="1"/>
    </xf>
    <xf numFmtId="0" fontId="10" fillId="5" borderId="106"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4" fillId="5" borderId="34" xfId="1" applyFont="1" applyFill="1" applyBorder="1" applyAlignment="1">
      <alignment horizontal="center" vertical="center" wrapText="1"/>
    </xf>
    <xf numFmtId="0" fontId="14" fillId="5" borderId="15" xfId="1" applyFont="1" applyFill="1" applyBorder="1" applyAlignment="1">
      <alignment horizontal="center" vertical="center" wrapText="1"/>
    </xf>
    <xf numFmtId="9" fontId="14" fillId="5" borderId="23" xfId="3" applyFont="1" applyFill="1" applyBorder="1" applyAlignment="1" applyProtection="1">
      <alignment horizontal="center" vertical="center" wrapText="1"/>
    </xf>
    <xf numFmtId="9" fontId="14" fillId="5" borderId="24" xfId="3" applyFont="1" applyFill="1" applyBorder="1" applyAlignment="1" applyProtection="1">
      <alignment horizontal="center" vertical="center" wrapText="1"/>
    </xf>
    <xf numFmtId="9" fontId="14" fillId="5" borderId="28"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0" fontId="14" fillId="5" borderId="35" xfId="1" applyFont="1" applyFill="1" applyBorder="1" applyAlignment="1">
      <alignment horizontal="center" vertical="center" shrinkToFit="1"/>
    </xf>
    <xf numFmtId="0" fontId="26" fillId="5" borderId="0" xfId="1" applyFont="1" applyFill="1" applyAlignment="1">
      <alignment horizontal="center" vertical="center"/>
    </xf>
    <xf numFmtId="180" fontId="13" fillId="5" borderId="36" xfId="1" applyNumberFormat="1" applyFont="1" applyFill="1" applyBorder="1" applyAlignment="1" applyProtection="1">
      <alignment horizontal="center" vertical="center" shrinkToFit="1"/>
      <protection locked="0"/>
    </xf>
    <xf numFmtId="180" fontId="13" fillId="5" borderId="37" xfId="1" applyNumberFormat="1" applyFont="1" applyFill="1" applyBorder="1" applyAlignment="1" applyProtection="1">
      <alignment horizontal="center" vertical="center" shrinkToFit="1"/>
      <protection locked="0"/>
    </xf>
    <xf numFmtId="180" fontId="13" fillId="5" borderId="38" xfId="1" applyNumberFormat="1" applyFont="1" applyFill="1" applyBorder="1" applyAlignment="1" applyProtection="1">
      <alignment horizontal="center" vertical="center" shrinkToFit="1"/>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13" fillId="5" borderId="34" xfId="1" applyFont="1" applyFill="1" applyBorder="1" applyAlignment="1">
      <alignment horizontal="center" vertical="center"/>
    </xf>
    <xf numFmtId="0" fontId="6" fillId="5" borderId="15" xfId="1" applyFont="1" applyFill="1" applyBorder="1" applyAlignment="1">
      <alignment horizontal="center" vertical="center"/>
    </xf>
    <xf numFmtId="0" fontId="14" fillId="5" borderId="35" xfId="1" applyFont="1" applyFill="1" applyBorder="1" applyAlignment="1">
      <alignment horizontal="center" vertical="center" wrapText="1"/>
    </xf>
    <xf numFmtId="179" fontId="13" fillId="5" borderId="36" xfId="1" applyNumberFormat="1" applyFont="1" applyFill="1" applyBorder="1" applyAlignment="1" applyProtection="1">
      <alignment horizontal="center" vertical="center"/>
      <protection locked="0"/>
    </xf>
    <xf numFmtId="179" fontId="13" fillId="5" borderId="37" xfId="1" applyNumberFormat="1" applyFont="1" applyFill="1" applyBorder="1" applyAlignment="1" applyProtection="1">
      <alignment horizontal="center" vertical="center"/>
      <protection locked="0"/>
    </xf>
    <xf numFmtId="179" fontId="13" fillId="5" borderId="38" xfId="1" applyNumberFormat="1" applyFont="1" applyFill="1" applyBorder="1" applyAlignment="1" applyProtection="1">
      <alignment horizontal="center" vertical="center"/>
      <protection locked="0"/>
    </xf>
    <xf numFmtId="0" fontId="42" fillId="5" borderId="2" xfId="1" applyFont="1" applyFill="1" applyBorder="1" applyAlignment="1">
      <alignment horizontal="center" vertical="center" wrapText="1"/>
    </xf>
    <xf numFmtId="0" fontId="42" fillId="5" borderId="3" xfId="1" applyFont="1" applyFill="1" applyBorder="1" applyAlignment="1">
      <alignment horizontal="center" vertical="center" wrapText="1"/>
    </xf>
    <xf numFmtId="0" fontId="42" fillId="5" borderId="4" xfId="1" applyFont="1" applyFill="1" applyBorder="1" applyAlignment="1">
      <alignment horizontal="center" vertical="center" wrapText="1"/>
    </xf>
    <xf numFmtId="0" fontId="42" fillId="5" borderId="10" xfId="1" applyFont="1" applyFill="1" applyBorder="1" applyAlignment="1">
      <alignment horizontal="center" vertical="center" wrapText="1"/>
    </xf>
    <xf numFmtId="0" fontId="42" fillId="5" borderId="0" xfId="1" applyFont="1" applyFill="1" applyAlignment="1">
      <alignment horizontal="center" vertical="center" wrapText="1"/>
    </xf>
    <xf numFmtId="0" fontId="42" fillId="5" borderId="11" xfId="1" applyFont="1" applyFill="1" applyBorder="1" applyAlignment="1">
      <alignment horizontal="center" vertical="center" wrapText="1"/>
    </xf>
    <xf numFmtId="0" fontId="42" fillId="5" borderId="16" xfId="1" applyFont="1" applyFill="1" applyBorder="1" applyAlignment="1">
      <alignment horizontal="center" vertical="center" wrapText="1"/>
    </xf>
    <xf numFmtId="0" fontId="42" fillId="5" borderId="1" xfId="1" applyFont="1" applyFill="1" applyBorder="1" applyAlignment="1">
      <alignment horizontal="center" vertical="center" wrapText="1"/>
    </xf>
    <xf numFmtId="0" fontId="42" fillId="5" borderId="17" xfId="1" applyFont="1" applyFill="1" applyBorder="1" applyAlignment="1">
      <alignment horizontal="center" vertical="center" wrapText="1"/>
    </xf>
    <xf numFmtId="176" fontId="2" fillId="5" borderId="0" xfId="1" applyNumberFormat="1" applyFill="1" applyAlignment="1">
      <alignment horizontal="right"/>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0" fontId="28" fillId="0" borderId="35" xfId="1" applyFont="1" applyBorder="1" applyAlignment="1">
      <alignment horizontal="center" vertical="center" textRotation="255" wrapText="1"/>
    </xf>
    <xf numFmtId="0" fontId="28" fillId="0" borderId="68" xfId="1" applyFont="1" applyBorder="1" applyAlignment="1">
      <alignment horizontal="center" vertical="center" textRotation="255" wrapText="1"/>
    </xf>
    <xf numFmtId="3" fontId="17" fillId="5" borderId="109" xfId="1" applyNumberFormat="1" applyFont="1" applyFill="1" applyBorder="1" applyAlignment="1">
      <alignment horizontal="center" vertical="center" shrinkToFit="1"/>
    </xf>
    <xf numFmtId="3" fontId="17" fillId="5" borderId="110" xfId="1" applyNumberFormat="1" applyFont="1" applyFill="1" applyBorder="1" applyAlignment="1">
      <alignment horizontal="center" vertical="center" shrinkToFit="1"/>
    </xf>
    <xf numFmtId="3" fontId="17" fillId="5" borderId="111" xfId="1" applyNumberFormat="1" applyFont="1" applyFill="1" applyBorder="1" applyAlignment="1">
      <alignment horizontal="center" vertical="center" shrinkToFit="1"/>
    </xf>
    <xf numFmtId="0" fontId="16" fillId="5" borderId="212" xfId="1" applyFont="1" applyFill="1" applyBorder="1" applyAlignment="1" applyProtection="1">
      <alignment horizontal="center" vertical="center"/>
      <protection locked="0"/>
    </xf>
    <xf numFmtId="0" fontId="16" fillId="5" borderId="213" xfId="1" applyFont="1" applyFill="1" applyBorder="1" applyAlignment="1" applyProtection="1">
      <alignment horizontal="center" vertical="center"/>
      <protection locked="0"/>
    </xf>
    <xf numFmtId="3" fontId="17" fillId="5" borderId="193" xfId="1" applyNumberFormat="1" applyFont="1" applyFill="1" applyBorder="1" applyAlignment="1">
      <alignment horizontal="center" vertical="center" shrinkToFit="1"/>
    </xf>
    <xf numFmtId="3" fontId="17" fillId="5" borderId="108" xfId="1" applyNumberFormat="1" applyFont="1" applyFill="1" applyBorder="1" applyAlignment="1">
      <alignment horizontal="center" vertical="center" shrinkToFit="1"/>
    </xf>
    <xf numFmtId="3" fontId="17" fillId="5" borderId="194" xfId="1" applyNumberFormat="1" applyFont="1" applyFill="1" applyBorder="1" applyAlignment="1">
      <alignment horizontal="center" vertical="center" shrinkToFit="1"/>
    </xf>
    <xf numFmtId="3" fontId="17" fillId="0" borderId="50" xfId="1" applyNumberFormat="1" applyFont="1" applyBorder="1" applyAlignment="1">
      <alignment horizontal="right" vertical="center" shrinkToFit="1"/>
    </xf>
    <xf numFmtId="0" fontId="16" fillId="0" borderId="50" xfId="1" applyFont="1" applyBorder="1" applyAlignment="1" applyProtection="1">
      <alignment horizontal="center" vertical="center" shrinkToFit="1"/>
      <protection locked="0"/>
    </xf>
    <xf numFmtId="0" fontId="16" fillId="0" borderId="51" xfId="1" applyFont="1" applyBorder="1" applyAlignment="1" applyProtection="1">
      <alignment horizontal="center" vertical="center" shrinkToFit="1"/>
      <protection locked="0"/>
    </xf>
    <xf numFmtId="3" fontId="17" fillId="0" borderId="51" xfId="1" applyNumberFormat="1" applyFont="1" applyBorder="1" applyAlignment="1">
      <alignment horizontal="right" vertical="center" shrinkToFit="1"/>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196" fontId="19" fillId="5" borderId="57" xfId="0" applyNumberFormat="1" applyFont="1" applyFill="1" applyBorder="1" applyAlignment="1">
      <alignment horizontal="center" vertical="center"/>
    </xf>
    <xf numFmtId="196" fontId="19" fillId="5" borderId="55" xfId="0" applyNumberFormat="1" applyFont="1" applyFill="1" applyBorder="1" applyAlignment="1">
      <alignment horizontal="center" vertical="center"/>
    </xf>
    <xf numFmtId="196" fontId="19" fillId="5" borderId="58" xfId="0" applyNumberFormat="1" applyFont="1" applyFill="1" applyBorder="1" applyAlignment="1">
      <alignment horizontal="center" vertical="center"/>
    </xf>
    <xf numFmtId="185" fontId="13" fillId="0" borderId="0" xfId="5" applyNumberFormat="1" applyFont="1" applyFill="1" applyBorder="1" applyAlignment="1" applyProtection="1">
      <alignment horizontal="right" vertical="center" indent="3" shrinkToFit="1"/>
    </xf>
    <xf numFmtId="177" fontId="8" fillId="5" borderId="15" xfId="1" applyNumberFormat="1" applyFont="1" applyFill="1" applyBorder="1" applyAlignment="1">
      <alignment horizontal="center" vertical="center" shrinkToFit="1"/>
    </xf>
    <xf numFmtId="177" fontId="8" fillId="5" borderId="13" xfId="1" applyNumberFormat="1" applyFont="1" applyFill="1" applyBorder="1" applyAlignment="1">
      <alignment horizontal="center" vertical="center" shrinkToFit="1"/>
    </xf>
    <xf numFmtId="177" fontId="8" fillId="5" borderId="118" xfId="1" applyNumberFormat="1" applyFont="1" applyFill="1" applyBorder="1" applyAlignment="1">
      <alignment horizontal="center" vertical="center" shrinkToFit="1"/>
    </xf>
    <xf numFmtId="177" fontId="8" fillId="5" borderId="28" xfId="1" applyNumberFormat="1" applyFont="1" applyFill="1" applyBorder="1" applyAlignment="1">
      <alignment horizontal="center" vertical="center" shrinkToFit="1"/>
    </xf>
    <xf numFmtId="177" fontId="8" fillId="5" borderId="29" xfId="1" applyNumberFormat="1" applyFont="1" applyFill="1" applyBorder="1" applyAlignment="1">
      <alignment horizontal="center" vertical="center" shrinkToFit="1"/>
    </xf>
    <xf numFmtId="177" fontId="8" fillId="5" borderId="119" xfId="1" applyNumberFormat="1" applyFont="1" applyFill="1" applyBorder="1" applyAlignment="1">
      <alignment horizontal="center" vertical="center" shrinkToFit="1"/>
    </xf>
    <xf numFmtId="181" fontId="14" fillId="5" borderId="0" xfId="1" applyNumberFormat="1" applyFont="1" applyFill="1" applyAlignment="1">
      <alignment horizontal="center" vertical="center"/>
    </xf>
    <xf numFmtId="182" fontId="14" fillId="5" borderId="0" xfId="4" applyNumberFormat="1" applyFont="1" applyFill="1" applyBorder="1" applyAlignment="1" applyProtection="1">
      <alignment horizontal="center" vertical="center"/>
    </xf>
    <xf numFmtId="182" fontId="18" fillId="5" borderId="0" xfId="4" applyNumberFormat="1" applyFont="1" applyFill="1" applyBorder="1" applyAlignment="1" applyProtection="1">
      <alignment horizontal="center" vertical="center" wrapText="1"/>
    </xf>
    <xf numFmtId="182" fontId="18" fillId="5" borderId="0" xfId="4" applyNumberFormat="1" applyFont="1" applyFill="1" applyBorder="1" applyAlignment="1" applyProtection="1">
      <alignment horizontal="center" vertical="center"/>
    </xf>
    <xf numFmtId="182" fontId="14" fillId="5" borderId="0" xfId="4" applyNumberFormat="1" applyFont="1" applyFill="1" applyBorder="1" applyAlignment="1" applyProtection="1">
      <alignment horizontal="center" vertical="center" wrapText="1"/>
    </xf>
    <xf numFmtId="181" fontId="13" fillId="5" borderId="0" xfId="1" applyNumberFormat="1" applyFont="1" applyFill="1" applyAlignment="1" applyProtection="1">
      <alignment horizontal="center" vertical="center"/>
      <protection locked="0"/>
    </xf>
    <xf numFmtId="0" fontId="13" fillId="5" borderId="0" xfId="1" applyFont="1" applyFill="1" applyAlignment="1" applyProtection="1">
      <alignment horizontal="center" vertical="center" shrinkToFit="1"/>
      <protection locked="0"/>
    </xf>
    <xf numFmtId="195" fontId="13" fillId="5" borderId="0" xfId="1" applyNumberFormat="1" applyFont="1" applyFill="1" applyAlignment="1" applyProtection="1">
      <alignment horizontal="center" vertical="center"/>
      <protection locked="0"/>
    </xf>
    <xf numFmtId="0" fontId="10" fillId="0" borderId="0" xfId="1" applyFont="1" applyAlignment="1">
      <alignment horizontal="left" vertical="center" wrapText="1"/>
    </xf>
    <xf numFmtId="182" fontId="13" fillId="5" borderId="14" xfId="4" applyNumberFormat="1" applyFont="1" applyFill="1" applyBorder="1" applyAlignment="1" applyProtection="1">
      <alignment horizontal="center" vertical="center"/>
    </xf>
    <xf numFmtId="182" fontId="13" fillId="5" borderId="34" xfId="4" applyNumberFormat="1" applyFont="1" applyFill="1" applyBorder="1" applyAlignment="1" applyProtection="1">
      <alignment horizontal="center" vertical="center"/>
    </xf>
    <xf numFmtId="182" fontId="13" fillId="5" borderId="68" xfId="4" applyNumberFormat="1" applyFont="1" applyFill="1" applyBorder="1" applyAlignment="1" applyProtection="1">
      <alignment horizontal="center" vertical="center"/>
    </xf>
    <xf numFmtId="182" fontId="13" fillId="5" borderId="28" xfId="4" applyNumberFormat="1" applyFont="1" applyFill="1" applyBorder="1" applyAlignment="1" applyProtection="1">
      <alignment horizontal="center" vertical="center"/>
    </xf>
    <xf numFmtId="9" fontId="15" fillId="5" borderId="31" xfId="3" applyFont="1" applyFill="1" applyBorder="1" applyAlignment="1" applyProtection="1">
      <alignment horizontal="center" vertical="center"/>
      <protection locked="0"/>
    </xf>
    <xf numFmtId="9" fontId="15" fillId="5" borderId="32" xfId="3" applyFont="1" applyFill="1" applyBorder="1" applyAlignment="1" applyProtection="1">
      <alignment horizontal="center" vertical="center"/>
      <protection locked="0"/>
    </xf>
    <xf numFmtId="9" fontId="15" fillId="5" borderId="33" xfId="3" applyFont="1" applyFill="1" applyBorder="1" applyAlignment="1" applyProtection="1">
      <alignment horizontal="center" vertical="center"/>
      <protection locked="0"/>
    </xf>
    <xf numFmtId="181" fontId="13" fillId="5" borderId="36" xfId="1" applyNumberFormat="1" applyFont="1" applyFill="1" applyBorder="1" applyAlignment="1" applyProtection="1">
      <alignment horizontal="center" vertical="center"/>
      <protection locked="0"/>
    </xf>
    <xf numFmtId="181" fontId="13" fillId="5" borderId="37" xfId="1" applyNumberFormat="1" applyFont="1" applyFill="1" applyBorder="1" applyAlignment="1" applyProtection="1">
      <alignment horizontal="center" vertical="center"/>
      <protection locked="0"/>
    </xf>
    <xf numFmtId="181" fontId="13" fillId="5" borderId="38" xfId="1" applyNumberFormat="1" applyFont="1" applyFill="1" applyBorder="1" applyAlignment="1" applyProtection="1">
      <alignment horizontal="center" vertical="center"/>
      <protection locked="0"/>
    </xf>
    <xf numFmtId="0" fontId="68" fillId="0" borderId="0" xfId="6" applyFont="1" applyAlignment="1">
      <alignment horizontal="center" vertical="center"/>
    </xf>
    <xf numFmtId="0" fontId="3" fillId="0" borderId="217" xfId="6" applyFont="1" applyBorder="1" applyAlignment="1">
      <alignment horizontal="distributed" vertical="center"/>
    </xf>
    <xf numFmtId="0" fontId="3" fillId="0" borderId="224" xfId="6" applyFont="1" applyBorder="1" applyAlignment="1">
      <alignment horizontal="distributed" vertical="center"/>
    </xf>
    <xf numFmtId="0" fontId="64" fillId="5" borderId="8" xfId="6" applyFont="1" applyFill="1" applyBorder="1" applyAlignment="1">
      <alignment horizontal="center" vertical="center" shrinkToFit="1"/>
    </xf>
    <xf numFmtId="0" fontId="64" fillId="5" borderId="6" xfId="6" applyFont="1" applyFill="1" applyBorder="1" applyAlignment="1">
      <alignment horizontal="center" vertical="center" shrinkToFit="1"/>
    </xf>
    <xf numFmtId="0" fontId="64" fillId="12" borderId="6" xfId="6" applyFont="1" applyFill="1" applyBorder="1" applyAlignment="1">
      <alignment horizontal="center" vertical="center" shrinkToFit="1"/>
    </xf>
    <xf numFmtId="0" fontId="3" fillId="0" borderId="218" xfId="6" applyFont="1" applyBorder="1" applyAlignment="1">
      <alignment horizontal="distributed" vertical="center"/>
    </xf>
    <xf numFmtId="0" fontId="3" fillId="0" borderId="34" xfId="6" applyFont="1" applyBorder="1" applyAlignment="1">
      <alignment horizontal="distributed" vertical="center"/>
    </xf>
    <xf numFmtId="0" fontId="64" fillId="12" borderId="28" xfId="6" applyFont="1" applyFill="1" applyBorder="1" applyAlignment="1">
      <alignment horizontal="center" vertical="center" shrinkToFit="1"/>
    </xf>
    <xf numFmtId="0" fontId="64" fillId="12" borderId="29" xfId="6" applyFont="1" applyFill="1" applyBorder="1" applyAlignment="1">
      <alignment horizontal="center" vertical="center" shrinkToFit="1"/>
    </xf>
    <xf numFmtId="0" fontId="64" fillId="12" borderId="119" xfId="6" applyFont="1" applyFill="1" applyBorder="1" applyAlignment="1">
      <alignment horizontal="center" vertical="center" shrinkToFit="1"/>
    </xf>
    <xf numFmtId="0" fontId="11" fillId="0" borderId="218" xfId="6" applyFont="1" applyBorder="1" applyAlignment="1">
      <alignment horizontal="distributed" vertical="center"/>
    </xf>
    <xf numFmtId="0" fontId="11" fillId="0" borderId="34" xfId="6" applyFont="1" applyBorder="1" applyAlignment="1">
      <alignment horizontal="distributed" vertical="center"/>
    </xf>
    <xf numFmtId="177" fontId="64" fillId="12" borderId="28" xfId="6" applyNumberFormat="1" applyFont="1" applyFill="1" applyBorder="1" applyAlignment="1">
      <alignment horizontal="center" vertical="center" shrinkToFit="1"/>
    </xf>
    <xf numFmtId="177" fontId="64" fillId="12" borderId="29" xfId="6" applyNumberFormat="1" applyFont="1" applyFill="1" applyBorder="1" applyAlignment="1">
      <alignment horizontal="center" vertical="center" shrinkToFit="1"/>
    </xf>
    <xf numFmtId="177" fontId="64" fillId="12" borderId="119" xfId="6" applyNumberFormat="1" applyFont="1" applyFill="1" applyBorder="1" applyAlignment="1">
      <alignment horizontal="center" vertical="center" shrinkToFit="1"/>
    </xf>
    <xf numFmtId="0" fontId="64" fillId="12" borderId="15" xfId="6" applyFont="1" applyFill="1" applyBorder="1" applyAlignment="1">
      <alignment horizontal="center" vertical="center"/>
    </xf>
    <xf numFmtId="0" fontId="64" fillId="12" borderId="13" xfId="6" applyFont="1" applyFill="1" applyBorder="1" applyAlignment="1">
      <alignment horizontal="center" vertical="center"/>
    </xf>
    <xf numFmtId="0" fontId="64" fillId="12" borderId="118" xfId="6" applyFont="1" applyFill="1" applyBorder="1" applyAlignment="1">
      <alignment horizontal="center" vertical="center"/>
    </xf>
    <xf numFmtId="0" fontId="3" fillId="0" borderId="18" xfId="6" applyFont="1" applyBorder="1" applyAlignment="1">
      <alignment horizontal="center" vertical="center"/>
    </xf>
    <xf numFmtId="0" fontId="3" fillId="0" borderId="19" xfId="6" applyFont="1" applyBorder="1" applyAlignment="1">
      <alignment horizontal="center" vertical="center"/>
    </xf>
    <xf numFmtId="0" fontId="3" fillId="0" borderId="20" xfId="6" applyFont="1" applyBorder="1" applyAlignment="1">
      <alignment horizontal="center" vertical="center"/>
    </xf>
    <xf numFmtId="0" fontId="64" fillId="12" borderId="21" xfId="6" applyFont="1" applyFill="1" applyBorder="1" applyAlignment="1">
      <alignment horizontal="center" vertical="center"/>
    </xf>
    <xf numFmtId="0" fontId="64" fillId="12" borderId="19" xfId="6" applyFont="1" applyFill="1" applyBorder="1" applyAlignment="1">
      <alignment horizontal="center" vertical="center"/>
    </xf>
    <xf numFmtId="0" fontId="64" fillId="12" borderId="22" xfId="6" applyFont="1" applyFill="1" applyBorder="1" applyAlignment="1">
      <alignment horizontal="center" vertical="center"/>
    </xf>
    <xf numFmtId="0" fontId="64" fillId="0" borderId="15" xfId="6" applyFont="1" applyBorder="1" applyAlignment="1">
      <alignment horizontal="center" vertical="center"/>
    </xf>
    <xf numFmtId="0" fontId="64" fillId="0" borderId="13" xfId="6" applyFont="1" applyBorder="1" applyAlignment="1">
      <alignment horizontal="center" vertical="center"/>
    </xf>
    <xf numFmtId="0" fontId="64" fillId="0" borderId="15" xfId="6" applyFont="1" applyBorder="1" applyAlignment="1">
      <alignment horizontal="center" vertical="center" wrapText="1"/>
    </xf>
    <xf numFmtId="0" fontId="2" fillId="0" borderId="13" xfId="6" applyBorder="1" applyAlignment="1">
      <alignment horizontal="center" vertical="center" wrapText="1"/>
    </xf>
    <xf numFmtId="0" fontId="2" fillId="0" borderId="14" xfId="6" applyBorder="1" applyAlignment="1">
      <alignment horizontal="center" vertical="center" wrapText="1"/>
    </xf>
    <xf numFmtId="0" fontId="2" fillId="0" borderId="13" xfId="6" applyBorder="1" applyAlignment="1">
      <alignment horizontal="center" vertical="center"/>
    </xf>
    <xf numFmtId="0" fontId="2" fillId="0" borderId="14" xfId="6" applyBorder="1" applyAlignment="1">
      <alignment horizontal="center" vertical="center"/>
    </xf>
    <xf numFmtId="0" fontId="3" fillId="0" borderId="15" xfId="6" applyFont="1" applyBorder="1" applyAlignment="1">
      <alignment horizontal="center" vertical="center" wrapText="1"/>
    </xf>
    <xf numFmtId="0" fontId="3" fillId="0" borderId="13" xfId="6" applyFont="1" applyBorder="1" applyAlignment="1">
      <alignment horizontal="center" vertical="center" wrapText="1"/>
    </xf>
    <xf numFmtId="0" fontId="3" fillId="0" borderId="14" xfId="6" applyFont="1" applyBorder="1" applyAlignment="1">
      <alignment horizontal="center" vertical="center" wrapText="1"/>
    </xf>
    <xf numFmtId="196" fontId="71" fillId="0" borderId="15" xfId="6" applyNumberFormat="1" applyFont="1" applyBorder="1" applyAlignment="1">
      <alignment horizontal="right" vertical="center"/>
    </xf>
    <xf numFmtId="0" fontId="2" fillId="0" borderId="13" xfId="6" applyBorder="1" applyAlignment="1">
      <alignment horizontal="right" vertical="center"/>
    </xf>
    <xf numFmtId="0" fontId="64" fillId="0" borderId="0" xfId="6" applyFont="1" applyAlignment="1">
      <alignment horizontal="left" vertical="center" wrapText="1"/>
    </xf>
    <xf numFmtId="0" fontId="11" fillId="0" borderId="0" xfId="6" applyFont="1" applyAlignment="1">
      <alignment horizontal="left" vertical="center" wrapText="1"/>
    </xf>
    <xf numFmtId="0" fontId="3" fillId="12" borderId="34" xfId="6" applyFont="1" applyFill="1" applyBorder="1" applyAlignment="1">
      <alignment horizontal="center" vertical="center"/>
    </xf>
    <xf numFmtId="0" fontId="11" fillId="0" borderId="34" xfId="6" applyFont="1" applyBorder="1" applyAlignment="1">
      <alignment horizontal="left" vertical="center" wrapText="1"/>
    </xf>
    <xf numFmtId="0" fontId="64" fillId="0" borderId="13" xfId="6" applyFont="1" applyBorder="1" applyAlignment="1">
      <alignment horizontal="distributed" vertical="center"/>
    </xf>
    <xf numFmtId="0" fontId="64" fillId="12" borderId="13" xfId="6" applyFont="1" applyFill="1" applyBorder="1" applyAlignment="1">
      <alignment horizontal="center" vertical="center" shrinkToFit="1"/>
    </xf>
    <xf numFmtId="0" fontId="11" fillId="0" borderId="0" xfId="6" applyFont="1" applyAlignment="1">
      <alignment horizontal="left" vertical="top" wrapText="1"/>
    </xf>
    <xf numFmtId="0" fontId="64" fillId="12" borderId="0" xfId="6" applyFont="1" applyFill="1" applyAlignment="1">
      <alignment horizontal="center" vertical="center" shrinkToFit="1"/>
    </xf>
    <xf numFmtId="0" fontId="64" fillId="0" borderId="0" xfId="6" applyFont="1" applyAlignment="1">
      <alignment horizontal="center" vertical="center"/>
    </xf>
    <xf numFmtId="0" fontId="64" fillId="0" borderId="29" xfId="6" applyFont="1" applyBorder="1" applyAlignment="1">
      <alignment horizontal="distributed" vertical="center"/>
    </xf>
    <xf numFmtId="0" fontId="70" fillId="0" borderId="23" xfId="6" applyFont="1" applyBorder="1" applyAlignment="1">
      <alignment horizontal="center" vertical="center"/>
    </xf>
    <xf numFmtId="0" fontId="70" fillId="0" borderId="25" xfId="6" applyFont="1" applyBorder="1" applyAlignment="1">
      <alignment horizontal="center" vertical="center"/>
    </xf>
    <xf numFmtId="0" fontId="70" fillId="0" borderId="28" xfId="6" applyFont="1" applyBorder="1" applyAlignment="1">
      <alignment horizontal="center" vertical="center" wrapText="1"/>
    </xf>
    <xf numFmtId="0" fontId="70" fillId="0" borderId="30" xfId="6" applyFont="1" applyBorder="1" applyAlignment="1">
      <alignment horizontal="center" vertical="center" wrapText="1"/>
    </xf>
    <xf numFmtId="38" fontId="72" fillId="12" borderId="15" xfId="9" applyFont="1" applyFill="1" applyBorder="1" applyAlignment="1" applyProtection="1">
      <alignment horizontal="right" vertical="center"/>
    </xf>
    <xf numFmtId="38" fontId="72" fillId="12" borderId="13" xfId="9" applyFont="1" applyFill="1" applyBorder="1" applyAlignment="1" applyProtection="1">
      <alignment horizontal="right" vertical="center"/>
    </xf>
    <xf numFmtId="0" fontId="70" fillId="0" borderId="35" xfId="6" applyFont="1" applyBorder="1" applyAlignment="1">
      <alignment horizontal="center" vertical="center" wrapText="1"/>
    </xf>
    <xf numFmtId="0" fontId="70" fillId="0" borderId="63" xfId="6" applyFont="1" applyBorder="1" applyAlignment="1">
      <alignment horizontal="center" vertical="center" wrapText="1"/>
    </xf>
    <xf numFmtId="0" fontId="70" fillId="0" borderId="68" xfId="6" applyFont="1" applyBorder="1" applyAlignment="1">
      <alignment horizontal="center" vertical="center" wrapText="1"/>
    </xf>
    <xf numFmtId="38" fontId="72" fillId="12" borderId="15" xfId="9" applyFont="1" applyFill="1" applyBorder="1" applyAlignment="1" applyProtection="1">
      <alignment horizontal="center" vertical="center"/>
    </xf>
    <xf numFmtId="38" fontId="72" fillId="12" borderId="13" xfId="9" applyFont="1" applyFill="1" applyBorder="1" applyAlignment="1" applyProtection="1">
      <alignment horizontal="center" vertical="center"/>
    </xf>
    <xf numFmtId="0" fontId="70" fillId="0" borderId="15" xfId="6" applyFont="1" applyBorder="1" applyAlignment="1">
      <alignment horizontal="center" vertical="center"/>
    </xf>
    <xf numFmtId="0" fontId="70" fillId="0" borderId="14" xfId="6" applyFont="1" applyBorder="1" applyAlignment="1">
      <alignment horizontal="center" vertical="center"/>
    </xf>
    <xf numFmtId="0" fontId="70" fillId="0" borderId="15" xfId="6" applyFont="1" applyBorder="1" applyAlignment="1">
      <alignment horizontal="center" vertical="center" wrapText="1"/>
    </xf>
    <xf numFmtId="0" fontId="70" fillId="0" borderId="14" xfId="6" applyFont="1" applyBorder="1" applyAlignment="1">
      <alignment horizontal="center" vertical="center" wrapText="1"/>
    </xf>
    <xf numFmtId="0" fontId="70" fillId="0" borderId="13" xfId="6" applyFont="1" applyBorder="1" applyAlignment="1">
      <alignment horizontal="center" vertical="center" wrapText="1"/>
    </xf>
    <xf numFmtId="0" fontId="40" fillId="0" borderId="15"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38" fillId="0" borderId="209" xfId="0" applyFont="1" applyBorder="1" applyAlignment="1">
      <alignment horizontal="center" vertical="center"/>
    </xf>
    <xf numFmtId="0" fontId="38" fillId="0" borderId="205" xfId="0" applyFont="1" applyBorder="1" applyAlignment="1">
      <alignment horizontal="center" vertical="center"/>
    </xf>
    <xf numFmtId="0" fontId="38" fillId="0" borderId="190" xfId="0" applyFont="1" applyBorder="1" applyAlignment="1">
      <alignment horizontal="center" vertical="center"/>
    </xf>
    <xf numFmtId="0" fontId="38"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89" xfId="0" applyFont="1" applyBorder="1" applyAlignment="1">
      <alignment horizontal="center" vertical="center"/>
    </xf>
    <xf numFmtId="0" fontId="38" fillId="0" borderId="187" xfId="0" applyFont="1" applyBorder="1" applyAlignment="1">
      <alignment horizontal="center" vertical="center"/>
    </xf>
    <xf numFmtId="0" fontId="38" fillId="0" borderId="168" xfId="0" applyFont="1" applyBorder="1" applyAlignment="1">
      <alignment horizontal="center" vertical="center"/>
    </xf>
    <xf numFmtId="0" fontId="38" fillId="0" borderId="53" xfId="0" applyFont="1" applyBorder="1" applyAlignment="1">
      <alignment horizontal="center" vertical="center"/>
    </xf>
    <xf numFmtId="0" fontId="38" fillId="0" borderId="87" xfId="0" applyFont="1" applyBorder="1" applyAlignment="1">
      <alignment horizontal="center" vertical="center"/>
    </xf>
    <xf numFmtId="0" fontId="38" fillId="0" borderId="102" xfId="0" applyFont="1" applyBorder="1" applyAlignment="1">
      <alignment horizontal="center" vertical="center"/>
    </xf>
    <xf numFmtId="0" fontId="38" fillId="0" borderId="86" xfId="0" applyFont="1" applyBorder="1" applyAlignment="1">
      <alignment horizontal="center" vertical="center"/>
    </xf>
    <xf numFmtId="0" fontId="38" fillId="0" borderId="61" xfId="0" applyFont="1" applyBorder="1" applyAlignment="1">
      <alignment horizontal="center" vertical="center"/>
    </xf>
    <xf numFmtId="0" fontId="38" fillId="0" borderId="5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39" fillId="0" borderId="195" xfId="0" applyFont="1" applyBorder="1" applyAlignment="1">
      <alignment horizontal="center" vertical="center"/>
    </xf>
    <xf numFmtId="0" fontId="39" fillId="0" borderId="3" xfId="0" applyFont="1" applyBorder="1" applyAlignment="1">
      <alignment horizontal="center" vertical="center"/>
    </xf>
    <xf numFmtId="0" fontId="40" fillId="0" borderId="10" xfId="0" applyFont="1" applyBorder="1" applyAlignment="1">
      <alignment horizontal="left" vertical="center"/>
    </xf>
    <xf numFmtId="0" fontId="40" fillId="0" borderId="0" xfId="0" applyFont="1" applyAlignment="1">
      <alignment horizontal="left" vertical="center"/>
    </xf>
    <xf numFmtId="0" fontId="40" fillId="0" borderId="104" xfId="0" applyFont="1" applyBorder="1" applyAlignment="1">
      <alignment horizontal="left" vertical="center" shrinkToFit="1"/>
    </xf>
    <xf numFmtId="0" fontId="40" fillId="0" borderId="165" xfId="0" applyFont="1" applyBorder="1" applyAlignment="1">
      <alignment horizontal="left" vertical="center" shrinkToFit="1"/>
    </xf>
    <xf numFmtId="0" fontId="40" fillId="0" borderId="103" xfId="0" applyFont="1" applyBorder="1" applyAlignment="1">
      <alignment horizontal="left" vertical="center" shrinkToFit="1"/>
    </xf>
    <xf numFmtId="0" fontId="38" fillId="0" borderId="206" xfId="0" applyFont="1" applyBorder="1" applyAlignment="1">
      <alignment horizontal="center" vertical="center"/>
    </xf>
    <xf numFmtId="0" fontId="38" fillId="0" borderId="204" xfId="0" applyFont="1" applyBorder="1" applyAlignment="1">
      <alignment horizontal="center" vertical="center"/>
    </xf>
    <xf numFmtId="0" fontId="38" fillId="0" borderId="210" xfId="0" applyFont="1" applyBorder="1" applyAlignment="1">
      <alignment horizontal="center" vertical="center"/>
    </xf>
    <xf numFmtId="0" fontId="38" fillId="0" borderId="54" xfId="0" applyFont="1" applyBorder="1" applyAlignment="1">
      <alignment horizontal="center" vertical="center"/>
    </xf>
    <xf numFmtId="0" fontId="38" fillId="0" borderId="152" xfId="0" applyFont="1" applyBorder="1" applyAlignment="1">
      <alignment horizontal="center" vertical="center"/>
    </xf>
    <xf numFmtId="0" fontId="38" fillId="0" borderId="52" xfId="0" applyFont="1" applyBorder="1" applyAlignment="1">
      <alignment horizontal="center" vertical="center"/>
    </xf>
    <xf numFmtId="0" fontId="40" fillId="0" borderId="10" xfId="0" applyFont="1" applyBorder="1" applyAlignment="1">
      <alignment horizontal="center" vertical="center"/>
    </xf>
    <xf numFmtId="0" fontId="40" fillId="0" borderId="0" xfId="0" applyFont="1" applyAlignment="1">
      <alignment horizontal="center" vertical="center"/>
    </xf>
    <xf numFmtId="0" fontId="40" fillId="0" borderId="27" xfId="0" applyFont="1" applyBorder="1" applyAlignment="1">
      <alignment horizontal="center" vertical="center"/>
    </xf>
    <xf numFmtId="0" fontId="40" fillId="0" borderId="104" xfId="0" applyFont="1" applyBorder="1" applyAlignment="1">
      <alignment horizontal="center" vertical="center" shrinkToFit="1"/>
    </xf>
    <xf numFmtId="0" fontId="40" fillId="0" borderId="165" xfId="0" applyFont="1" applyBorder="1" applyAlignment="1">
      <alignment horizontal="center" vertical="center" shrinkToFit="1"/>
    </xf>
    <xf numFmtId="0" fontId="40" fillId="0" borderId="103" xfId="0" applyFont="1" applyBorder="1" applyAlignment="1">
      <alignment horizontal="center" vertical="center" shrinkToFit="1"/>
    </xf>
    <xf numFmtId="0" fontId="38" fillId="0" borderId="159" xfId="0" applyFont="1" applyBorder="1" applyAlignment="1">
      <alignment horizontal="center" vertical="center"/>
    </xf>
    <xf numFmtId="0" fontId="38" fillId="0" borderId="208"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40" fillId="0" borderId="16" xfId="0" applyFont="1" applyBorder="1" applyAlignment="1">
      <alignment horizontal="center" vertical="center"/>
    </xf>
    <xf numFmtId="0" fontId="40" fillId="0" borderId="1" xfId="0" applyFont="1" applyBorder="1" applyAlignment="1">
      <alignment horizontal="center" vertical="center"/>
    </xf>
    <xf numFmtId="0" fontId="40" fillId="0" borderId="211" xfId="0" applyFont="1" applyBorder="1" applyAlignment="1">
      <alignment horizontal="center" vertical="center"/>
    </xf>
    <xf numFmtId="0" fontId="40" fillId="0" borderId="158" xfId="0" applyFont="1" applyBorder="1" applyAlignment="1">
      <alignment horizontal="center" vertical="center" shrinkToFit="1"/>
    </xf>
    <xf numFmtId="0" fontId="40" fillId="0" borderId="197" xfId="0" applyFont="1" applyBorder="1" applyAlignment="1">
      <alignment horizontal="center" vertical="center" shrinkToFit="1"/>
    </xf>
    <xf numFmtId="0" fontId="40" fillId="0" borderId="161" xfId="0" applyFont="1" applyBorder="1" applyAlignment="1">
      <alignment horizontal="center" vertical="center" shrinkToFit="1"/>
    </xf>
    <xf numFmtId="0" fontId="38" fillId="0" borderId="207" xfId="0" applyFont="1" applyBorder="1" applyAlignment="1">
      <alignment horizontal="center" vertical="center"/>
    </xf>
    <xf numFmtId="0" fontId="39" fillId="0" borderId="196" xfId="0" applyFont="1" applyBorder="1" applyAlignment="1">
      <alignment horizontal="center" vertical="center"/>
    </xf>
    <xf numFmtId="0" fontId="38" fillId="5" borderId="158" xfId="1" applyFont="1" applyFill="1" applyBorder="1" applyAlignment="1">
      <alignment horizontal="center" vertical="center" shrinkToFit="1"/>
    </xf>
    <xf numFmtId="0" fontId="38" fillId="5" borderId="159" xfId="1" applyFont="1" applyFill="1" applyBorder="1" applyAlignment="1">
      <alignment horizontal="center" vertical="center" shrinkToFit="1"/>
    </xf>
    <xf numFmtId="0" fontId="38" fillId="5" borderId="160" xfId="1" applyFont="1" applyFill="1" applyBorder="1" applyAlignment="1">
      <alignment horizontal="center" vertical="center" shrinkToFit="1"/>
    </xf>
    <xf numFmtId="0" fontId="38" fillId="5" borderId="95" xfId="1" applyFont="1" applyFill="1" applyBorder="1" applyAlignment="1">
      <alignment horizontal="center" vertical="center" shrinkToFit="1"/>
    </xf>
    <xf numFmtId="0" fontId="38" fillId="5" borderId="50" xfId="1" applyFont="1" applyFill="1" applyBorder="1" applyAlignment="1">
      <alignment horizontal="center" vertical="center" shrinkToFit="1"/>
    </xf>
    <xf numFmtId="0" fontId="38" fillId="5" borderId="61" xfId="1" applyFont="1" applyFill="1" applyBorder="1" applyAlignment="1">
      <alignment horizontal="center" vertical="center" shrinkToFit="1"/>
    </xf>
    <xf numFmtId="0" fontId="40" fillId="0" borderId="29"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3" fontId="38" fillId="0" borderId="98" xfId="1" applyNumberFormat="1" applyFont="1" applyBorder="1" applyAlignment="1">
      <alignment horizontal="right" vertical="center" shrinkToFit="1"/>
    </xf>
    <xf numFmtId="3" fontId="38" fillId="0" borderId="99" xfId="1" applyNumberFormat="1" applyFont="1" applyBorder="1" applyAlignment="1">
      <alignment horizontal="right" vertical="center" shrinkToFit="1"/>
    </xf>
    <xf numFmtId="3" fontId="38" fillId="0" borderId="100" xfId="1" applyNumberFormat="1" applyFont="1" applyBorder="1" applyAlignment="1">
      <alignment horizontal="right" vertical="center" shrinkToFit="1"/>
    </xf>
    <xf numFmtId="3" fontId="38" fillId="0" borderId="101" xfId="1" applyNumberFormat="1" applyFont="1" applyBorder="1" applyAlignment="1">
      <alignment horizontal="right" vertical="center" shrinkToFit="1"/>
    </xf>
    <xf numFmtId="38" fontId="40" fillId="0" borderId="31" xfId="0" applyNumberFormat="1" applyFont="1" applyBorder="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7" borderId="15" xfId="0" applyFont="1" applyFill="1" applyBorder="1" applyAlignment="1">
      <alignment horizontal="center" vertical="center"/>
    </xf>
    <xf numFmtId="0" fontId="40" fillId="7" borderId="25" xfId="0" applyFont="1" applyFill="1" applyBorder="1" applyAlignment="1">
      <alignment horizontal="center" vertical="center"/>
    </xf>
    <xf numFmtId="0" fontId="40" fillId="8" borderId="162" xfId="0" applyFont="1" applyFill="1" applyBorder="1" applyAlignment="1">
      <alignment horizontal="center" vertical="center"/>
    </xf>
    <xf numFmtId="0" fontId="40" fillId="0" borderId="24" xfId="0" applyFont="1" applyBorder="1" applyAlignment="1">
      <alignment horizontal="center" vertical="center"/>
    </xf>
    <xf numFmtId="0" fontId="38" fillId="5" borderId="87" xfId="1" applyFont="1" applyFill="1" applyBorder="1" applyAlignment="1">
      <alignment horizontal="center" vertical="center" shrinkToFit="1"/>
    </xf>
    <xf numFmtId="0" fontId="38" fillId="5" borderId="102" xfId="1" applyFont="1" applyFill="1" applyBorder="1" applyAlignment="1">
      <alignment horizontal="center" vertical="center" shrinkToFit="1"/>
    </xf>
    <xf numFmtId="0" fontId="38" fillId="5" borderId="86" xfId="1" applyFont="1" applyFill="1" applyBorder="1" applyAlignment="1">
      <alignment horizontal="center" vertical="center" shrinkToFit="1"/>
    </xf>
    <xf numFmtId="0" fontId="38" fillId="5" borderId="51" xfId="1" applyFont="1" applyFill="1" applyBorder="1" applyAlignment="1">
      <alignment horizontal="center" vertical="center" shrinkToFit="1"/>
    </xf>
    <xf numFmtId="0" fontId="38" fillId="5" borderId="94" xfId="1" applyFont="1" applyFill="1" applyBorder="1" applyAlignment="1">
      <alignment horizontal="center" vertical="center" shrinkToFit="1"/>
    </xf>
    <xf numFmtId="0" fontId="38" fillId="5" borderId="161" xfId="1" applyFont="1" applyFill="1" applyBorder="1" applyAlignment="1">
      <alignment horizontal="center" vertical="center" shrinkToFit="1"/>
    </xf>
    <xf numFmtId="0" fontId="38" fillId="5" borderId="23" xfId="1" applyFont="1" applyFill="1" applyBorder="1" applyAlignment="1">
      <alignment horizontal="center" vertical="center"/>
    </xf>
    <xf numFmtId="0" fontId="38" fillId="5" borderId="24" xfId="1" applyFont="1" applyFill="1" applyBorder="1" applyAlignment="1">
      <alignment horizontal="center" vertical="center"/>
    </xf>
    <xf numFmtId="0" fontId="38" fillId="5" borderId="26" xfId="1" applyFont="1" applyFill="1" applyBorder="1" applyAlignment="1">
      <alignment horizontal="center" vertical="center"/>
    </xf>
    <xf numFmtId="0" fontId="38" fillId="5" borderId="0" xfId="1" applyFont="1" applyFill="1" applyAlignment="1">
      <alignment horizontal="center" vertical="center"/>
    </xf>
    <xf numFmtId="0" fontId="38" fillId="5" borderId="28" xfId="1" applyFont="1" applyFill="1" applyBorder="1" applyAlignment="1">
      <alignment horizontal="center" vertical="center"/>
    </xf>
    <xf numFmtId="0" fontId="38" fillId="5" borderId="29" xfId="1" applyFont="1" applyFill="1" applyBorder="1" applyAlignment="1">
      <alignment horizontal="center" vertical="center"/>
    </xf>
    <xf numFmtId="0" fontId="38" fillId="5" borderId="34" xfId="1" applyFont="1" applyFill="1" applyBorder="1" applyAlignment="1">
      <alignment horizontal="center" vertical="center"/>
    </xf>
    <xf numFmtId="0" fontId="38" fillId="5" borderId="15" xfId="1" applyFont="1" applyFill="1" applyBorder="1" applyAlignment="1">
      <alignment horizontal="center" vertical="center" shrinkToFit="1"/>
    </xf>
    <xf numFmtId="0" fontId="38" fillId="5" borderId="13" xfId="1" applyFont="1" applyFill="1" applyBorder="1" applyAlignment="1">
      <alignment horizontal="center" vertical="center" shrinkToFit="1"/>
    </xf>
    <xf numFmtId="0" fontId="38" fillId="5" borderId="14" xfId="1" applyFont="1" applyFill="1" applyBorder="1" applyAlignment="1">
      <alignment horizontal="center" vertical="center" shrinkToFit="1"/>
    </xf>
    <xf numFmtId="0" fontId="38" fillId="5" borderId="21" xfId="1" applyFont="1" applyFill="1" applyBorder="1" applyAlignment="1">
      <alignment horizontal="center" vertical="center" shrinkToFit="1"/>
    </xf>
    <xf numFmtId="0" fontId="38" fillId="5" borderId="96" xfId="1" applyFont="1" applyFill="1" applyBorder="1" applyAlignment="1">
      <alignment horizontal="center" vertical="center" shrinkToFit="1"/>
    </xf>
    <xf numFmtId="0" fontId="38" fillId="5" borderId="39" xfId="1" applyFont="1" applyFill="1" applyBorder="1" applyAlignment="1">
      <alignment horizontal="center" vertical="center" shrinkToFit="1"/>
    </xf>
    <xf numFmtId="0" fontId="38" fillId="5" borderId="20" xfId="1" applyFont="1" applyFill="1" applyBorder="1" applyAlignment="1">
      <alignment horizontal="center" vertical="center" shrinkToFit="1"/>
    </xf>
    <xf numFmtId="3" fontId="38" fillId="0" borderId="97" xfId="1" applyNumberFormat="1" applyFont="1" applyBorder="1" applyAlignment="1">
      <alignment horizontal="right" vertical="center" shrinkToFit="1"/>
    </xf>
    <xf numFmtId="3" fontId="38" fillId="0" borderId="151" xfId="1" applyNumberFormat="1" applyFont="1" applyBorder="1" applyAlignment="1">
      <alignment horizontal="right" vertical="center" shrinkToFit="1"/>
    </xf>
    <xf numFmtId="3" fontId="38" fillId="3" borderId="168" xfId="1" applyNumberFormat="1" applyFont="1" applyFill="1" applyBorder="1" applyAlignment="1">
      <alignment horizontal="right" vertical="center" shrinkToFit="1"/>
    </xf>
    <xf numFmtId="3" fontId="38" fillId="3" borderId="53" xfId="1" applyNumberFormat="1" applyFont="1" applyFill="1" applyBorder="1" applyAlignment="1">
      <alignment horizontal="right" vertical="center" shrinkToFit="1"/>
    </xf>
    <xf numFmtId="3" fontId="38" fillId="3" borderId="87" xfId="1" applyNumberFormat="1" applyFont="1" applyFill="1" applyBorder="1" applyAlignment="1">
      <alignment horizontal="right" vertical="center" shrinkToFit="1"/>
    </xf>
    <xf numFmtId="3" fontId="38" fillId="0" borderId="53" xfId="1" applyNumberFormat="1" applyFont="1" applyBorder="1" applyAlignment="1">
      <alignment horizontal="right" vertical="center" shrinkToFit="1"/>
    </xf>
    <xf numFmtId="3" fontId="38" fillId="0" borderId="152" xfId="1" applyNumberFormat="1" applyFont="1" applyBorder="1" applyAlignment="1">
      <alignment horizontal="right" vertical="center" shrinkToFit="1"/>
    </xf>
    <xf numFmtId="3" fontId="38" fillId="3" borderId="52" xfId="1" applyNumberFormat="1" applyFont="1" applyFill="1" applyBorder="1" applyAlignment="1">
      <alignment horizontal="right" vertical="center" shrinkToFit="1"/>
    </xf>
    <xf numFmtId="3" fontId="38" fillId="3" borderId="54" xfId="1" applyNumberFormat="1" applyFont="1" applyFill="1" applyBorder="1" applyAlignment="1">
      <alignment horizontal="right" vertical="center" shrinkToFit="1"/>
    </xf>
    <xf numFmtId="3" fontId="38" fillId="3" borderId="61" xfId="1" applyNumberFormat="1" applyFont="1" applyFill="1" applyBorder="1" applyAlignment="1">
      <alignment horizontal="right" vertical="center" shrinkToFit="1"/>
    </xf>
    <xf numFmtId="3" fontId="38" fillId="3" borderId="152" xfId="1" applyNumberFormat="1" applyFont="1" applyFill="1" applyBorder="1" applyAlignment="1">
      <alignment horizontal="right" vertical="center" shrinkToFit="1"/>
    </xf>
    <xf numFmtId="3" fontId="38" fillId="0" borderId="52" xfId="1" applyNumberFormat="1" applyFont="1" applyBorder="1" applyAlignment="1">
      <alignment horizontal="right" vertical="center" shrinkToFit="1"/>
    </xf>
    <xf numFmtId="3" fontId="38" fillId="0" borderId="54" xfId="1" applyNumberFormat="1" applyFont="1" applyBorder="1" applyAlignment="1">
      <alignment horizontal="right" vertical="center" shrinkToFit="1"/>
    </xf>
    <xf numFmtId="3" fontId="38" fillId="0" borderId="169" xfId="1" applyNumberFormat="1" applyFont="1" applyBorder="1" applyAlignment="1">
      <alignment horizontal="right" vertical="center" shrinkToFit="1"/>
    </xf>
    <xf numFmtId="3" fontId="38" fillId="0" borderId="89" xfId="1" applyNumberFormat="1" applyFont="1" applyBorder="1" applyAlignment="1">
      <alignment horizontal="right" vertical="center" shrinkToFit="1"/>
    </xf>
    <xf numFmtId="3" fontId="38" fillId="0" borderId="90" xfId="1" applyNumberFormat="1" applyFont="1" applyBorder="1" applyAlignment="1">
      <alignment horizontal="right" vertical="center" shrinkToFit="1"/>
    </xf>
    <xf numFmtId="3" fontId="38" fillId="0" borderId="88" xfId="1" applyNumberFormat="1" applyFont="1" applyBorder="1" applyAlignment="1">
      <alignment horizontal="right" vertical="center" shrinkToFit="1"/>
    </xf>
    <xf numFmtId="3" fontId="38" fillId="0" borderId="91" xfId="1" applyNumberFormat="1" applyFont="1" applyBorder="1" applyAlignment="1">
      <alignment horizontal="right" vertical="center" shrinkToFit="1"/>
    </xf>
    <xf numFmtId="3" fontId="38" fillId="0" borderId="92" xfId="1" applyNumberFormat="1" applyFont="1" applyBorder="1" applyAlignment="1">
      <alignment horizontal="right" vertical="center" shrinkToFit="1"/>
    </xf>
    <xf numFmtId="3" fontId="17" fillId="0" borderId="51" xfId="1" quotePrefix="1" applyNumberFormat="1" applyFont="1" applyBorder="1" applyAlignment="1">
      <alignment vertical="center" shrinkToFit="1"/>
    </xf>
    <xf numFmtId="3" fontId="38" fillId="0" borderId="170" xfId="1" applyNumberFormat="1" applyFont="1" applyBorder="1" applyAlignment="1">
      <alignment horizontal="right" vertical="center" shrinkToFit="1"/>
    </xf>
    <xf numFmtId="0" fontId="38" fillId="0" borderId="35" xfId="1" applyFont="1" applyBorder="1" applyAlignment="1">
      <alignment horizontal="center" vertical="center" textRotation="255" wrapText="1"/>
    </xf>
    <xf numFmtId="0" fontId="38" fillId="0" borderId="63" xfId="1" applyFont="1" applyBorder="1" applyAlignment="1">
      <alignment horizontal="center" vertical="center" textRotation="255" wrapText="1"/>
    </xf>
    <xf numFmtId="0" fontId="38" fillId="0" borderId="68" xfId="1" applyFont="1" applyBorder="1" applyAlignment="1">
      <alignment horizontal="center" vertical="center" textRotation="255" wrapText="1"/>
    </xf>
    <xf numFmtId="0" fontId="38" fillId="5" borderId="86" xfId="1" applyFont="1" applyFill="1" applyBorder="1" applyAlignment="1">
      <alignment horizontal="left" vertical="center" wrapText="1" shrinkToFit="1"/>
    </xf>
    <xf numFmtId="0" fontId="38" fillId="5" borderId="49" xfId="1" applyFont="1" applyFill="1" applyBorder="1" applyAlignment="1">
      <alignment horizontal="left" vertical="center" wrapText="1" shrinkToFit="1"/>
    </xf>
    <xf numFmtId="3" fontId="17" fillId="0" borderId="179" xfId="1" quotePrefix="1" applyNumberFormat="1" applyFont="1" applyBorder="1" applyAlignment="1">
      <alignment vertical="center" shrinkToFit="1"/>
    </xf>
    <xf numFmtId="3" fontId="38" fillId="0" borderId="28" xfId="1" applyNumberFormat="1" applyFont="1" applyBorder="1" applyAlignment="1">
      <alignment horizontal="right" vertical="center" shrinkToFit="1"/>
    </xf>
    <xf numFmtId="3" fontId="38" fillId="0" borderId="29" xfId="1" applyNumberFormat="1" applyFont="1" applyBorder="1" applyAlignment="1">
      <alignment horizontal="right" vertical="center" shrinkToFit="1"/>
    </xf>
    <xf numFmtId="3" fontId="38" fillId="0" borderId="171" xfId="1" applyNumberFormat="1" applyFont="1" applyBorder="1" applyAlignment="1">
      <alignment horizontal="right" vertical="center" shrinkToFit="1"/>
    </xf>
    <xf numFmtId="3" fontId="38" fillId="0" borderId="111" xfId="1" applyNumberFormat="1" applyFont="1" applyBorder="1" applyAlignment="1">
      <alignment horizontal="right" vertical="center" shrinkToFit="1"/>
    </xf>
    <xf numFmtId="3" fontId="38" fillId="0" borderId="109" xfId="1" applyNumberFormat="1" applyFont="1" applyBorder="1" applyAlignment="1">
      <alignment horizontal="right" vertical="center" shrinkToFit="1"/>
    </xf>
    <xf numFmtId="3" fontId="38" fillId="0" borderId="172" xfId="1" applyNumberFormat="1" applyFont="1" applyBorder="1" applyAlignment="1">
      <alignment horizontal="right" vertical="center" shrinkToFit="1"/>
    </xf>
    <xf numFmtId="3" fontId="17" fillId="0" borderId="49" xfId="1" quotePrefix="1" applyNumberFormat="1" applyFont="1" applyBorder="1" applyAlignment="1">
      <alignment vertical="center" shrinkToFit="1"/>
    </xf>
    <xf numFmtId="3" fontId="38" fillId="5" borderId="112" xfId="1" applyNumberFormat="1" applyFont="1" applyFill="1" applyBorder="1" applyAlignment="1">
      <alignment horizontal="center" vertical="center" shrinkToFit="1"/>
    </xf>
    <xf numFmtId="3" fontId="38" fillId="5" borderId="113" xfId="1" applyNumberFormat="1" applyFont="1" applyFill="1" applyBorder="1" applyAlignment="1">
      <alignment horizontal="center" vertical="center" shrinkToFit="1"/>
    </xf>
    <xf numFmtId="3" fontId="38" fillId="5" borderId="173" xfId="1" applyNumberFormat="1" applyFont="1" applyFill="1" applyBorder="1" applyAlignment="1">
      <alignment horizontal="center" vertical="center" shrinkToFit="1"/>
    </xf>
    <xf numFmtId="3" fontId="38" fillId="5" borderId="171" xfId="1" applyNumberFormat="1" applyFont="1" applyFill="1" applyBorder="1" applyAlignment="1">
      <alignment horizontal="center" vertical="center" shrinkToFit="1"/>
    </xf>
    <xf numFmtId="3" fontId="38" fillId="5" borderId="110" xfId="1" applyNumberFormat="1" applyFont="1" applyFill="1" applyBorder="1" applyAlignment="1">
      <alignment horizontal="center" vertical="center" shrinkToFit="1"/>
    </xf>
    <xf numFmtId="3" fontId="38" fillId="5" borderId="172" xfId="1" applyNumberFormat="1" applyFont="1" applyFill="1" applyBorder="1" applyAlignment="1">
      <alignment horizontal="center" vertical="center" shrinkToFit="1"/>
    </xf>
    <xf numFmtId="0" fontId="38" fillId="0" borderId="15" xfId="1" applyFont="1" applyBorder="1" applyAlignment="1">
      <alignment horizontal="left" vertical="center" shrinkToFit="1"/>
    </xf>
    <xf numFmtId="0" fontId="38" fillId="0" borderId="13" xfId="1" applyFont="1" applyBorder="1" applyAlignment="1">
      <alignment horizontal="left" vertical="center" shrinkToFit="1"/>
    </xf>
    <xf numFmtId="38" fontId="38" fillId="0" borderId="174" xfId="5" applyFont="1" applyFill="1" applyBorder="1" applyAlignment="1" applyProtection="1">
      <alignment horizontal="right" vertical="center" shrinkToFit="1"/>
    </xf>
    <xf numFmtId="38" fontId="38" fillId="0" borderId="70" xfId="5" applyFont="1" applyFill="1" applyBorder="1" applyAlignment="1" applyProtection="1">
      <alignment horizontal="right" vertical="center" shrinkToFit="1"/>
    </xf>
    <xf numFmtId="38" fontId="38" fillId="0" borderId="72" xfId="5" applyFont="1" applyFill="1" applyBorder="1" applyAlignment="1" applyProtection="1">
      <alignment horizontal="right" vertical="center" shrinkToFit="1"/>
    </xf>
    <xf numFmtId="38" fontId="38" fillId="0" borderId="69" xfId="5" applyFont="1" applyFill="1" applyBorder="1" applyAlignment="1" applyProtection="1">
      <alignment horizontal="right" vertical="center" shrinkToFit="1"/>
    </xf>
    <xf numFmtId="38" fontId="38" fillId="0" borderId="175" xfId="5" applyFont="1" applyFill="1" applyBorder="1" applyAlignment="1" applyProtection="1">
      <alignment horizontal="right" vertical="center" shrinkToFit="1"/>
    </xf>
    <xf numFmtId="0" fontId="38" fillId="0" borderId="35" xfId="1" applyFont="1" applyBorder="1" applyAlignment="1">
      <alignment horizontal="center" vertical="center" textRotation="255"/>
    </xf>
    <xf numFmtId="0" fontId="38" fillId="0" borderId="63" xfId="1" applyFont="1" applyBorder="1" applyAlignment="1">
      <alignment horizontal="center" vertical="center" textRotation="255"/>
    </xf>
    <xf numFmtId="0" fontId="38" fillId="0" borderId="68" xfId="1" applyFont="1" applyBorder="1" applyAlignment="1">
      <alignment horizontal="center" vertical="center" textRotation="255"/>
    </xf>
    <xf numFmtId="0" fontId="38" fillId="0" borderId="14" xfId="1" applyFont="1" applyBorder="1" applyAlignment="1">
      <alignment horizontal="center" vertical="center" textRotation="255"/>
    </xf>
    <xf numFmtId="0" fontId="39" fillId="5" borderId="23" xfId="1" applyFont="1" applyFill="1" applyBorder="1" applyAlignment="1">
      <alignment horizontal="left" vertical="center" shrinkToFit="1"/>
    </xf>
    <xf numFmtId="0" fontId="39" fillId="5" borderId="24" xfId="1" applyFont="1" applyFill="1" applyBorder="1" applyAlignment="1">
      <alignment horizontal="left" vertical="center" shrinkToFit="1"/>
    </xf>
    <xf numFmtId="3" fontId="38" fillId="0" borderId="167" xfId="1" applyNumberFormat="1" applyFont="1" applyBorder="1" applyAlignment="1">
      <alignment horizontal="right" vertical="center" shrinkToFit="1"/>
    </xf>
    <xf numFmtId="38" fontId="38" fillId="0" borderId="81" xfId="5" applyFont="1" applyFill="1" applyBorder="1" applyAlignment="1" applyProtection="1">
      <alignment horizontal="right" vertical="center" shrinkToFit="1"/>
    </xf>
    <xf numFmtId="38" fontId="38" fillId="0" borderId="82" xfId="5" applyFont="1" applyFill="1" applyBorder="1" applyAlignment="1" applyProtection="1">
      <alignment horizontal="right" vertical="center" shrinkToFit="1"/>
    </xf>
    <xf numFmtId="38" fontId="38" fillId="0" borderId="177" xfId="5" applyFont="1" applyFill="1" applyBorder="1" applyAlignment="1" applyProtection="1">
      <alignment horizontal="right" vertical="center" shrinkToFit="1"/>
    </xf>
    <xf numFmtId="0" fontId="38" fillId="0" borderId="23" xfId="1" applyFont="1" applyBorder="1" applyAlignment="1">
      <alignment horizontal="left" vertical="center"/>
    </xf>
    <xf numFmtId="0" fontId="38" fillId="0" borderId="24" xfId="1" applyFont="1" applyBorder="1" applyAlignment="1">
      <alignment horizontal="left" vertical="center"/>
    </xf>
    <xf numFmtId="38" fontId="38" fillId="0" borderId="176" xfId="5" applyFont="1" applyFill="1" applyBorder="1" applyAlignment="1" applyProtection="1">
      <alignment horizontal="right" vertical="center" shrinkToFit="1"/>
    </xf>
    <xf numFmtId="0" fontId="40" fillId="0" borderId="31" xfId="0" applyFont="1" applyBorder="1" applyAlignment="1">
      <alignment horizontal="center" vertical="center"/>
    </xf>
    <xf numFmtId="0" fontId="40" fillId="0" borderId="24" xfId="0" applyFont="1" applyBorder="1" applyAlignment="1">
      <alignment horizontal="left" vertical="center" shrinkToFit="1"/>
    </xf>
    <xf numFmtId="0" fontId="40" fillId="0" borderId="25"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0" xfId="0" applyFont="1" applyAlignment="1">
      <alignment horizontal="left" vertical="center" shrinkToFit="1"/>
    </xf>
    <xf numFmtId="0" fontId="40" fillId="0" borderId="27" xfId="0" applyFont="1" applyBorder="1" applyAlignment="1">
      <alignment horizontal="left" vertical="center" shrinkToFit="1"/>
    </xf>
    <xf numFmtId="0" fontId="40" fillId="0" borderId="29"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23" xfId="0" applyFont="1" applyBorder="1" applyAlignment="1">
      <alignment horizontal="left" vertical="center"/>
    </xf>
    <xf numFmtId="0" fontId="40" fillId="0" borderId="24" xfId="0" applyFont="1" applyBorder="1" applyAlignment="1">
      <alignment horizontal="left" vertical="center"/>
    </xf>
    <xf numFmtId="0" fontId="40" fillId="0" borderId="2"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16" xfId="0" applyFont="1" applyBorder="1" applyAlignment="1">
      <alignment horizontal="left" vertical="center"/>
    </xf>
    <xf numFmtId="0" fontId="40" fillId="0" borderId="1" xfId="0" applyFont="1" applyBorder="1" applyAlignment="1">
      <alignment horizontal="left" vertical="center"/>
    </xf>
    <xf numFmtId="0" fontId="40" fillId="0" borderId="158" xfId="0" applyFont="1" applyBorder="1" applyAlignment="1">
      <alignment horizontal="left" vertical="center" shrinkToFit="1"/>
    </xf>
    <xf numFmtId="0" fontId="40" fillId="0" borderId="197" xfId="0" applyFont="1" applyBorder="1" applyAlignment="1">
      <alignment horizontal="left" vertical="center" shrinkToFit="1"/>
    </xf>
    <xf numFmtId="0" fontId="40" fillId="0" borderId="161" xfId="0" applyFont="1" applyBorder="1" applyAlignment="1">
      <alignment horizontal="left" vertical="center" shrinkToFit="1"/>
    </xf>
    <xf numFmtId="0" fontId="40" fillId="0" borderId="86" xfId="0" applyFont="1" applyBorder="1" applyAlignment="1">
      <alignment horizontal="left" vertical="center" shrinkToFit="1"/>
    </xf>
    <xf numFmtId="0" fontId="40" fillId="0" borderId="49" xfId="0" applyFont="1" applyBorder="1" applyAlignment="1">
      <alignment horizontal="left" vertical="center" shrinkToFit="1"/>
    </xf>
    <xf numFmtId="0" fontId="40" fillId="0" borderId="102" xfId="0" applyFont="1" applyBorder="1" applyAlignment="1">
      <alignment horizontal="left" vertical="center" shrinkToFit="1"/>
    </xf>
    <xf numFmtId="0" fontId="40" fillId="0" borderId="86"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102"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196" xfId="0" applyFont="1" applyBorder="1" applyAlignment="1">
      <alignment horizontal="center" vertical="center" shrinkToFit="1"/>
    </xf>
    <xf numFmtId="200" fontId="34" fillId="0" borderId="27" xfId="6" applyNumberFormat="1" applyFont="1" applyBorder="1" applyAlignment="1">
      <alignment horizontal="center" vertical="center" wrapText="1"/>
    </xf>
    <xf numFmtId="200" fontId="34" fillId="0" borderId="30" xfId="6" applyNumberFormat="1" applyFont="1" applyBorder="1" applyAlignment="1">
      <alignment horizontal="center" vertical="center" wrapText="1"/>
    </xf>
    <xf numFmtId="186" fontId="33" fillId="0" borderId="27" xfId="6" applyNumberFormat="1" applyFont="1" applyBorder="1" applyAlignment="1">
      <alignment horizontal="center" vertical="center"/>
    </xf>
    <xf numFmtId="3" fontId="33" fillId="0" borderId="57" xfId="6" applyNumberFormat="1" applyFont="1" applyBorder="1" applyAlignment="1">
      <alignment vertical="center" wrapText="1"/>
    </xf>
    <xf numFmtId="3" fontId="33" fillId="0" borderId="26" xfId="6" applyNumberFormat="1" applyFont="1" applyBorder="1" applyAlignment="1">
      <alignment vertical="center" wrapText="1"/>
    </xf>
    <xf numFmtId="187" fontId="33" fillId="0" borderId="77" xfId="6" applyNumberFormat="1" applyFont="1" applyBorder="1" applyAlignment="1">
      <alignment wrapText="1"/>
    </xf>
    <xf numFmtId="187" fontId="33" fillId="0" borderId="79" xfId="6" applyNumberFormat="1" applyFont="1" applyBorder="1" applyAlignment="1"/>
    <xf numFmtId="187" fontId="33" fillId="0" borderId="25" xfId="6" applyNumberFormat="1" applyFont="1" applyBorder="1" applyAlignment="1">
      <alignment wrapText="1"/>
    </xf>
    <xf numFmtId="187" fontId="33" fillId="0" borderId="27" xfId="6" applyNumberFormat="1" applyFont="1" applyBorder="1" applyAlignment="1"/>
    <xf numFmtId="49" fontId="34" fillId="0" borderId="121" xfId="6" applyNumberFormat="1" applyFont="1" applyBorder="1" applyAlignment="1">
      <alignment horizontal="center" vertical="center" wrapText="1"/>
    </xf>
    <xf numFmtId="49" fontId="34" fillId="0" borderId="0" xfId="6" applyNumberFormat="1" applyFont="1" applyAlignment="1">
      <alignment horizontal="center" vertical="center" wrapText="1"/>
    </xf>
    <xf numFmtId="49" fontId="34" fillId="0" borderId="133" xfId="6" applyNumberFormat="1" applyFont="1" applyBorder="1" applyAlignment="1">
      <alignment horizontal="center" vertical="center" wrapText="1"/>
    </xf>
    <xf numFmtId="186" fontId="34" fillId="0" borderId="121" xfId="6" applyNumberFormat="1" applyFont="1" applyBorder="1" applyAlignment="1">
      <alignment horizontal="center" vertical="center" wrapText="1"/>
    </xf>
    <xf numFmtId="186" fontId="34" fillId="0" borderId="0" xfId="6" applyNumberFormat="1" applyFont="1" applyAlignment="1">
      <alignment horizontal="center" vertical="center" wrapText="1"/>
    </xf>
    <xf numFmtId="186" fontId="34" fillId="0" borderId="133" xfId="6" applyNumberFormat="1" applyFont="1" applyBorder="1" applyAlignment="1">
      <alignment horizontal="center" vertical="center" wrapText="1"/>
    </xf>
    <xf numFmtId="186" fontId="34" fillId="0" borderId="63" xfId="6" applyNumberFormat="1" applyFont="1" applyBorder="1" applyAlignment="1">
      <alignment horizontal="center" vertical="center"/>
    </xf>
    <xf numFmtId="187" fontId="34" fillId="0" borderId="35" xfId="6" applyNumberFormat="1" applyFont="1" applyBorder="1" applyAlignment="1">
      <alignment horizontal="center" vertical="center" wrapText="1"/>
    </xf>
    <xf numFmtId="187" fontId="34" fillId="0" borderId="63" xfId="6" applyNumberFormat="1" applyFont="1" applyBorder="1" applyAlignment="1">
      <alignment horizontal="center" vertical="center" wrapText="1"/>
    </xf>
    <xf numFmtId="187" fontId="34" fillId="0" borderId="68" xfId="6" applyNumberFormat="1" applyFont="1" applyBorder="1" applyAlignment="1">
      <alignment horizontal="center" vertical="center" wrapText="1"/>
    </xf>
    <xf numFmtId="187" fontId="33" fillId="0" borderId="79" xfId="6" applyNumberFormat="1" applyFont="1" applyBorder="1" applyAlignment="1">
      <alignment vertical="center" wrapText="1"/>
    </xf>
    <xf numFmtId="187" fontId="33" fillId="0" borderId="82" xfId="6" applyNumberFormat="1" applyFont="1" applyBorder="1" applyAlignment="1">
      <alignment vertical="center" wrapText="1"/>
    </xf>
    <xf numFmtId="187" fontId="33" fillId="0" borderId="74" xfId="6" applyNumberFormat="1" applyFont="1" applyBorder="1" applyAlignment="1">
      <alignment vertical="center" wrapText="1"/>
    </xf>
    <xf numFmtId="187" fontId="33" fillId="0" borderId="83" xfId="6" applyNumberFormat="1" applyFont="1" applyBorder="1" applyAlignment="1">
      <alignment vertical="center" wrapText="1"/>
    </xf>
    <xf numFmtId="191" fontId="33" fillId="0" borderId="63" xfId="6" applyNumberFormat="1" applyFont="1" applyBorder="1" applyAlignment="1">
      <alignment horizontal="right" vertical="top"/>
    </xf>
    <xf numFmtId="191" fontId="33" fillId="0" borderId="68" xfId="6" applyNumberFormat="1" applyFont="1" applyBorder="1" applyAlignment="1">
      <alignment horizontal="right" vertical="top"/>
    </xf>
    <xf numFmtId="186" fontId="33" fillId="0" borderId="63" xfId="6" applyNumberFormat="1" applyFont="1" applyBorder="1" applyAlignment="1">
      <alignment horizontal="center" vertical="center"/>
    </xf>
    <xf numFmtId="187" fontId="33" fillId="0" borderId="35" xfId="6" applyNumberFormat="1" applyFont="1" applyBorder="1" applyAlignment="1"/>
    <xf numFmtId="187" fontId="33" fillId="0" borderId="63" xfId="6" applyNumberFormat="1" applyFont="1" applyBorder="1" applyAlignment="1"/>
    <xf numFmtId="186" fontId="34" fillId="0" borderId="24" xfId="6" applyNumberFormat="1" applyFont="1" applyBorder="1" applyAlignment="1">
      <alignment horizontal="center" vertical="center" wrapText="1"/>
    </xf>
    <xf numFmtId="186" fontId="34" fillId="0" borderId="29" xfId="6" applyNumberFormat="1" applyFont="1" applyBorder="1" applyAlignment="1">
      <alignment horizontal="center" vertical="center" wrapText="1"/>
    </xf>
    <xf numFmtId="49" fontId="34" fillId="0" borderId="24" xfId="6" applyNumberFormat="1" applyFont="1" applyBorder="1" applyAlignment="1">
      <alignment horizontal="center" vertical="center" wrapText="1"/>
    </xf>
    <xf numFmtId="49" fontId="34" fillId="0" borderId="29" xfId="6" applyNumberFormat="1" applyFont="1" applyBorder="1" applyAlignment="1">
      <alignment horizontal="center" vertical="center" wrapText="1"/>
    </xf>
    <xf numFmtId="200" fontId="34" fillId="0" borderId="25" xfId="6" applyNumberFormat="1" applyFont="1" applyBorder="1" applyAlignment="1">
      <alignment horizontal="center" vertical="center" wrapText="1"/>
    </xf>
    <xf numFmtId="3" fontId="33" fillId="0" borderId="75" xfId="6" applyNumberFormat="1" applyFont="1" applyBorder="1" applyAlignment="1">
      <alignment vertical="center" wrapText="1"/>
    </xf>
    <xf numFmtId="3" fontId="33" fillId="0" borderId="78" xfId="6" applyNumberFormat="1" applyFont="1" applyBorder="1" applyAlignment="1">
      <alignment vertical="center" wrapText="1"/>
    </xf>
    <xf numFmtId="186" fontId="33" fillId="0" borderId="76" xfId="6" applyNumberFormat="1" applyFont="1" applyBorder="1" applyAlignment="1">
      <alignment vertical="center" wrapText="1"/>
    </xf>
    <xf numFmtId="186" fontId="33" fillId="0" borderId="74" xfId="6" applyNumberFormat="1" applyFont="1" applyBorder="1" applyAlignment="1">
      <alignment vertical="center" wrapText="1"/>
    </xf>
    <xf numFmtId="189" fontId="33" fillId="0" borderId="75" xfId="6" applyNumberFormat="1" applyFont="1" applyBorder="1" applyAlignment="1">
      <alignment vertical="center" wrapText="1"/>
    </xf>
    <xf numFmtId="189" fontId="33" fillId="0" borderId="78" xfId="6" applyNumberFormat="1" applyFont="1" applyBorder="1" applyAlignment="1">
      <alignment vertical="center" wrapText="1"/>
    </xf>
    <xf numFmtId="0" fontId="11" fillId="0" borderId="27" xfId="6" applyFont="1" applyBorder="1">
      <alignment vertical="center"/>
    </xf>
    <xf numFmtId="186" fontId="34" fillId="0" borderId="129" xfId="6" applyNumberFormat="1" applyFont="1" applyBorder="1" applyAlignment="1">
      <alignment horizontal="center" vertical="center" wrapText="1"/>
    </xf>
    <xf numFmtId="49" fontId="34" fillId="0" borderId="129" xfId="6" applyNumberFormat="1" applyFont="1" applyBorder="1" applyAlignment="1">
      <alignment horizontal="center" vertical="center" wrapText="1"/>
    </xf>
    <xf numFmtId="200" fontId="34" fillId="0" borderId="140" xfId="6" applyNumberFormat="1" applyFont="1" applyBorder="1" applyAlignment="1">
      <alignment horizontal="center" vertical="center" wrapText="1"/>
    </xf>
    <xf numFmtId="200" fontId="34" fillId="0" borderId="0" xfId="6" applyNumberFormat="1" applyFont="1" applyAlignment="1">
      <alignment horizontal="center" vertical="center" wrapText="1"/>
    </xf>
    <xf numFmtId="200" fontId="34" fillId="0" borderId="29" xfId="6" applyNumberFormat="1" applyFont="1" applyBorder="1" applyAlignment="1">
      <alignment horizontal="center" vertical="center" wrapText="1"/>
    </xf>
    <xf numFmtId="187" fontId="33" fillId="0" borderId="75" xfId="6" applyNumberFormat="1" applyFont="1" applyBorder="1">
      <alignment vertical="center"/>
    </xf>
    <xf numFmtId="187" fontId="33" fillId="0" borderId="78" xfId="6" applyNumberFormat="1" applyFont="1" applyBorder="1">
      <alignment vertical="center"/>
    </xf>
    <xf numFmtId="186" fontId="33" fillId="0" borderId="76" xfId="6" applyNumberFormat="1" applyFont="1" applyBorder="1">
      <alignment vertical="center"/>
    </xf>
    <xf numFmtId="186" fontId="33" fillId="0" borderId="74" xfId="6" applyNumberFormat="1" applyFont="1" applyBorder="1">
      <alignment vertical="center"/>
    </xf>
    <xf numFmtId="187" fontId="33" fillId="0" borderId="75" xfId="6" applyNumberFormat="1" applyFont="1" applyBorder="1" applyAlignment="1">
      <alignment vertical="center" wrapText="1"/>
    </xf>
    <xf numFmtId="187" fontId="33" fillId="0" borderId="78" xfId="6" applyNumberFormat="1" applyFont="1" applyBorder="1" applyAlignment="1">
      <alignment vertical="center" wrapText="1"/>
    </xf>
    <xf numFmtId="186" fontId="33" fillId="0" borderId="77" xfId="6" applyNumberFormat="1" applyFont="1" applyBorder="1" applyAlignment="1">
      <alignment vertical="center" wrapText="1"/>
    </xf>
    <xf numFmtId="186" fontId="33" fillId="0" borderId="79" xfId="6" applyNumberFormat="1" applyFont="1" applyBorder="1" applyAlignment="1">
      <alignment vertical="center" wrapText="1"/>
    </xf>
    <xf numFmtId="186" fontId="34" fillId="0" borderId="136" xfId="6" applyNumberFormat="1" applyFont="1" applyBorder="1" applyAlignment="1">
      <alignment horizontal="center" vertical="center" wrapText="1"/>
    </xf>
    <xf numFmtId="186" fontId="34" fillId="0" borderId="130" xfId="6" applyNumberFormat="1" applyFont="1" applyBorder="1" applyAlignment="1">
      <alignment horizontal="center" vertical="center" wrapText="1"/>
    </xf>
    <xf numFmtId="186" fontId="34" fillId="0" borderId="137" xfId="6" applyNumberFormat="1" applyFont="1" applyBorder="1" applyAlignment="1">
      <alignment horizontal="center" vertical="center" wrapText="1"/>
    </xf>
    <xf numFmtId="3" fontId="33" fillId="0" borderId="35" xfId="6" applyNumberFormat="1" applyFont="1" applyBorder="1" applyAlignment="1">
      <alignment horizontal="center" vertical="center" wrapText="1"/>
    </xf>
    <xf numFmtId="3" fontId="33" fillId="0" borderId="63" xfId="6" applyNumberFormat="1" applyFont="1" applyBorder="1" applyAlignment="1">
      <alignment horizontal="center" vertical="center" wrapText="1"/>
    </xf>
    <xf numFmtId="3" fontId="33" fillId="0" borderId="68" xfId="6" applyNumberFormat="1" applyFont="1" applyBorder="1" applyAlignment="1">
      <alignment horizontal="center" vertical="center" wrapText="1"/>
    </xf>
    <xf numFmtId="3" fontId="33" fillId="0" borderId="80" xfId="6" applyNumberFormat="1" applyFont="1" applyBorder="1" applyAlignment="1">
      <alignment horizontal="distributed" vertical="center"/>
    </xf>
    <xf numFmtId="3" fontId="33" fillId="0" borderId="63" xfId="6" applyNumberFormat="1" applyFont="1" applyBorder="1" applyAlignment="1">
      <alignment horizontal="distributed" vertical="center"/>
    </xf>
    <xf numFmtId="187" fontId="33" fillId="0" borderId="57" xfId="6" applyNumberFormat="1" applyFont="1" applyBorder="1">
      <alignment vertical="center"/>
    </xf>
    <xf numFmtId="187" fontId="33" fillId="0" borderId="26" xfId="6" applyNumberFormat="1" applyFont="1" applyBorder="1">
      <alignment vertical="center"/>
    </xf>
    <xf numFmtId="186" fontId="33" fillId="0" borderId="58" xfId="6" applyNumberFormat="1" applyFont="1" applyBorder="1">
      <alignment vertical="center"/>
    </xf>
    <xf numFmtId="186" fontId="33" fillId="0" borderId="27" xfId="6" applyNumberFormat="1" applyFont="1" applyBorder="1">
      <alignment vertical="center"/>
    </xf>
    <xf numFmtId="186" fontId="33" fillId="0" borderId="30" xfId="6" applyNumberFormat="1" applyFont="1" applyBorder="1">
      <alignment vertical="center"/>
    </xf>
    <xf numFmtId="187" fontId="33" fillId="0" borderId="57" xfId="6" applyNumberFormat="1" applyFont="1" applyBorder="1" applyAlignment="1">
      <alignment vertical="center" wrapText="1"/>
    </xf>
    <xf numFmtId="187" fontId="33" fillId="0" borderId="26" xfId="6" applyNumberFormat="1" applyFont="1" applyBorder="1" applyAlignment="1">
      <alignment vertical="center" wrapText="1"/>
    </xf>
    <xf numFmtId="187" fontId="33" fillId="0" borderId="28" xfId="6" applyNumberFormat="1" applyFont="1" applyBorder="1" applyAlignment="1">
      <alignment vertical="center" wrapText="1"/>
    </xf>
    <xf numFmtId="186" fontId="33" fillId="0" borderId="55" xfId="6" applyNumberFormat="1" applyFont="1" applyBorder="1" applyAlignment="1">
      <alignment vertical="center" wrapText="1"/>
    </xf>
    <xf numFmtId="186" fontId="33" fillId="0" borderId="0" xfId="6" applyNumberFormat="1" applyFont="1" applyAlignment="1">
      <alignment vertical="center" wrapText="1"/>
    </xf>
    <xf numFmtId="186" fontId="33" fillId="0" borderId="29" xfId="6" applyNumberFormat="1" applyFont="1" applyBorder="1" applyAlignment="1">
      <alignment vertical="center" wrapText="1"/>
    </xf>
    <xf numFmtId="186" fontId="34" fillId="0" borderId="141" xfId="6" applyNumberFormat="1" applyFont="1" applyBorder="1" applyAlignment="1">
      <alignment horizontal="center" vertical="center" wrapText="1"/>
    </xf>
    <xf numFmtId="187" fontId="33" fillId="0" borderId="78" xfId="6" applyNumberFormat="1" applyFont="1" applyBorder="1" applyAlignment="1">
      <alignment horizontal="center" vertical="center" wrapText="1"/>
    </xf>
    <xf numFmtId="187" fontId="33" fillId="0" borderId="81" xfId="6" applyNumberFormat="1" applyFont="1" applyBorder="1" applyAlignment="1">
      <alignment horizontal="center" vertical="center" wrapText="1"/>
    </xf>
    <xf numFmtId="188" fontId="33" fillId="0" borderId="63" xfId="6" applyNumberFormat="1" applyFont="1" applyBorder="1" applyAlignment="1">
      <alignment horizontal="center" vertical="center"/>
    </xf>
    <xf numFmtId="187" fontId="33" fillId="0" borderId="81" xfId="6" applyNumberFormat="1" applyFont="1" applyBorder="1" applyAlignment="1">
      <alignment vertical="center" wrapText="1"/>
    </xf>
    <xf numFmtId="187" fontId="33" fillId="0" borderId="76" xfId="6" applyNumberFormat="1" applyFont="1" applyBorder="1" applyAlignment="1">
      <alignment vertical="center" wrapText="1"/>
    </xf>
    <xf numFmtId="187" fontId="33" fillId="0" borderId="75" xfId="6" applyNumberFormat="1" applyFont="1" applyBorder="1" applyAlignment="1">
      <alignment horizontal="center" vertical="center" wrapText="1"/>
    </xf>
    <xf numFmtId="186" fontId="33" fillId="0" borderId="58" xfId="6" applyNumberFormat="1" applyFont="1" applyBorder="1" applyAlignment="1">
      <alignment vertical="center" wrapText="1"/>
    </xf>
    <xf numFmtId="186" fontId="33" fillId="0" borderId="27" xfId="6" applyNumberFormat="1" applyFont="1" applyBorder="1" applyAlignment="1">
      <alignment vertical="center" wrapText="1"/>
    </xf>
    <xf numFmtId="186" fontId="33" fillId="0" borderId="30" xfId="6" applyNumberFormat="1" applyFont="1" applyBorder="1" applyAlignment="1">
      <alignment vertical="center" wrapText="1"/>
    </xf>
    <xf numFmtId="190" fontId="33" fillId="0" borderId="57" xfId="6" applyNumberFormat="1" applyFont="1" applyBorder="1" applyAlignment="1">
      <alignment vertical="center" wrapText="1"/>
    </xf>
    <xf numFmtId="190" fontId="33" fillId="0" borderId="26" xfId="6" applyNumberFormat="1" applyFont="1" applyBorder="1" applyAlignment="1">
      <alignment vertical="center" wrapText="1"/>
    </xf>
    <xf numFmtId="200" fontId="34" fillId="0" borderId="123" xfId="6" applyNumberFormat="1" applyFont="1" applyBorder="1" applyAlignment="1">
      <alignment horizontal="center" vertical="center" wrapText="1"/>
    </xf>
    <xf numFmtId="200" fontId="34" fillId="0" borderId="126" xfId="6" applyNumberFormat="1" applyFont="1" applyBorder="1" applyAlignment="1">
      <alignment horizontal="center" vertical="center" wrapText="1"/>
    </xf>
    <xf numFmtId="200" fontId="34" fillId="0" borderId="135" xfId="6" applyNumberFormat="1" applyFont="1" applyBorder="1" applyAlignment="1">
      <alignment horizontal="center" vertical="center" wrapText="1"/>
    </xf>
    <xf numFmtId="0" fontId="33" fillId="0" borderId="120" xfId="6" applyFont="1" applyBorder="1" applyAlignment="1">
      <alignment horizontal="center" vertical="center"/>
    </xf>
    <xf numFmtId="0" fontId="33" fillId="0" borderId="124" xfId="6" applyFont="1" applyBorder="1" applyAlignment="1">
      <alignment horizontal="center" vertical="center"/>
    </xf>
    <xf numFmtId="0" fontId="33" fillId="0" borderId="132" xfId="6" applyFont="1" applyBorder="1" applyAlignment="1">
      <alignment horizontal="center" vertical="center"/>
    </xf>
    <xf numFmtId="198" fontId="34" fillId="0" borderId="24" xfId="6" applyNumberFormat="1" applyFont="1" applyBorder="1" applyAlignment="1">
      <alignment horizontal="center" vertical="center" wrapText="1"/>
    </xf>
    <xf numFmtId="198" fontId="34" fillId="0" borderId="0" xfId="6" applyNumberFormat="1" applyFont="1" applyAlignment="1">
      <alignment horizontal="center" vertical="center" wrapText="1"/>
    </xf>
    <xf numFmtId="198" fontId="34" fillId="0" borderId="138" xfId="6" applyNumberFormat="1" applyFont="1" applyBorder="1" applyAlignment="1">
      <alignment horizontal="center" vertical="center" wrapText="1"/>
    </xf>
    <xf numFmtId="199" fontId="34" fillId="0" borderId="25" xfId="6" applyNumberFormat="1" applyFont="1" applyBorder="1" applyAlignment="1">
      <alignment horizontal="center" vertical="center" wrapText="1"/>
    </xf>
    <xf numFmtId="199" fontId="34" fillId="0" borderId="27" xfId="6" applyNumberFormat="1" applyFont="1" applyBorder="1" applyAlignment="1">
      <alignment horizontal="center" vertical="center" wrapText="1"/>
    </xf>
    <xf numFmtId="199" fontId="34" fillId="0" borderId="139" xfId="6" applyNumberFormat="1" applyFont="1" applyBorder="1" applyAlignment="1">
      <alignment horizontal="center" vertical="center" wrapText="1"/>
    </xf>
    <xf numFmtId="3" fontId="34" fillId="0" borderId="23" xfId="6" applyNumberFormat="1" applyFont="1" applyBorder="1" applyAlignment="1">
      <alignment horizontal="center" vertical="center" wrapText="1"/>
    </xf>
    <xf numFmtId="3" fontId="34" fillId="0" borderId="26" xfId="6" applyNumberFormat="1" applyFont="1" applyBorder="1" applyAlignment="1">
      <alignment horizontal="center" vertical="center" wrapText="1"/>
    </xf>
    <xf numFmtId="3" fontId="34" fillId="0" borderId="28" xfId="6" applyNumberFormat="1" applyFont="1" applyBorder="1" applyAlignment="1">
      <alignment horizontal="center" vertical="center" wrapText="1"/>
    </xf>
    <xf numFmtId="186" fontId="34" fillId="0" borderId="138" xfId="6" applyNumberFormat="1" applyFont="1" applyBorder="1" applyAlignment="1">
      <alignment horizontal="center" vertical="center" wrapText="1"/>
    </xf>
    <xf numFmtId="49" fontId="34" fillId="0" borderId="138" xfId="6" applyNumberFormat="1" applyFont="1" applyBorder="1" applyAlignment="1">
      <alignment horizontal="center" vertical="center" wrapText="1"/>
    </xf>
    <xf numFmtId="187" fontId="33" fillId="0" borderId="35" xfId="6" applyNumberFormat="1" applyFont="1" applyBorder="1" applyAlignment="1">
      <alignment horizontal="left" vertical="center" wrapText="1"/>
    </xf>
    <xf numFmtId="187" fontId="33" fillId="0" borderId="63" xfId="6" applyNumberFormat="1" applyFont="1" applyBorder="1" applyAlignment="1">
      <alignment horizontal="left" vertical="center"/>
    </xf>
    <xf numFmtId="186" fontId="34" fillId="0" borderId="121" xfId="6" applyNumberFormat="1" applyFont="1" applyBorder="1" applyAlignment="1">
      <alignment horizontal="left" vertical="center" wrapText="1"/>
    </xf>
    <xf numFmtId="186" fontId="34" fillId="0" borderId="0" xfId="6" applyNumberFormat="1" applyFont="1" applyAlignment="1">
      <alignment horizontal="left" vertical="center" wrapText="1"/>
    </xf>
    <xf numFmtId="186" fontId="34" fillId="0" borderId="133" xfId="6" applyNumberFormat="1" applyFont="1" applyBorder="1" applyAlignment="1">
      <alignment horizontal="left" vertical="center" wrapText="1"/>
    </xf>
    <xf numFmtId="186" fontId="33" fillId="0" borderId="26" xfId="6" applyNumberFormat="1" applyFont="1" applyBorder="1" applyAlignment="1">
      <alignment horizontal="center" vertical="center"/>
    </xf>
    <xf numFmtId="187" fontId="33" fillId="0" borderId="23" xfId="6" applyNumberFormat="1" applyFont="1" applyBorder="1" applyAlignment="1">
      <alignment wrapText="1"/>
    </xf>
    <xf numFmtId="187" fontId="33" fillId="0" borderId="26" xfId="6" applyNumberFormat="1" applyFont="1" applyBorder="1" applyAlignment="1"/>
    <xf numFmtId="191" fontId="33" fillId="0" borderId="26" xfId="6" applyNumberFormat="1" applyFont="1" applyBorder="1" applyAlignment="1">
      <alignment horizontal="right" vertical="top"/>
    </xf>
    <xf numFmtId="191" fontId="33" fillId="0" borderId="28" xfId="6" applyNumberFormat="1" applyFont="1" applyBorder="1" applyAlignment="1">
      <alignment horizontal="right" vertical="top"/>
    </xf>
    <xf numFmtId="187" fontId="33" fillId="0" borderId="35" xfId="6" applyNumberFormat="1" applyFont="1" applyBorder="1">
      <alignment vertical="center"/>
    </xf>
    <xf numFmtId="187" fontId="33" fillId="0" borderId="63" xfId="6" applyNumberFormat="1" applyFont="1" applyBorder="1">
      <alignment vertical="center"/>
    </xf>
    <xf numFmtId="187" fontId="33" fillId="0" borderId="77" xfId="6" applyNumberFormat="1" applyFont="1" applyBorder="1" applyAlignment="1">
      <alignment vertical="center" wrapText="1"/>
    </xf>
    <xf numFmtId="187" fontId="33" fillId="0" borderId="68" xfId="6" applyNumberFormat="1" applyFont="1" applyBorder="1">
      <alignment vertical="center"/>
    </xf>
    <xf numFmtId="191" fontId="33" fillId="0" borderId="79" xfId="6" applyNumberFormat="1" applyFont="1" applyBorder="1" applyAlignment="1">
      <alignment horizontal="right" vertical="top"/>
    </xf>
    <xf numFmtId="191" fontId="33" fillId="0" borderId="82" xfId="6" applyNumberFormat="1" applyFont="1" applyBorder="1" applyAlignment="1">
      <alignment horizontal="right" vertical="top"/>
    </xf>
    <xf numFmtId="191" fontId="33" fillId="0" borderId="27" xfId="6" applyNumberFormat="1" applyFont="1" applyBorder="1" applyAlignment="1">
      <alignment horizontal="right" vertical="top"/>
    </xf>
    <xf numFmtId="191" fontId="33" fillId="0" borderId="30" xfId="6" applyNumberFormat="1" applyFont="1" applyBorder="1" applyAlignment="1">
      <alignment horizontal="right" vertical="top"/>
    </xf>
    <xf numFmtId="3" fontId="33" fillId="0" borderId="35" xfId="6" applyNumberFormat="1" applyFont="1" applyBorder="1" applyAlignment="1">
      <alignment horizontal="left" vertical="center" wrapText="1"/>
    </xf>
    <xf numFmtId="3" fontId="33" fillId="0" borderId="63" xfId="6" applyNumberFormat="1" applyFont="1" applyBorder="1" applyAlignment="1">
      <alignment horizontal="left" vertical="center" wrapText="1"/>
    </xf>
    <xf numFmtId="0" fontId="33" fillId="0" borderId="35" xfId="6" applyFont="1" applyBorder="1" applyAlignment="1">
      <alignment horizontal="center" vertical="center"/>
    </xf>
    <xf numFmtId="0" fontId="33" fillId="0" borderId="63" xfId="6" applyFont="1" applyBorder="1" applyAlignment="1">
      <alignment horizontal="center" vertical="center"/>
    </xf>
    <xf numFmtId="3" fontId="33" fillId="0" borderId="35" xfId="6" applyNumberFormat="1" applyFont="1" applyBorder="1" applyAlignment="1">
      <alignment horizontal="distributed" vertical="center"/>
    </xf>
    <xf numFmtId="199" fontId="34" fillId="0" borderId="24" xfId="6" applyNumberFormat="1" applyFont="1" applyBorder="1" applyAlignment="1">
      <alignment horizontal="center" vertical="center" wrapText="1"/>
    </xf>
    <xf numFmtId="199" fontId="34" fillId="0" borderId="0" xfId="6" applyNumberFormat="1" applyFont="1" applyAlignment="1">
      <alignment horizontal="center" vertical="center" wrapText="1"/>
    </xf>
    <xf numFmtId="199" fontId="34" fillId="0" borderId="138" xfId="6" applyNumberFormat="1" applyFont="1" applyBorder="1" applyAlignment="1">
      <alignment horizontal="center" vertical="center" wrapText="1"/>
    </xf>
    <xf numFmtId="3" fontId="33" fillId="0" borderId="35" xfId="6" applyNumberFormat="1" applyFont="1" applyBorder="1" applyAlignment="1">
      <alignment vertical="center" wrapText="1"/>
    </xf>
    <xf numFmtId="3" fontId="33" fillId="0" borderId="63" xfId="6" applyNumberFormat="1" applyFont="1" applyBorder="1" applyAlignment="1">
      <alignment vertical="center" wrapText="1"/>
    </xf>
    <xf numFmtId="3" fontId="33" fillId="0" borderId="68" xfId="6" applyNumberFormat="1" applyFont="1" applyBorder="1" applyAlignment="1">
      <alignment vertical="center" wrapText="1"/>
    </xf>
    <xf numFmtId="0" fontId="33" fillId="0" borderId="68" xfId="6" applyFont="1" applyBorder="1" applyAlignment="1">
      <alignment horizontal="center" vertical="center"/>
    </xf>
    <xf numFmtId="3" fontId="33" fillId="0" borderId="68" xfId="6" applyNumberFormat="1" applyFont="1" applyBorder="1" applyAlignment="1">
      <alignment horizontal="distributed" vertical="center"/>
    </xf>
    <xf numFmtId="186" fontId="33" fillId="0" borderId="0" xfId="6" applyNumberFormat="1" applyFont="1" applyAlignment="1">
      <alignment horizontal="center" vertical="center"/>
    </xf>
    <xf numFmtId="187" fontId="33" fillId="0" borderId="23" xfId="6" applyNumberFormat="1" applyFont="1" applyBorder="1" applyAlignment="1">
      <alignment vertical="center" wrapText="1"/>
    </xf>
    <xf numFmtId="187" fontId="33" fillId="0" borderId="25" xfId="6" applyNumberFormat="1" applyFont="1" applyBorder="1" applyAlignment="1">
      <alignment vertical="center" wrapText="1"/>
    </xf>
    <xf numFmtId="187" fontId="33" fillId="0" borderId="27" xfId="6" applyNumberFormat="1" applyFont="1" applyBorder="1" applyAlignment="1">
      <alignment vertical="center" wrapText="1"/>
    </xf>
    <xf numFmtId="187" fontId="33" fillId="0" borderId="23" xfId="6" applyNumberFormat="1" applyFont="1" applyBorder="1">
      <alignment vertical="center"/>
    </xf>
    <xf numFmtId="187" fontId="33" fillId="0" borderId="28" xfId="6" applyNumberFormat="1" applyFont="1" applyBorder="1">
      <alignment vertical="center"/>
    </xf>
    <xf numFmtId="187" fontId="23" fillId="0" borderId="132" xfId="6" applyNumberFormat="1" applyFont="1" applyBorder="1" applyAlignment="1">
      <alignment horizontal="center" vertical="center" wrapText="1"/>
    </xf>
    <xf numFmtId="187" fontId="23" fillId="0" borderId="133" xfId="6" applyNumberFormat="1" applyFont="1" applyBorder="1" applyAlignment="1">
      <alignment horizontal="center" vertical="center" wrapText="1"/>
    </xf>
    <xf numFmtId="187" fontId="23" fillId="0" borderId="135" xfId="6" applyNumberFormat="1" applyFont="1" applyBorder="1" applyAlignment="1">
      <alignment horizontal="center" vertical="center" wrapText="1"/>
    </xf>
    <xf numFmtId="187" fontId="23" fillId="0" borderId="28" xfId="6" applyNumberFormat="1" applyFont="1" applyBorder="1" applyAlignment="1">
      <alignment horizontal="center" vertical="center" wrapText="1"/>
    </xf>
    <xf numFmtId="187" fontId="23" fillId="0" borderId="29" xfId="6" applyNumberFormat="1" applyFont="1" applyBorder="1" applyAlignment="1">
      <alignment horizontal="center" vertical="center" wrapText="1"/>
    </xf>
    <xf numFmtId="187" fontId="23" fillId="0" borderId="30" xfId="6" applyNumberFormat="1" applyFont="1" applyBorder="1" applyAlignment="1">
      <alignment horizontal="center" vertical="center" wrapText="1"/>
    </xf>
    <xf numFmtId="187" fontId="32" fillId="0" borderId="28" xfId="6" applyNumberFormat="1" applyFont="1" applyBorder="1" applyAlignment="1">
      <alignment horizontal="center" vertical="center" wrapText="1"/>
    </xf>
    <xf numFmtId="187" fontId="32" fillId="0" borderId="29" xfId="6" applyNumberFormat="1" applyFont="1" applyBorder="1" applyAlignment="1">
      <alignment horizontal="center" vertical="center" wrapText="1"/>
    </xf>
    <xf numFmtId="187" fontId="32" fillId="0" borderId="30" xfId="6" applyNumberFormat="1" applyFont="1" applyBorder="1" applyAlignment="1">
      <alignment horizontal="center" vertical="center" wrapText="1"/>
    </xf>
    <xf numFmtId="187" fontId="23" fillId="0" borderId="68" xfId="6" applyNumberFormat="1" applyFont="1" applyBorder="1" applyAlignment="1">
      <alignment horizontal="center" vertical="center" wrapText="1"/>
    </xf>
    <xf numFmtId="187" fontId="23" fillId="0" borderId="28" xfId="6" applyNumberFormat="1" applyFont="1" applyBorder="1" applyAlignment="1">
      <alignment horizontal="center" vertical="center"/>
    </xf>
    <xf numFmtId="187" fontId="23" fillId="0" borderId="29" xfId="6" applyNumberFormat="1" applyFont="1" applyBorder="1" applyAlignment="1">
      <alignment horizontal="center" vertical="center"/>
    </xf>
    <xf numFmtId="187" fontId="23" fillId="0" borderId="30" xfId="6" applyNumberFormat="1" applyFont="1" applyBorder="1" applyAlignment="1">
      <alignment horizontal="center" vertical="center"/>
    </xf>
    <xf numFmtId="187" fontId="23" fillId="0" borderId="134" xfId="6" applyNumberFormat="1" applyFont="1" applyBorder="1" applyAlignment="1">
      <alignment horizontal="center" vertical="center" wrapText="1"/>
    </xf>
    <xf numFmtId="186" fontId="32" fillId="0" borderId="93" xfId="6" applyNumberFormat="1" applyFont="1" applyBorder="1" applyAlignment="1">
      <alignment horizontal="center" vertical="center" wrapText="1"/>
    </xf>
    <xf numFmtId="186" fontId="32" fillId="0" borderId="78" xfId="6" applyNumberFormat="1" applyFont="1" applyBorder="1" applyAlignment="1">
      <alignment horizontal="center" vertical="center" wrapText="1"/>
    </xf>
    <xf numFmtId="186" fontId="32" fillId="0" borderId="59" xfId="6" applyNumberFormat="1" applyFont="1" applyBorder="1" applyAlignment="1">
      <alignment horizontal="center" vertical="center" wrapText="1"/>
    </xf>
    <xf numFmtId="186" fontId="32" fillId="0" borderId="79" xfId="6" applyNumberFormat="1" applyFont="1" applyBorder="1" applyAlignment="1">
      <alignment horizontal="center" vertical="center" wrapText="1"/>
    </xf>
    <xf numFmtId="197" fontId="32" fillId="0" borderId="56" xfId="6" applyNumberFormat="1" applyFont="1" applyBorder="1" applyAlignment="1">
      <alignment horizontal="center" vertical="center" wrapText="1"/>
    </xf>
    <xf numFmtId="197" fontId="32" fillId="0" borderId="58" xfId="6" applyNumberFormat="1" applyFont="1" applyBorder="1" applyAlignment="1">
      <alignment horizontal="center" vertical="center" wrapText="1"/>
    </xf>
    <xf numFmtId="186" fontId="32" fillId="0" borderId="23" xfId="6" applyNumberFormat="1" applyFont="1" applyBorder="1" applyAlignment="1">
      <alignment horizontal="center" vertical="center" wrapText="1"/>
    </xf>
    <xf numFmtId="186" fontId="32" fillId="0" borderId="24" xfId="6" applyNumberFormat="1" applyFont="1" applyBorder="1" applyAlignment="1">
      <alignment horizontal="center" vertical="center" wrapText="1"/>
    </xf>
    <xf numFmtId="186" fontId="32" fillId="0" borderId="25" xfId="6" applyNumberFormat="1" applyFont="1" applyBorder="1" applyAlignment="1">
      <alignment horizontal="center" vertical="center" wrapText="1"/>
    </xf>
    <xf numFmtId="197" fontId="32" fillId="0" borderId="128" xfId="6" applyNumberFormat="1" applyFont="1" applyBorder="1" applyAlignment="1">
      <alignment horizontal="center" vertical="center" wrapText="1"/>
    </xf>
    <xf numFmtId="3" fontId="23" fillId="0" borderId="120" xfId="6" applyNumberFormat="1" applyFont="1" applyBorder="1" applyAlignment="1">
      <alignment horizontal="center" vertical="center" wrapText="1"/>
    </xf>
    <xf numFmtId="3" fontId="23" fillId="0" borderId="121" xfId="6" applyNumberFormat="1" applyFont="1" applyBorder="1" applyAlignment="1">
      <alignment horizontal="center" vertical="center" wrapText="1"/>
    </xf>
    <xf numFmtId="3" fontId="23" fillId="0" borderId="122" xfId="6" applyNumberFormat="1" applyFont="1" applyBorder="1" applyAlignment="1">
      <alignment horizontal="center" vertical="center" wrapText="1"/>
    </xf>
    <xf numFmtId="3" fontId="32" fillId="0" borderId="23" xfId="6" applyNumberFormat="1" applyFont="1" applyBorder="1" applyAlignment="1">
      <alignment horizontal="center" vertical="center" wrapText="1"/>
    </xf>
    <xf numFmtId="3" fontId="32" fillId="0" borderId="24" xfId="6" applyNumberFormat="1" applyFont="1" applyBorder="1" applyAlignment="1">
      <alignment horizontal="center" vertical="center"/>
    </xf>
    <xf numFmtId="3" fontId="32" fillId="0" borderId="25" xfId="6" applyNumberFormat="1" applyFont="1" applyBorder="1" applyAlignment="1">
      <alignment horizontal="center" vertical="center"/>
    </xf>
    <xf numFmtId="3" fontId="32" fillId="0" borderId="26" xfId="6" applyNumberFormat="1" applyFont="1" applyBorder="1" applyAlignment="1">
      <alignment horizontal="center" vertical="center"/>
    </xf>
    <xf numFmtId="3" fontId="32" fillId="0" borderId="0" xfId="6" applyNumberFormat="1" applyFont="1" applyAlignment="1">
      <alignment horizontal="center" vertical="center"/>
    </xf>
    <xf numFmtId="3" fontId="32" fillId="0" borderId="27" xfId="6" applyNumberFormat="1" applyFont="1" applyBorder="1" applyAlignment="1">
      <alignment horizontal="center" vertical="center"/>
    </xf>
    <xf numFmtId="3" fontId="23" fillId="0" borderId="23" xfId="6" applyNumberFormat="1" applyFont="1" applyBorder="1" applyAlignment="1">
      <alignment horizontal="center" vertical="center"/>
    </xf>
    <xf numFmtId="3" fontId="23" fillId="0" borderId="24" xfId="6" applyNumberFormat="1" applyFont="1" applyBorder="1" applyAlignment="1">
      <alignment horizontal="center" vertical="center"/>
    </xf>
    <xf numFmtId="3" fontId="23" fillId="0" borderId="25" xfId="6" applyNumberFormat="1" applyFont="1" applyBorder="1" applyAlignment="1">
      <alignment horizontal="center" vertical="center"/>
    </xf>
    <xf numFmtId="3" fontId="23" fillId="0" borderId="26" xfId="6" applyNumberFormat="1" applyFont="1" applyBorder="1" applyAlignment="1">
      <alignment horizontal="center" vertical="center"/>
    </xf>
    <xf numFmtId="3" fontId="23" fillId="0" borderId="0" xfId="6" applyNumberFormat="1" applyFont="1" applyAlignment="1">
      <alignment horizontal="center" vertical="center"/>
    </xf>
    <xf numFmtId="3" fontId="23" fillId="0" borderId="27" xfId="6" applyNumberFormat="1" applyFont="1" applyBorder="1" applyAlignment="1">
      <alignment horizontal="center" vertical="center"/>
    </xf>
    <xf numFmtId="3" fontId="23" fillId="0" borderId="120" xfId="6" applyNumberFormat="1" applyFont="1" applyBorder="1" applyAlignment="1">
      <alignment horizontal="center" vertical="center"/>
    </xf>
    <xf numFmtId="3" fontId="23" fillId="0" borderId="121" xfId="6" applyNumberFormat="1" applyFont="1" applyBorder="1" applyAlignment="1">
      <alignment horizontal="center" vertical="center"/>
    </xf>
    <xf numFmtId="3" fontId="23" fillId="0" borderId="123" xfId="6" applyNumberFormat="1" applyFont="1" applyBorder="1" applyAlignment="1">
      <alignment horizontal="center" vertical="center"/>
    </xf>
    <xf numFmtId="3" fontId="23" fillId="0" borderId="124" xfId="6" applyNumberFormat="1" applyFont="1" applyBorder="1" applyAlignment="1">
      <alignment horizontal="center" vertical="center"/>
    </xf>
    <xf numFmtId="3" fontId="23" fillId="0" borderId="126"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186" fontId="23" fillId="0" borderId="125" xfId="6" applyNumberFormat="1" applyFont="1" applyBorder="1" applyAlignment="1">
      <alignment horizontal="center" vertical="center" wrapText="1"/>
    </xf>
    <xf numFmtId="186" fontId="23" fillId="0" borderId="121" xfId="6" applyNumberFormat="1" applyFont="1" applyBorder="1" applyAlignment="1">
      <alignment horizontal="center" vertical="center" wrapText="1"/>
    </xf>
    <xf numFmtId="186" fontId="23" fillId="0" borderId="122" xfId="6" applyNumberFormat="1" applyFont="1" applyBorder="1" applyAlignment="1">
      <alignment horizontal="center" vertical="center" wrapText="1"/>
    </xf>
    <xf numFmtId="188" fontId="23" fillId="0" borderId="27" xfId="6" applyNumberFormat="1" applyFont="1" applyBorder="1" applyAlignment="1">
      <alignment horizontal="center" vertical="center" wrapText="1"/>
    </xf>
    <xf numFmtId="186" fontId="32" fillId="0" borderId="127" xfId="6" applyNumberFormat="1" applyFont="1" applyBorder="1" applyAlignment="1">
      <alignment horizontal="center" vertical="center" wrapText="1"/>
    </xf>
    <xf numFmtId="187" fontId="23" fillId="0" borderId="52" xfId="6" applyNumberFormat="1" applyFont="1" applyBorder="1" applyAlignment="1">
      <alignment horizontal="center" vertical="center" wrapText="1"/>
    </xf>
    <xf numFmtId="187" fontId="23" fillId="0" borderId="54" xfId="6" applyNumberFormat="1" applyFont="1" applyBorder="1" applyAlignment="1">
      <alignment horizontal="center" vertical="center" wrapText="1"/>
    </xf>
    <xf numFmtId="3" fontId="32" fillId="0" borderId="23" xfId="6" applyNumberFormat="1" applyFont="1" applyBorder="1" applyAlignment="1">
      <alignment horizontal="center" vertical="center" shrinkToFit="1"/>
    </xf>
    <xf numFmtId="3" fontId="32" fillId="0" borderId="24" xfId="6" applyNumberFormat="1" applyFont="1" applyBorder="1" applyAlignment="1">
      <alignment horizontal="center" vertical="center" shrinkToFit="1"/>
    </xf>
    <xf numFmtId="3" fontId="32" fillId="0" borderId="25" xfId="6" applyNumberFormat="1" applyFont="1" applyBorder="1" applyAlignment="1">
      <alignment horizontal="center" vertical="center" shrinkToFit="1"/>
    </xf>
    <xf numFmtId="3" fontId="32" fillId="0" borderId="127" xfId="6" applyNumberFormat="1" applyFont="1" applyBorder="1" applyAlignment="1">
      <alignment horizontal="center" vertical="center" shrinkToFit="1"/>
    </xf>
    <xf numFmtId="186" fontId="32" fillId="0" borderId="125" xfId="6" applyNumberFormat="1" applyFont="1" applyBorder="1" applyAlignment="1">
      <alignment horizontal="center" vertical="center" wrapText="1"/>
    </xf>
    <xf numFmtId="186" fontId="32" fillId="0" borderId="121" xfId="6" applyNumberFormat="1" applyFont="1" applyBorder="1" applyAlignment="1">
      <alignment horizontal="center" vertical="center" wrapText="1"/>
    </xf>
    <xf numFmtId="186" fontId="32" fillId="0" borderId="122" xfId="6" applyNumberFormat="1" applyFont="1" applyBorder="1" applyAlignment="1">
      <alignment horizontal="center" vertical="center" wrapText="1"/>
    </xf>
    <xf numFmtId="3" fontId="23" fillId="0" borderId="34" xfId="6" applyNumberFormat="1" applyFont="1" applyBorder="1" applyAlignment="1">
      <alignment horizontal="center" vertical="center"/>
    </xf>
    <xf numFmtId="3" fontId="23" fillId="0" borderId="35" xfId="6" applyNumberFormat="1" applyFont="1" applyBorder="1" applyAlignment="1">
      <alignment horizontal="center" vertical="center"/>
    </xf>
    <xf numFmtId="3" fontId="23" fillId="0" borderId="35" xfId="6" applyNumberFormat="1" applyFont="1" applyBorder="1" applyAlignment="1">
      <alignment horizontal="center" vertical="center" wrapText="1"/>
    </xf>
    <xf numFmtId="3" fontId="23" fillId="0" borderId="63" xfId="6" applyNumberFormat="1" applyFont="1" applyBorder="1" applyAlignment="1">
      <alignment horizontal="center" vertical="center" wrapText="1"/>
    </xf>
    <xf numFmtId="3" fontId="23" fillId="0" borderId="23" xfId="6" applyNumberFormat="1" applyFont="1" applyBorder="1" applyAlignment="1">
      <alignment horizontal="center" vertical="center" wrapText="1"/>
    </xf>
    <xf numFmtId="3" fontId="23" fillId="0" borderId="24" xfId="6" applyNumberFormat="1" applyFont="1" applyBorder="1" applyAlignment="1">
      <alignment horizontal="center" vertical="center" wrapText="1"/>
    </xf>
    <xf numFmtId="3" fontId="23" fillId="0" borderId="25" xfId="6" applyNumberFormat="1" applyFont="1" applyBorder="1" applyAlignment="1">
      <alignment horizontal="center" vertical="center" wrapText="1"/>
    </xf>
    <xf numFmtId="3" fontId="23" fillId="0" borderId="93" xfId="6" applyNumberFormat="1" applyFont="1" applyBorder="1" applyAlignment="1">
      <alignment horizontal="center" vertical="center" wrapText="1"/>
    </xf>
    <xf numFmtId="3" fontId="23" fillId="0" borderId="78" xfId="6" applyNumberFormat="1" applyFont="1" applyBorder="1" applyAlignment="1">
      <alignment horizontal="center" vertical="center" wrapText="1"/>
    </xf>
    <xf numFmtId="3" fontId="23" fillId="0" borderId="59" xfId="6" applyNumberFormat="1" applyFont="1" applyBorder="1" applyAlignment="1">
      <alignment horizontal="center" vertical="center" wrapText="1"/>
    </xf>
    <xf numFmtId="3" fontId="23" fillId="0" borderId="79" xfId="6" applyNumberFormat="1" applyFont="1" applyBorder="1" applyAlignment="1">
      <alignment horizontal="center" vertical="center" wrapText="1"/>
    </xf>
    <xf numFmtId="3" fontId="32" fillId="0" borderId="59" xfId="6" applyNumberFormat="1" applyFont="1" applyBorder="1" applyAlignment="1">
      <alignment horizontal="center" vertical="center" wrapText="1"/>
    </xf>
    <xf numFmtId="3" fontId="32" fillId="0" borderId="79" xfId="6" applyNumberFormat="1" applyFont="1" applyBorder="1" applyAlignment="1">
      <alignment horizontal="center" vertical="center" wrapText="1"/>
    </xf>
    <xf numFmtId="3" fontId="23" fillId="0" borderId="60" xfId="6" applyNumberFormat="1" applyFont="1" applyBorder="1" applyAlignment="1">
      <alignment horizontal="center" vertical="center" wrapText="1"/>
    </xf>
    <xf numFmtId="3" fontId="23" fillId="0" borderId="74" xfId="6" applyNumberFormat="1" applyFont="1" applyBorder="1" applyAlignment="1">
      <alignment horizontal="center" vertical="center" wrapText="1"/>
    </xf>
    <xf numFmtId="187" fontId="23" fillId="0" borderId="53" xfId="6" applyNumberFormat="1" applyFont="1" applyBorder="1" applyAlignment="1">
      <alignment horizontal="center" vertical="center" wrapText="1"/>
    </xf>
    <xf numFmtId="3" fontId="23" fillId="0" borderId="34" xfId="6" applyNumberFormat="1" applyFont="1" applyBorder="1" applyAlignment="1">
      <alignment horizontal="center" vertical="center" wrapText="1"/>
    </xf>
    <xf numFmtId="186" fontId="23" fillId="0" borderId="34" xfId="6" applyNumberFormat="1" applyFont="1" applyBorder="1" applyAlignment="1">
      <alignment horizontal="center" vertical="center"/>
    </xf>
    <xf numFmtId="3" fontId="23" fillId="0" borderId="15" xfId="6" applyNumberFormat="1" applyFont="1" applyBorder="1" applyAlignment="1">
      <alignment horizontal="center" vertical="center"/>
    </xf>
    <xf numFmtId="187" fontId="3" fillId="0" borderId="0" xfId="7" applyNumberFormat="1" applyFont="1" applyAlignment="1">
      <alignment horizontal="left" vertical="center" wrapText="1"/>
    </xf>
    <xf numFmtId="0" fontId="3" fillId="0" borderId="29" xfId="7" applyFont="1" applyBorder="1" applyAlignment="1">
      <alignment horizontal="right" vertical="center"/>
    </xf>
    <xf numFmtId="0" fontId="3" fillId="0" borderId="30" xfId="7" applyFont="1" applyBorder="1" applyAlignment="1">
      <alignment horizontal="right" vertical="center"/>
    </xf>
    <xf numFmtId="0" fontId="3" fillId="0" borderId="35" xfId="7" applyFont="1" applyBorder="1" applyAlignment="1">
      <alignment horizontal="center" vertical="center"/>
    </xf>
    <xf numFmtId="0" fontId="3" fillId="0" borderId="68" xfId="7" applyFont="1" applyBorder="1" applyAlignment="1">
      <alignment horizontal="center" vertical="center"/>
    </xf>
    <xf numFmtId="0" fontId="3" fillId="0" borderId="23" xfId="8" applyFont="1" applyBorder="1" applyAlignment="1">
      <alignment horizontal="center" wrapText="1"/>
    </xf>
    <xf numFmtId="0" fontId="3" fillId="0" borderId="24" xfId="8" applyFont="1" applyBorder="1" applyAlignment="1">
      <alignment horizont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7" applyFont="1" applyBorder="1" applyAlignment="1">
      <alignment horizontal="left" vertical="center"/>
    </xf>
    <xf numFmtId="0" fontId="3" fillId="0" borderId="30" xfId="7" applyFont="1" applyBorder="1" applyAlignment="1">
      <alignment horizontal="left" vertical="center"/>
    </xf>
    <xf numFmtId="192" fontId="3" fillId="0" borderId="34" xfId="7" applyNumberFormat="1" applyFont="1" applyBorder="1" applyAlignment="1">
      <alignment horizontal="center" vertical="center" wrapText="1"/>
    </xf>
    <xf numFmtId="192" fontId="3" fillId="0" borderId="15" xfId="7" applyNumberFormat="1" applyFont="1" applyBorder="1" applyAlignment="1">
      <alignment horizontal="center" vertical="center" wrapText="1"/>
    </xf>
    <xf numFmtId="0" fontId="20" fillId="0" borderId="25" xfId="7" applyFont="1" applyBorder="1" applyAlignment="1">
      <alignment vertical="center" wrapText="1"/>
    </xf>
    <xf numFmtId="0" fontId="30" fillId="0" borderId="27" xfId="7" applyFont="1" applyBorder="1" applyAlignment="1">
      <alignment vertical="center" wrapText="1"/>
    </xf>
    <xf numFmtId="0" fontId="30" fillId="0" borderId="30" xfId="7" applyFont="1" applyBorder="1" applyAlignment="1">
      <alignment vertical="center" wrapText="1"/>
    </xf>
    <xf numFmtId="187" fontId="3" fillId="0" borderId="0" xfId="8" applyNumberFormat="1" applyFont="1" applyAlignment="1">
      <alignment horizontal="center" vertical="center"/>
    </xf>
    <xf numFmtId="0" fontId="37" fillId="0" borderId="0" xfId="7" applyFont="1" applyAlignment="1">
      <alignment horizontal="center" vertical="center"/>
    </xf>
    <xf numFmtId="49" fontId="37" fillId="0" borderId="0" xfId="6" applyNumberFormat="1" applyFont="1" applyAlignment="1">
      <alignment horizontal="center" vertical="center"/>
    </xf>
    <xf numFmtId="198" fontId="37" fillId="0" borderId="0" xfId="7" applyNumberFormat="1" applyFont="1" applyAlignment="1">
      <alignment horizontal="center" vertical="center"/>
    </xf>
    <xf numFmtId="3" fontId="3" fillId="0" borderId="34" xfId="7" applyNumberFormat="1" applyFont="1" applyBorder="1" applyAlignment="1">
      <alignment horizontal="center" vertical="center" wrapText="1"/>
    </xf>
    <xf numFmtId="3" fontId="3" fillId="0" borderId="15" xfId="7" applyNumberFormat="1" applyFont="1" applyBorder="1" applyAlignment="1">
      <alignment horizontal="center" vertical="center" wrapText="1"/>
    </xf>
    <xf numFmtId="193" fontId="3" fillId="0" borderId="34" xfId="7" applyNumberFormat="1" applyFont="1" applyBorder="1" applyAlignment="1">
      <alignment horizontal="center" vertical="center" wrapText="1"/>
    </xf>
    <xf numFmtId="193" fontId="3" fillId="0" borderId="15" xfId="7" applyNumberFormat="1" applyFont="1" applyBorder="1" applyAlignment="1">
      <alignment horizontal="center" vertical="center" wrapText="1"/>
    </xf>
    <xf numFmtId="0" fontId="3" fillId="0" borderId="0" xfId="7" applyFont="1" applyAlignment="1">
      <alignment horizontal="left" vertical="center"/>
    </xf>
    <xf numFmtId="0" fontId="3" fillId="0" borderId="23" xfId="7" applyFont="1" applyBorder="1" applyAlignment="1">
      <alignment vertical="center" wrapText="1"/>
    </xf>
    <xf numFmtId="0" fontId="25" fillId="0" borderId="26" xfId="7" applyBorder="1" applyAlignment="1">
      <alignment vertical="center" wrapText="1"/>
    </xf>
    <xf numFmtId="0" fontId="25" fillId="0" borderId="28" xfId="7" applyBorder="1" applyAlignment="1">
      <alignment vertical="center" wrapText="1"/>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63" xfId="7" applyFont="1" applyBorder="1" applyAlignment="1">
      <alignment horizontal="center" vertical="center"/>
    </xf>
    <xf numFmtId="0" fontId="3" fillId="0" borderId="24" xfId="8" applyFont="1" applyBorder="1" applyAlignment="1">
      <alignment horizontal="center"/>
    </xf>
    <xf numFmtId="203" fontId="3" fillId="0" borderId="0" xfId="8" applyNumberFormat="1" applyFont="1" applyAlignment="1">
      <alignment horizontal="center" vertical="center"/>
    </xf>
    <xf numFmtId="0" fontId="20" fillId="0" borderId="34" xfId="8" applyFont="1" applyBorder="1" applyAlignment="1">
      <alignment vertical="center" wrapText="1"/>
    </xf>
    <xf numFmtId="0" fontId="3" fillId="0" borderId="34" xfId="7" applyFont="1" applyBorder="1" applyAlignment="1">
      <alignment horizontal="distributed" vertical="center" wrapText="1"/>
    </xf>
    <xf numFmtId="3" fontId="3" fillId="0" borderId="34" xfId="7" applyNumberFormat="1" applyFont="1" applyBorder="1" applyAlignment="1">
      <alignment horizontal="right" vertical="center" wrapText="1"/>
    </xf>
    <xf numFmtId="187" fontId="3" fillId="0" borderId="34" xfId="7" applyNumberFormat="1" applyFont="1" applyBorder="1" applyAlignment="1">
      <alignment horizontal="distributed" vertical="center"/>
    </xf>
    <xf numFmtId="187" fontId="3" fillId="0" borderId="34" xfId="7" applyNumberFormat="1" applyFont="1" applyBorder="1" applyAlignment="1">
      <alignment horizontal="right" vertical="center"/>
    </xf>
    <xf numFmtId="0" fontId="3" fillId="0" borderId="26" xfId="7" applyFont="1" applyBorder="1" applyAlignment="1">
      <alignment vertical="center" wrapText="1"/>
    </xf>
    <xf numFmtId="0" fontId="3" fillId="0" borderId="28" xfId="7" applyFont="1" applyBorder="1" applyAlignment="1">
      <alignment vertical="center" wrapText="1"/>
    </xf>
    <xf numFmtId="0" fontId="3" fillId="0" borderId="25" xfId="7" applyFont="1" applyBorder="1" applyAlignment="1">
      <alignment vertical="center" wrapText="1"/>
    </xf>
    <xf numFmtId="0" fontId="3" fillId="0" borderId="27" xfId="7" applyFont="1" applyBorder="1" applyAlignment="1">
      <alignment vertical="center" wrapText="1"/>
    </xf>
    <xf numFmtId="0" fontId="3" fillId="0" borderId="30" xfId="7" applyFont="1" applyBorder="1" applyAlignment="1">
      <alignment vertical="center" wrapText="1"/>
    </xf>
    <xf numFmtId="0" fontId="25" fillId="0" borderId="27" xfId="7" applyBorder="1" applyAlignment="1">
      <alignment vertical="center" wrapText="1"/>
    </xf>
    <xf numFmtId="0" fontId="25" fillId="0" borderId="30" xfId="7" applyBorder="1" applyAlignment="1">
      <alignment vertical="center" wrapText="1"/>
    </xf>
    <xf numFmtId="0" fontId="25" fillId="0" borderId="24" xfId="7" applyBorder="1" applyAlignment="1">
      <alignment wrapText="1"/>
    </xf>
    <xf numFmtId="0" fontId="25" fillId="0" borderId="25" xfId="7" applyBorder="1" applyAlignment="1">
      <alignment wrapText="1"/>
    </xf>
    <xf numFmtId="0" fontId="11" fillId="0" borderId="35" xfId="7" applyFont="1" applyBorder="1" applyAlignment="1">
      <alignment vertical="center" wrapText="1"/>
    </xf>
    <xf numFmtId="0" fontId="25" fillId="0" borderId="63" xfId="7" applyBorder="1" applyAlignment="1">
      <alignment vertical="center" wrapText="1"/>
    </xf>
    <xf numFmtId="0" fontId="25" fillId="0" borderId="68" xfId="7" applyBorder="1" applyAlignment="1">
      <alignment vertical="center" wrapText="1"/>
    </xf>
    <xf numFmtId="0" fontId="3" fillId="0" borderId="26" xfId="7" applyFont="1" applyBorder="1" applyAlignment="1">
      <alignment horizontal="left" vertical="center" wrapText="1"/>
    </xf>
    <xf numFmtId="0" fontId="3" fillId="0" borderId="0" xfId="7" applyFont="1" applyAlignment="1">
      <alignment horizontal="left" vertical="center" wrapText="1"/>
    </xf>
    <xf numFmtId="3" fontId="3" fillId="0" borderId="0" xfId="7" applyNumberFormat="1" applyFont="1" applyAlignment="1">
      <alignment horizontal="right" vertical="center" wrapText="1"/>
    </xf>
    <xf numFmtId="0" fontId="3" fillId="0" borderId="27" xfId="7" applyFont="1" applyBorder="1" applyAlignment="1">
      <alignment horizontal="left" vertical="center" wrapText="1"/>
    </xf>
    <xf numFmtId="0" fontId="3" fillId="0" borderId="28" xfId="7" applyFont="1" applyBorder="1" applyAlignment="1">
      <alignment horizontal="left" vertical="center" wrapText="1"/>
    </xf>
    <xf numFmtId="0" fontId="3" fillId="0" borderId="29" xfId="7" applyFont="1" applyBorder="1" applyAlignment="1">
      <alignment horizontal="left" vertical="center" wrapText="1"/>
    </xf>
    <xf numFmtId="3" fontId="3" fillId="0" borderId="29" xfId="7" applyNumberFormat="1" applyFont="1" applyBorder="1" applyAlignment="1">
      <alignment horizontal="right" vertical="center" wrapText="1"/>
    </xf>
    <xf numFmtId="0" fontId="3" fillId="0" borderId="30" xfId="7" applyFont="1" applyBorder="1" applyAlignment="1">
      <alignment horizontal="left" vertical="center" wrapText="1"/>
    </xf>
  </cellXfs>
  <cellStyles count="10">
    <cellStyle name="パーセント 2 2" xfId="3" xr:uid="{00000000-0005-0000-0000-000000000000}"/>
    <cellStyle name="パーセント 3" xfId="4" xr:uid="{00000000-0005-0000-0000-000001000000}"/>
    <cellStyle name="桁区切り 2" xfId="9" xr:uid="{068280ED-B83F-4272-97CC-19D5615F91F3}"/>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1">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theme="4"/>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447675</xdr:rowOff>
    </xdr:from>
    <xdr:to>
      <xdr:col>11</xdr:col>
      <xdr:colOff>104775</xdr:colOff>
      <xdr:row>5</xdr:row>
      <xdr:rowOff>1025525</xdr:rowOff>
    </xdr:to>
    <xdr:sp macro="" textlink="">
      <xdr:nvSpPr>
        <xdr:cNvPr id="2" name="四角形: 角を丸くする 1">
          <a:extLst>
            <a:ext uri="{FF2B5EF4-FFF2-40B4-BE49-F238E27FC236}">
              <a16:creationId xmlns:a16="http://schemas.microsoft.com/office/drawing/2014/main" id="{434D6D69-6725-4988-AFD3-1ABB601AA166}"/>
            </a:ext>
          </a:extLst>
        </xdr:cNvPr>
        <xdr:cNvSpPr/>
      </xdr:nvSpPr>
      <xdr:spPr>
        <a:xfrm>
          <a:off x="38100" y="638175"/>
          <a:ext cx="5086350" cy="268287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146050</xdr:colOff>
      <xdr:row>16</xdr:row>
      <xdr:rowOff>6350</xdr:rowOff>
    </xdr:from>
    <xdr:to>
      <xdr:col>71</xdr:col>
      <xdr:colOff>25400</xdr:colOff>
      <xdr:row>18</xdr:row>
      <xdr:rowOff>177800</xdr:rowOff>
    </xdr:to>
    <xdr:sp macro="" textlink="">
      <xdr:nvSpPr>
        <xdr:cNvPr id="3" name="吹き出し: 角を丸めた四角形 2">
          <a:extLst>
            <a:ext uri="{FF2B5EF4-FFF2-40B4-BE49-F238E27FC236}">
              <a16:creationId xmlns:a16="http://schemas.microsoft.com/office/drawing/2014/main" id="{1467FA2A-6D83-4066-A586-ECDA85A739CC}"/>
            </a:ext>
          </a:extLst>
        </xdr:cNvPr>
        <xdr:cNvSpPr/>
      </xdr:nvSpPr>
      <xdr:spPr>
        <a:xfrm>
          <a:off x="18948400" y="5753100"/>
          <a:ext cx="1422400" cy="552450"/>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149282</xdr:colOff>
      <xdr:row>7</xdr:row>
      <xdr:rowOff>10563</xdr:rowOff>
    </xdr:from>
    <xdr:to>
      <xdr:col>74</xdr:col>
      <xdr:colOff>2770</xdr:colOff>
      <xdr:row>22</xdr:row>
      <xdr:rowOff>169371</xdr:rowOff>
    </xdr:to>
    <xdr:sp macro="" textlink="">
      <xdr:nvSpPr>
        <xdr:cNvPr id="3" name="大かっこ 2">
          <a:extLst>
            <a:ext uri="{FF2B5EF4-FFF2-40B4-BE49-F238E27FC236}">
              <a16:creationId xmlns:a16="http://schemas.microsoft.com/office/drawing/2014/main" id="{04A3B46A-31E0-C341-A042-83A784C17829}"/>
            </a:ext>
          </a:extLst>
        </xdr:cNvPr>
        <xdr:cNvSpPr/>
      </xdr:nvSpPr>
      <xdr:spPr>
        <a:xfrm>
          <a:off x="28444882" y="4620663"/>
          <a:ext cx="6228888" cy="3397308"/>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C7B1-A308-47BA-B715-BFBEA796D442}">
  <sheetPr>
    <tabColor rgb="FFFF0000"/>
    <pageSetUpPr fitToPage="1"/>
  </sheetPr>
  <dimension ref="A1:K37"/>
  <sheetViews>
    <sheetView tabSelected="1" view="pageBreakPreview" zoomScaleNormal="100" zoomScaleSheetLayoutView="100" workbookViewId="0">
      <selection activeCell="D6" sqref="D6"/>
    </sheetView>
  </sheetViews>
  <sheetFormatPr defaultRowHeight="13.5"/>
  <cols>
    <col min="1" max="1" width="5" style="301" customWidth="1"/>
    <col min="2" max="2" width="10.125" style="301" customWidth="1"/>
    <col min="3" max="3" width="18.25" style="301" customWidth="1"/>
    <col min="4" max="4" width="9" style="301"/>
    <col min="5" max="5" width="12.25" style="301" customWidth="1"/>
    <col min="6" max="6" width="9" style="301" customWidth="1"/>
    <col min="7" max="7" width="10.25" style="301" customWidth="1"/>
    <col min="8" max="8" width="9" style="301"/>
    <col min="9" max="9" width="10.375" style="301" customWidth="1"/>
    <col min="10" max="10" width="6.625" style="301" customWidth="1"/>
    <col min="11" max="11" width="2.375" style="301" customWidth="1"/>
    <col min="12" max="12" width="9" style="301" customWidth="1"/>
    <col min="13" max="16384" width="9" style="301"/>
  </cols>
  <sheetData>
    <row r="1" spans="1:10" ht="39" customHeight="1">
      <c r="A1" s="419" t="s">
        <v>315</v>
      </c>
      <c r="B1" s="419"/>
      <c r="C1" s="419"/>
      <c r="D1" s="419"/>
      <c r="E1" s="419"/>
      <c r="F1" s="419"/>
      <c r="G1" s="419"/>
      <c r="H1" s="419"/>
      <c r="I1" s="419"/>
      <c r="J1" s="419"/>
    </row>
    <row r="2" spans="1:10" ht="14.25" thickBot="1">
      <c r="A2" s="332"/>
      <c r="B2" s="332"/>
      <c r="C2" s="332"/>
      <c r="D2" s="332"/>
      <c r="E2" s="332"/>
      <c r="F2" s="332"/>
      <c r="G2" s="332"/>
      <c r="H2" s="332"/>
      <c r="I2" s="332"/>
      <c r="J2" s="332"/>
    </row>
    <row r="3" spans="1:10" ht="197.25" customHeight="1" thickBot="1">
      <c r="A3" s="332"/>
      <c r="B3" s="420" t="s">
        <v>316</v>
      </c>
      <c r="C3" s="421"/>
      <c r="D3" s="421"/>
      <c r="E3" s="421"/>
      <c r="F3" s="421"/>
      <c r="G3" s="421"/>
      <c r="H3" s="421"/>
      <c r="I3" s="422"/>
      <c r="J3" s="332"/>
    </row>
    <row r="4" spans="1:10" ht="15" customHeight="1">
      <c r="A4" s="332"/>
      <c r="B4" s="332"/>
      <c r="C4" s="333"/>
      <c r="D4" s="333"/>
      <c r="E4" s="333"/>
      <c r="F4" s="333"/>
      <c r="G4" s="332"/>
      <c r="H4" s="332"/>
      <c r="I4" s="332"/>
      <c r="J4" s="334"/>
    </row>
    <row r="5" spans="1:10" ht="22.5" customHeight="1" thickBot="1">
      <c r="A5" s="335"/>
      <c r="B5" s="335" t="s">
        <v>317</v>
      </c>
      <c r="D5" s="336"/>
      <c r="F5" s="423"/>
      <c r="G5" s="423"/>
      <c r="H5" s="335"/>
      <c r="I5" s="335"/>
      <c r="J5" s="338"/>
    </row>
    <row r="6" spans="1:10" ht="29.25" customHeight="1" thickBot="1">
      <c r="A6" s="335"/>
      <c r="B6" s="335"/>
      <c r="C6" s="339" t="s">
        <v>318</v>
      </c>
      <c r="D6" s="340"/>
      <c r="E6" s="341" t="s">
        <v>319</v>
      </c>
      <c r="F6" s="340"/>
      <c r="G6" s="342" t="s">
        <v>320</v>
      </c>
      <c r="H6" s="343"/>
      <c r="I6" s="335"/>
      <c r="J6" s="338"/>
    </row>
    <row r="7" spans="1:10" ht="15" customHeight="1">
      <c r="A7" s="335"/>
      <c r="B7" s="335"/>
      <c r="C7" s="344"/>
      <c r="D7" s="344"/>
      <c r="E7" s="344"/>
      <c r="F7" s="344"/>
      <c r="G7" s="335"/>
      <c r="H7" s="335"/>
      <c r="I7" s="335"/>
      <c r="J7" s="338"/>
    </row>
    <row r="8" spans="1:10" ht="22.5" customHeight="1" thickBot="1">
      <c r="A8" s="335"/>
      <c r="B8" s="335" t="s">
        <v>321</v>
      </c>
      <c r="C8" s="335"/>
      <c r="D8" s="335"/>
      <c r="E8" s="335"/>
      <c r="F8" s="335"/>
      <c r="G8" s="335"/>
      <c r="H8" s="335"/>
      <c r="I8" s="335"/>
      <c r="J8" s="335"/>
    </row>
    <row r="9" spans="1:10" ht="29.25" customHeight="1">
      <c r="A9" s="335"/>
      <c r="B9" s="335"/>
      <c r="C9" s="345" t="s">
        <v>157</v>
      </c>
      <c r="D9" s="346" t="s">
        <v>322</v>
      </c>
      <c r="E9" s="347"/>
      <c r="F9" s="348" t="s">
        <v>323</v>
      </c>
      <c r="G9" s="335"/>
      <c r="H9" s="335"/>
      <c r="I9" s="335"/>
      <c r="J9" s="335"/>
    </row>
    <row r="10" spans="1:10" ht="29.25" customHeight="1">
      <c r="A10" s="335"/>
      <c r="B10" s="335"/>
      <c r="C10" s="349" t="s">
        <v>324</v>
      </c>
      <c r="D10" s="424" t="s">
        <v>414</v>
      </c>
      <c r="E10" s="425"/>
      <c r="F10" s="426"/>
      <c r="G10" s="335"/>
      <c r="H10" s="335"/>
      <c r="I10" s="335"/>
      <c r="J10" s="338"/>
    </row>
    <row r="11" spans="1:10" ht="29.25" customHeight="1">
      <c r="A11" s="335"/>
      <c r="B11" s="335"/>
      <c r="C11" s="349" t="s">
        <v>325</v>
      </c>
      <c r="D11" s="427"/>
      <c r="E11" s="427"/>
      <c r="F11" s="428"/>
      <c r="G11" s="335"/>
      <c r="H11" s="335"/>
      <c r="I11" s="335"/>
      <c r="J11" s="338"/>
    </row>
    <row r="12" spans="1:10" ht="29.25" customHeight="1">
      <c r="A12" s="335"/>
      <c r="B12" s="335"/>
      <c r="C12" s="349" t="s">
        <v>326</v>
      </c>
      <c r="D12" s="429"/>
      <c r="E12" s="429"/>
      <c r="F12" s="430"/>
      <c r="G12" s="335"/>
      <c r="H12" s="335"/>
      <c r="I12" s="335"/>
      <c r="J12" s="338"/>
    </row>
    <row r="13" spans="1:10" ht="29.25" customHeight="1">
      <c r="A13" s="335"/>
      <c r="B13" s="335"/>
      <c r="C13" s="349" t="s">
        <v>327</v>
      </c>
      <c r="D13" s="429"/>
      <c r="E13" s="429"/>
      <c r="F13" s="430"/>
      <c r="G13" s="431" t="s">
        <v>328</v>
      </c>
      <c r="H13" s="432"/>
      <c r="I13" s="432"/>
      <c r="J13" s="432"/>
    </row>
    <row r="14" spans="1:10" ht="29.25" customHeight="1">
      <c r="A14" s="335"/>
      <c r="B14" s="335"/>
      <c r="C14" s="350" t="s">
        <v>329</v>
      </c>
      <c r="D14" s="429"/>
      <c r="E14" s="429"/>
      <c r="F14" s="430"/>
      <c r="G14" s="433" t="s">
        <v>330</v>
      </c>
      <c r="H14" s="433"/>
      <c r="I14" s="433"/>
      <c r="J14" s="433"/>
    </row>
    <row r="15" spans="1:10" ht="29.25" customHeight="1" thickBot="1">
      <c r="A15" s="335"/>
      <c r="B15" s="335"/>
      <c r="C15" s="351" t="s">
        <v>331</v>
      </c>
      <c r="D15" s="434"/>
      <c r="E15" s="434"/>
      <c r="F15" s="435"/>
      <c r="G15" s="433"/>
      <c r="H15" s="433"/>
      <c r="I15" s="433"/>
      <c r="J15" s="433"/>
    </row>
    <row r="16" spans="1:10" ht="15" customHeight="1" thickBot="1">
      <c r="A16" s="335"/>
      <c r="B16" s="335"/>
      <c r="C16" s="344"/>
      <c r="D16" s="344"/>
      <c r="E16" s="344"/>
      <c r="F16" s="344"/>
      <c r="G16" s="335"/>
      <c r="H16" s="335"/>
      <c r="I16" s="335"/>
      <c r="J16" s="338"/>
    </row>
    <row r="17" spans="1:11" ht="29.25" customHeight="1">
      <c r="A17" s="335"/>
      <c r="B17" s="335"/>
      <c r="C17" s="414" t="s">
        <v>332</v>
      </c>
      <c r="D17" s="415"/>
      <c r="E17" s="415"/>
      <c r="F17" s="416"/>
      <c r="G17" s="417" t="s">
        <v>333</v>
      </c>
      <c r="H17" s="418"/>
      <c r="I17" s="335"/>
      <c r="J17" s="338"/>
    </row>
    <row r="18" spans="1:11" ht="29.25" customHeight="1" thickBot="1">
      <c r="A18" s="335"/>
      <c r="B18" s="335"/>
      <c r="C18" s="352" t="s">
        <v>334</v>
      </c>
      <c r="D18" s="353" t="s">
        <v>335</v>
      </c>
      <c r="E18" s="436" t="s">
        <v>336</v>
      </c>
      <c r="F18" s="437"/>
      <c r="G18" s="354">
        <f>_xlfn.DAYS(VLOOKUP(E18,マスタ!B2:C13,2,FALSE),VLOOKUP(C18,マスタ!B2:C13,2,FALSE))/30+1</f>
        <v>12.133333333333333</v>
      </c>
      <c r="H18" s="355" t="s">
        <v>337</v>
      </c>
      <c r="I18" s="335"/>
      <c r="J18" s="338"/>
    </row>
    <row r="19" spans="1:11" ht="15" customHeight="1" thickBot="1">
      <c r="A19" s="335"/>
      <c r="B19" s="335"/>
      <c r="C19" s="335"/>
      <c r="D19" s="344"/>
      <c r="E19" s="335"/>
      <c r="F19" s="335"/>
      <c r="G19" s="335"/>
      <c r="H19" s="337"/>
      <c r="I19" s="335"/>
      <c r="J19" s="338"/>
    </row>
    <row r="20" spans="1:11" ht="29.25" customHeight="1">
      <c r="A20" s="335"/>
      <c r="B20" s="335"/>
      <c r="C20" s="414" t="s">
        <v>338</v>
      </c>
      <c r="D20" s="438"/>
      <c r="E20" s="438"/>
      <c r="F20" s="439"/>
      <c r="G20" s="417" t="s">
        <v>333</v>
      </c>
      <c r="H20" s="418"/>
      <c r="I20" s="335"/>
      <c r="J20" s="338"/>
    </row>
    <row r="21" spans="1:11" ht="29.25" customHeight="1" thickBot="1">
      <c r="A21" s="335"/>
      <c r="B21" s="335"/>
      <c r="C21" s="352" t="s">
        <v>334</v>
      </c>
      <c r="D21" s="353" t="s">
        <v>335</v>
      </c>
      <c r="E21" s="436" t="s">
        <v>336</v>
      </c>
      <c r="F21" s="437"/>
      <c r="G21" s="354">
        <f>_xlfn.DAYS(VLOOKUP(E21,マスタ!B2:C13,2,FALSE),VLOOKUP(C21,マスタ!B2:C13,2,FALSE))/30+1</f>
        <v>12.133333333333333</v>
      </c>
      <c r="H21" s="355" t="s">
        <v>337</v>
      </c>
      <c r="I21" s="335"/>
      <c r="J21" s="338"/>
    </row>
    <row r="22" spans="1:11" ht="15" customHeight="1">
      <c r="A22" s="335"/>
      <c r="B22" s="335"/>
      <c r="C22" s="336"/>
      <c r="D22" s="344"/>
      <c r="E22" s="336"/>
      <c r="F22" s="336"/>
      <c r="G22" s="356"/>
      <c r="H22" s="337"/>
      <c r="I22" s="335"/>
      <c r="J22" s="338"/>
    </row>
    <row r="23" spans="1:11" ht="21" customHeight="1">
      <c r="A23" s="335"/>
      <c r="B23" s="335"/>
      <c r="C23" s="336"/>
      <c r="D23" s="344"/>
      <c r="E23" s="336"/>
      <c r="F23" s="336"/>
      <c r="G23" s="356"/>
      <c r="H23" s="337"/>
      <c r="I23" s="335"/>
      <c r="J23" s="338"/>
    </row>
    <row r="24" spans="1:11" ht="14.25" thickBot="1">
      <c r="A24" s="335"/>
      <c r="B24" s="335" t="s">
        <v>339</v>
      </c>
      <c r="C24" s="344"/>
      <c r="D24" s="344"/>
      <c r="E24" s="344"/>
      <c r="F24" s="344"/>
      <c r="G24" s="344"/>
      <c r="H24" s="335"/>
      <c r="I24" s="335"/>
      <c r="J24" s="335"/>
    </row>
    <row r="25" spans="1:11" ht="29.25" customHeight="1" thickBot="1">
      <c r="A25" s="335"/>
      <c r="B25" s="335"/>
      <c r="C25" s="440" t="s">
        <v>340</v>
      </c>
      <c r="D25" s="441"/>
      <c r="E25" s="441"/>
      <c r="F25" s="442">
        <f>②積算表!S21</f>
        <v>6</v>
      </c>
      <c r="G25" s="442"/>
      <c r="H25" s="443"/>
      <c r="I25" s="357" t="s">
        <v>341</v>
      </c>
      <c r="J25" s="335"/>
    </row>
    <row r="26" spans="1:11" ht="21" customHeight="1">
      <c r="A26" s="335"/>
      <c r="B26" s="335"/>
      <c r="C26" s="336"/>
      <c r="D26" s="344"/>
      <c r="E26" s="336"/>
      <c r="F26" s="336"/>
      <c r="G26" s="356"/>
      <c r="H26" s="337"/>
      <c r="I26" s="335"/>
      <c r="J26" s="338"/>
    </row>
    <row r="27" spans="1:11" ht="18" customHeight="1">
      <c r="A27" s="335"/>
      <c r="B27" s="335" t="s">
        <v>342</v>
      </c>
      <c r="C27" s="344"/>
      <c r="D27" s="344"/>
      <c r="E27" s="344"/>
      <c r="F27" s="344"/>
      <c r="G27" s="344"/>
      <c r="H27" s="335"/>
      <c r="I27" s="335"/>
      <c r="J27" s="335"/>
      <c r="K27" s="358"/>
    </row>
    <row r="28" spans="1:11" ht="17.25" customHeight="1" thickBot="1">
      <c r="A28" s="335"/>
      <c r="B28" s="335" t="s">
        <v>343</v>
      </c>
      <c r="C28" s="344"/>
      <c r="D28" s="344"/>
      <c r="E28" s="344"/>
      <c r="F28" s="344"/>
      <c r="G28" s="344"/>
      <c r="H28" s="335"/>
      <c r="I28" s="335"/>
      <c r="J28" s="335"/>
      <c r="K28" s="358"/>
    </row>
    <row r="29" spans="1:11" ht="29.25" customHeight="1">
      <c r="A29" s="335"/>
      <c r="B29" s="335"/>
      <c r="C29" s="449" t="s">
        <v>344</v>
      </c>
      <c r="D29" s="450"/>
      <c r="E29" s="450"/>
      <c r="F29" s="451"/>
      <c r="G29" s="452"/>
      <c r="H29" s="453"/>
      <c r="I29" s="359" t="s">
        <v>345</v>
      </c>
      <c r="J29" s="335"/>
      <c r="K29" s="358"/>
    </row>
    <row r="30" spans="1:11" ht="29.25" customHeight="1">
      <c r="A30" s="335"/>
      <c r="B30" s="335"/>
      <c r="C30" s="454" t="s">
        <v>346</v>
      </c>
      <c r="D30" s="455"/>
      <c r="E30" s="455"/>
      <c r="F30" s="456"/>
      <c r="G30" s="457"/>
      <c r="H30" s="458"/>
      <c r="I30" s="360" t="s">
        <v>345</v>
      </c>
      <c r="J30" s="335"/>
      <c r="K30" s="358"/>
    </row>
    <row r="31" spans="1:11" ht="29.25" customHeight="1" thickBot="1">
      <c r="A31" s="335"/>
      <c r="B31" s="335"/>
      <c r="C31" s="459" t="s">
        <v>347</v>
      </c>
      <c r="D31" s="460"/>
      <c r="E31" s="460"/>
      <c r="F31" s="461"/>
      <c r="G31" s="462"/>
      <c r="H31" s="463"/>
      <c r="I31" s="361" t="s">
        <v>345</v>
      </c>
      <c r="J31" s="335"/>
      <c r="K31" s="358"/>
    </row>
    <row r="32" spans="1:11">
      <c r="A32" s="335"/>
      <c r="B32" s="335"/>
      <c r="C32" s="335"/>
      <c r="D32" s="335"/>
      <c r="E32" s="335"/>
      <c r="F32" s="335"/>
      <c r="G32" s="335"/>
      <c r="H32" s="335"/>
      <c r="I32" s="335"/>
      <c r="J32" s="335"/>
    </row>
    <row r="33" spans="1:10" ht="29.25" customHeight="1" thickBot="1">
      <c r="A33" s="335"/>
      <c r="B33" s="335" t="s">
        <v>348</v>
      </c>
      <c r="C33" s="362"/>
      <c r="D33" s="333"/>
      <c r="E33" s="333"/>
      <c r="F33" s="333"/>
      <c r="G33" s="333"/>
      <c r="H33" s="332"/>
      <c r="I33" s="332"/>
      <c r="J33" s="338"/>
    </row>
    <row r="34" spans="1:10" ht="48.75" customHeight="1" thickBot="1">
      <c r="A34" s="335"/>
      <c r="B34" s="335"/>
      <c r="C34" s="444" t="s">
        <v>349</v>
      </c>
      <c r="D34" s="445"/>
      <c r="E34" s="445"/>
      <c r="F34" s="446" t="s">
        <v>350</v>
      </c>
      <c r="G34" s="447"/>
      <c r="H34" s="447"/>
      <c r="I34" s="448"/>
      <c r="J34" s="338"/>
    </row>
    <row r="35" spans="1:10" ht="14.25">
      <c r="J35" s="363"/>
    </row>
    <row r="36" spans="1:10" ht="14.25">
      <c r="J36" s="363"/>
    </row>
    <row r="37" spans="1:10" ht="14.25">
      <c r="J37" s="363"/>
    </row>
  </sheetData>
  <sheetProtection algorithmName="SHA-512" hashValue="KwBdUzXc7siac478HKm7Px6EqbWc705ExZU7+l7R/WcnZflvXPc0qhMiD6VTxKMtj22r28DSVXawddM+lCIBzw==" saltValue="m8bYDJqnTehtaFsZWbpahg=="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34:E34"/>
    <mergeCell ref="F34:I34"/>
    <mergeCell ref="C29:E29"/>
    <mergeCell ref="F29:H29"/>
    <mergeCell ref="C30:E30"/>
    <mergeCell ref="F30:H30"/>
    <mergeCell ref="C31:E31"/>
    <mergeCell ref="F31:H31"/>
    <mergeCell ref="E18:F18"/>
    <mergeCell ref="C20:F20"/>
    <mergeCell ref="G20:H20"/>
    <mergeCell ref="E21:F21"/>
    <mergeCell ref="C25:E25"/>
    <mergeCell ref="F25:H25"/>
    <mergeCell ref="C17:F17"/>
    <mergeCell ref="G17:H17"/>
    <mergeCell ref="A1:J1"/>
    <mergeCell ref="B3:I3"/>
    <mergeCell ref="F5:G5"/>
    <mergeCell ref="D10:F10"/>
    <mergeCell ref="D11:F11"/>
    <mergeCell ref="D12:F12"/>
    <mergeCell ref="D13:F13"/>
    <mergeCell ref="G13:J13"/>
    <mergeCell ref="D14:F14"/>
    <mergeCell ref="G14:J15"/>
    <mergeCell ref="D15:F15"/>
  </mergeCells>
  <phoneticPr fontId="1"/>
  <conditionalFormatting sqref="C6:D6 F6">
    <cfRule type="containsBlanks" dxfId="10" priority="2">
      <formula>LEN(TRIM(C6))=0</formula>
    </cfRule>
  </conditionalFormatting>
  <conditionalFormatting sqref="E9 D10:F15">
    <cfRule type="containsBlanks" dxfId="9" priority="3">
      <formula>LEN(TRIM(D9))=0</formula>
    </cfRule>
  </conditionalFormatting>
  <conditionalFormatting sqref="F25:H25">
    <cfRule type="containsBlanks" dxfId="8" priority="5">
      <formula>LEN(TRIM(F25))=0</formula>
    </cfRule>
  </conditionalFormatting>
  <conditionalFormatting sqref="F29:H31">
    <cfRule type="containsBlanks" dxfId="7" priority="4">
      <formula>LEN(TRIM(F29))=0</formula>
    </cfRule>
  </conditionalFormatting>
  <conditionalFormatting sqref="F34:H34">
    <cfRule type="containsBlanks" dxfId="6" priority="1">
      <formula>LEN(TRIM(F34))=0</formula>
    </cfRule>
  </conditionalFormatting>
  <dataValidations count="5">
    <dataValidation type="whole" allowBlank="1" showInputMessage="1" showErrorMessage="1" sqref="F6" xr:uid="{F5761859-DB63-43CD-86CD-E9704955D3F8}">
      <formula1>1</formula1>
      <formula2>31</formula2>
    </dataValidation>
    <dataValidation type="whole" allowBlank="1" showInputMessage="1" showErrorMessage="1" sqref="D6" xr:uid="{3FAA7B3A-DF83-4520-8EA3-DC51F4B1F033}">
      <formula1>1</formula1>
      <formula2>12</formula2>
    </dataValidation>
    <dataValidation type="whole" allowBlank="1" showInputMessage="1" showErrorMessage="1" sqref="F29:H31" xr:uid="{C0F21C0F-7AFF-4539-8292-186661FF93FE}">
      <formula1>0</formula1>
      <formula2>100</formula2>
    </dataValidation>
    <dataValidation type="list" allowBlank="1" showInputMessage="1" showErrorMessage="1" sqref="E9" xr:uid="{4E583125-4931-4A3E-9FF4-781D5841EAFA}">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3ADB581C-7A2C-4AFD-950F-2549EE4692A4}">
      <formula1>13</formula1>
    </dataValidation>
  </dataValidations>
  <pageMargins left="0.25" right="0.25" top="0.75" bottom="0.75" header="0.3" footer="0.3"/>
  <pageSetup paperSize="9"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9F605098-15C3-4A9E-B5CB-FD506080209B}">
          <x14:formula1>
            <xm:f>マスタ!$D$5:$D$7</xm:f>
          </x14:formula1>
          <xm:sqref>F34:I34</xm:sqref>
        </x14:dataValidation>
        <x14:dataValidation type="list" allowBlank="1" showInputMessage="1" showErrorMessage="1" xr:uid="{1C80F6C9-11E1-48E3-83A2-3AA8E0609AD6}">
          <x14:formula1>
            <xm:f>マスタ!$D$2:$D$3</xm:f>
          </x14:formula1>
          <xm:sqref>C6</xm:sqref>
        </x14:dataValidation>
        <x14:dataValidation type="list" allowBlank="1" showInputMessage="1" showErrorMessage="1" xr:uid="{0C34F31B-11EC-4DAD-82D8-A762864C3B50}">
          <x14:formula1>
            <xm:f>マスタ!$B$2:$B$13</xm:f>
          </x14:formula1>
          <xm:sqref>C18 E18:F18 E21:F21 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customWidth="1"/>
    <col min="38" max="57" width="9" customWidth="1"/>
  </cols>
  <sheetData>
    <row r="1" spans="1:53" ht="14.25" thickBot="1">
      <c r="A1" s="388"/>
      <c r="B1" s="388"/>
      <c r="C1" s="388"/>
      <c r="D1" s="388"/>
      <c r="E1" s="388"/>
      <c r="F1" s="388"/>
      <c r="G1" s="388"/>
      <c r="H1" s="388"/>
      <c r="I1" s="388"/>
      <c r="J1" s="388"/>
      <c r="K1" s="388"/>
      <c r="L1" s="388"/>
      <c r="M1" s="388"/>
      <c r="N1" s="388"/>
      <c r="O1" s="388"/>
      <c r="P1" s="388"/>
      <c r="Q1" s="388"/>
      <c r="R1" s="389"/>
      <c r="S1" s="389"/>
      <c r="T1" s="389"/>
      <c r="U1" s="390"/>
      <c r="V1" s="390"/>
      <c r="W1" s="390"/>
      <c r="X1" s="390"/>
      <c r="Y1" s="390"/>
      <c r="Z1" s="390"/>
      <c r="AA1" s="390"/>
      <c r="AB1" s="389"/>
      <c r="AC1" s="389"/>
      <c r="AD1" s="691"/>
      <c r="AE1" s="691"/>
      <c r="AF1" s="691"/>
      <c r="AG1" s="691"/>
      <c r="AH1" s="691"/>
      <c r="AI1" s="691"/>
      <c r="AJ1" s="691"/>
      <c r="AP1" s="1"/>
      <c r="AQ1" s="2"/>
      <c r="AR1" s="2"/>
      <c r="AS1" s="1"/>
      <c r="AT1" s="1"/>
    </row>
    <row r="2" spans="1:53" ht="14.25" customHeight="1">
      <c r="A2" s="388"/>
      <c r="B2" s="682" t="s">
        <v>181</v>
      </c>
      <c r="C2" s="683"/>
      <c r="D2" s="683"/>
      <c r="E2" s="683"/>
      <c r="F2" s="683"/>
      <c r="G2" s="683"/>
      <c r="H2" s="683"/>
      <c r="I2" s="683"/>
      <c r="J2" s="683"/>
      <c r="K2" s="683"/>
      <c r="L2" s="683"/>
      <c r="M2" s="684"/>
      <c r="N2" s="388"/>
      <c r="O2" s="388"/>
      <c r="P2" s="388"/>
      <c r="Q2" s="388"/>
      <c r="R2" s="709" t="s">
        <v>157</v>
      </c>
      <c r="S2" s="710"/>
      <c r="T2" s="710"/>
      <c r="U2" s="711"/>
      <c r="V2" s="692" t="s">
        <v>160</v>
      </c>
      <c r="W2" s="693"/>
      <c r="X2" s="693"/>
      <c r="Y2" s="693"/>
      <c r="Z2" s="693">
        <f>①入力シート!E9</f>
        <v>0</v>
      </c>
      <c r="AA2" s="693"/>
      <c r="AB2" s="693"/>
      <c r="AC2" s="693"/>
      <c r="AD2" s="693"/>
      <c r="AE2" s="693"/>
      <c r="AF2" s="693"/>
      <c r="AG2" s="693"/>
      <c r="AH2" s="693"/>
      <c r="AI2" s="693" t="s">
        <v>161</v>
      </c>
      <c r="AJ2" s="694"/>
      <c r="AP2" s="1"/>
      <c r="AQ2" s="2"/>
      <c r="AR2" s="2"/>
    </row>
    <row r="3" spans="1:53" ht="14.25" customHeight="1">
      <c r="A3" s="388"/>
      <c r="B3" s="685"/>
      <c r="C3" s="686"/>
      <c r="D3" s="686"/>
      <c r="E3" s="686"/>
      <c r="F3" s="686"/>
      <c r="G3" s="686"/>
      <c r="H3" s="686"/>
      <c r="I3" s="686"/>
      <c r="J3" s="686"/>
      <c r="K3" s="686"/>
      <c r="L3" s="686"/>
      <c r="M3" s="687"/>
      <c r="N3" s="388"/>
      <c r="O3" s="388"/>
      <c r="P3" s="388"/>
      <c r="Q3" s="388"/>
      <c r="R3" s="648" t="s">
        <v>0</v>
      </c>
      <c r="S3" s="649"/>
      <c r="T3" s="649"/>
      <c r="U3" s="650"/>
      <c r="V3" s="645" t="str">
        <f>①入力シート!D10</f>
        <v>小規模保育事業Ａ型・事業所内保育事業Ａ型</v>
      </c>
      <c r="W3" s="646"/>
      <c r="X3" s="646"/>
      <c r="Y3" s="646"/>
      <c r="Z3" s="646"/>
      <c r="AA3" s="646"/>
      <c r="AB3" s="646"/>
      <c r="AC3" s="646"/>
      <c r="AD3" s="646"/>
      <c r="AE3" s="646"/>
      <c r="AF3" s="646"/>
      <c r="AG3" s="646"/>
      <c r="AH3" s="646"/>
      <c r="AI3" s="646"/>
      <c r="AJ3" s="647"/>
      <c r="AP3" s="1"/>
      <c r="AQ3" s="2"/>
      <c r="AR3" s="2"/>
    </row>
    <row r="4" spans="1:53" ht="14.25" customHeight="1">
      <c r="A4" s="388"/>
      <c r="B4" s="685"/>
      <c r="C4" s="686"/>
      <c r="D4" s="686"/>
      <c r="E4" s="686"/>
      <c r="F4" s="686"/>
      <c r="G4" s="686"/>
      <c r="H4" s="686"/>
      <c r="I4" s="686"/>
      <c r="J4" s="686"/>
      <c r="K4" s="686"/>
      <c r="L4" s="686"/>
      <c r="M4" s="687"/>
      <c r="N4" s="388"/>
      <c r="O4" s="388"/>
      <c r="P4" s="388"/>
      <c r="Q4" s="388"/>
      <c r="R4" s="648" t="s">
        <v>1</v>
      </c>
      <c r="S4" s="649"/>
      <c r="T4" s="649"/>
      <c r="U4" s="650"/>
      <c r="V4" s="718">
        <f>①入力シート!D11</f>
        <v>0</v>
      </c>
      <c r="W4" s="719"/>
      <c r="X4" s="719"/>
      <c r="Y4" s="719"/>
      <c r="Z4" s="719"/>
      <c r="AA4" s="719"/>
      <c r="AB4" s="719"/>
      <c r="AC4" s="719"/>
      <c r="AD4" s="719"/>
      <c r="AE4" s="719"/>
      <c r="AF4" s="719"/>
      <c r="AG4" s="719"/>
      <c r="AH4" s="719"/>
      <c r="AI4" s="719"/>
      <c r="AJ4" s="720"/>
      <c r="AP4" s="1"/>
    </row>
    <row r="5" spans="1:53" ht="14.25" customHeight="1" thickBot="1">
      <c r="A5" s="388"/>
      <c r="B5" s="688"/>
      <c r="C5" s="689"/>
      <c r="D5" s="689"/>
      <c r="E5" s="689"/>
      <c r="F5" s="689"/>
      <c r="G5" s="689"/>
      <c r="H5" s="689"/>
      <c r="I5" s="689"/>
      <c r="J5" s="689"/>
      <c r="K5" s="689"/>
      <c r="L5" s="689"/>
      <c r="M5" s="690"/>
      <c r="N5" s="388"/>
      <c r="O5" s="388"/>
      <c r="P5" s="388"/>
      <c r="Q5" s="388"/>
      <c r="R5" s="657" t="s">
        <v>158</v>
      </c>
      <c r="S5" s="658"/>
      <c r="T5" s="658"/>
      <c r="U5" s="659"/>
      <c r="V5" s="645">
        <f>①入力シート!D12</f>
        <v>0</v>
      </c>
      <c r="W5" s="646"/>
      <c r="X5" s="646"/>
      <c r="Y5" s="646"/>
      <c r="Z5" s="646"/>
      <c r="AA5" s="646"/>
      <c r="AB5" s="646"/>
      <c r="AC5" s="646"/>
      <c r="AD5" s="646"/>
      <c r="AE5" s="646"/>
      <c r="AF5" s="646"/>
      <c r="AG5" s="646"/>
      <c r="AH5" s="646"/>
      <c r="AI5" s="646"/>
      <c r="AJ5" s="647"/>
      <c r="AM5" s="38"/>
      <c r="AP5" s="1"/>
    </row>
    <row r="6" spans="1:53" ht="17.25" customHeight="1">
      <c r="A6" s="388"/>
      <c r="B6" s="391" t="s">
        <v>277</v>
      </c>
      <c r="C6" s="392"/>
      <c r="D6" s="392"/>
      <c r="E6" s="392"/>
      <c r="F6" s="392"/>
      <c r="G6" s="392"/>
      <c r="H6" s="392"/>
      <c r="I6" s="392"/>
      <c r="J6" s="392"/>
      <c r="K6" s="392"/>
      <c r="L6" s="392"/>
      <c r="M6" s="392"/>
      <c r="N6" s="388"/>
      <c r="O6" s="388"/>
      <c r="P6" s="388"/>
      <c r="Q6" s="388"/>
      <c r="R6" s="660"/>
      <c r="S6" s="661"/>
      <c r="T6" s="661"/>
      <c r="U6" s="662"/>
      <c r="V6" s="721"/>
      <c r="W6" s="722"/>
      <c r="X6" s="722"/>
      <c r="Y6" s="722"/>
      <c r="Z6" s="722"/>
      <c r="AA6" s="722"/>
      <c r="AB6" s="722"/>
      <c r="AC6" s="722"/>
      <c r="AD6" s="722"/>
      <c r="AE6" s="722"/>
      <c r="AF6" s="722"/>
      <c r="AG6" s="722"/>
      <c r="AH6" s="722"/>
      <c r="AI6" s="722"/>
      <c r="AJ6" s="723"/>
      <c r="AP6" s="1"/>
    </row>
    <row r="7" spans="1:53" ht="15" customHeight="1" thickBot="1">
      <c r="A7" s="388"/>
      <c r="B7" s="393" t="s">
        <v>278</v>
      </c>
      <c r="C7" s="392"/>
      <c r="D7" s="392"/>
      <c r="E7" s="392"/>
      <c r="F7" s="392"/>
      <c r="G7" s="392"/>
      <c r="H7" s="392"/>
      <c r="I7" s="392"/>
      <c r="J7" s="392"/>
      <c r="K7" s="392"/>
      <c r="L7" s="392"/>
      <c r="M7" s="392"/>
      <c r="N7" s="388"/>
      <c r="O7" s="388"/>
      <c r="P7" s="388"/>
      <c r="Q7" s="388"/>
      <c r="R7" s="654" t="s">
        <v>159</v>
      </c>
      <c r="S7" s="655"/>
      <c r="T7" s="655"/>
      <c r="U7" s="656"/>
      <c r="V7" s="651">
        <f>①入力シート!D13</f>
        <v>0</v>
      </c>
      <c r="W7" s="652"/>
      <c r="X7" s="652"/>
      <c r="Y7" s="652"/>
      <c r="Z7" s="652"/>
      <c r="AA7" s="652"/>
      <c r="AB7" s="652"/>
      <c r="AC7" s="652"/>
      <c r="AD7" s="652"/>
      <c r="AE7" s="652"/>
      <c r="AF7" s="652"/>
      <c r="AG7" s="652"/>
      <c r="AH7" s="652"/>
      <c r="AI7" s="652"/>
      <c r="AJ7" s="653"/>
      <c r="AP7" s="1"/>
    </row>
    <row r="8" spans="1:53" ht="18.75" customHeight="1">
      <c r="A8" s="388"/>
      <c r="B8" s="391" t="s">
        <v>279</v>
      </c>
      <c r="C8" s="388"/>
      <c r="D8" s="388"/>
      <c r="E8" s="388"/>
      <c r="F8" s="388"/>
      <c r="G8" s="388"/>
      <c r="H8" s="388"/>
      <c r="I8" s="388"/>
      <c r="J8" s="388"/>
      <c r="K8" s="388"/>
      <c r="L8" s="388"/>
      <c r="M8" s="388"/>
      <c r="N8" s="388"/>
      <c r="O8" s="388"/>
      <c r="P8" s="388"/>
      <c r="Q8" s="388"/>
      <c r="R8" s="394"/>
      <c r="S8" s="394"/>
      <c r="T8" s="394"/>
      <c r="U8" s="394"/>
      <c r="V8" s="395"/>
      <c r="W8" s="395"/>
      <c r="X8" s="395"/>
      <c r="Y8" s="395"/>
      <c r="Z8" s="395"/>
      <c r="AA8" s="395"/>
      <c r="AB8" s="395"/>
      <c r="AC8" s="395"/>
      <c r="AD8" s="395"/>
      <c r="AE8" s="395"/>
      <c r="AF8" s="395"/>
      <c r="AG8" s="395"/>
      <c r="AH8" s="395"/>
      <c r="AI8" s="395"/>
      <c r="AJ8" s="395"/>
      <c r="AP8" s="1"/>
    </row>
    <row r="9" spans="1:53" ht="6.75" customHeight="1">
      <c r="A9" s="388"/>
      <c r="B9" s="388"/>
      <c r="C9" s="388"/>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P9" s="1"/>
      <c r="BA9" s="38"/>
    </row>
    <row r="10" spans="1:53" s="286" customFormat="1" ht="21" customHeight="1">
      <c r="A10" s="670" t="s">
        <v>280</v>
      </c>
      <c r="B10" s="670"/>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670"/>
      <c r="AP10" s="1"/>
      <c r="AQ10" s="287"/>
      <c r="AR10" s="2"/>
    </row>
    <row r="11" spans="1:53" s="286" customFormat="1" ht="6" customHeight="1">
      <c r="A11" s="288"/>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P11" s="1"/>
      <c r="AQ11" s="2"/>
      <c r="AR11" s="2"/>
    </row>
    <row r="12" spans="1:53" s="286" customFormat="1">
      <c r="A12" s="289" t="s">
        <v>116</v>
      </c>
      <c r="B12" s="40"/>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2"/>
      <c r="AC12" s="42"/>
      <c r="AD12" s="42"/>
      <c r="AE12" s="42"/>
      <c r="AF12" s="42"/>
      <c r="AG12" s="290"/>
      <c r="AH12" s="290"/>
      <c r="AI12" s="43"/>
      <c r="AJ12" s="44"/>
      <c r="AP12" s="1"/>
      <c r="AQ12" s="2"/>
      <c r="AR12" s="2"/>
    </row>
    <row r="13" spans="1:53" s="286" customFormat="1">
      <c r="A13" s="291" t="s">
        <v>275</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89"/>
      <c r="AP13" s="1"/>
      <c r="AQ13" s="2"/>
      <c r="AR13" s="2"/>
    </row>
    <row r="14" spans="1:53" s="286" customFormat="1">
      <c r="A14" s="292" t="s">
        <v>276</v>
      </c>
      <c r="B14" s="45"/>
      <c r="C14" s="293"/>
      <c r="D14" s="293"/>
      <c r="E14" s="293"/>
      <c r="F14" s="293"/>
      <c r="G14" s="293"/>
      <c r="H14" s="293"/>
      <c r="I14" s="293"/>
      <c r="J14" s="293"/>
      <c r="K14" s="293"/>
      <c r="L14" s="293"/>
      <c r="M14" s="39"/>
      <c r="N14" s="293"/>
      <c r="O14" s="293"/>
      <c r="P14" s="293"/>
      <c r="Q14" s="293"/>
      <c r="R14" s="293"/>
      <c r="S14" s="293"/>
      <c r="T14" s="293"/>
      <c r="U14" s="293"/>
      <c r="V14" s="293"/>
      <c r="W14" s="293"/>
      <c r="X14" s="293"/>
      <c r="Y14" s="293"/>
      <c r="Z14" s="293"/>
      <c r="AA14" s="293"/>
      <c r="AB14" s="46"/>
      <c r="AC14" s="46"/>
      <c r="AD14" s="46"/>
      <c r="AE14" s="46"/>
      <c r="AF14" s="46"/>
      <c r="AG14" s="293"/>
      <c r="AH14" s="293"/>
      <c r="AI14" s="47"/>
      <c r="AJ14" s="48"/>
      <c r="AP14" s="1"/>
      <c r="AQ14" s="2"/>
      <c r="AR14" s="2"/>
    </row>
    <row r="15" spans="1:53" s="286" customFormat="1" ht="8.25" customHeight="1" thickBot="1">
      <c r="A15" s="288"/>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P15" s="1"/>
      <c r="AQ15" s="2"/>
      <c r="AR15" s="2"/>
    </row>
    <row r="16" spans="1:53" s="286" customFormat="1" ht="27.75" customHeight="1" thickBot="1">
      <c r="A16" s="675" t="s">
        <v>112</v>
      </c>
      <c r="B16" s="675"/>
      <c r="C16" s="675"/>
      <c r="D16" s="675"/>
      <c r="E16" s="675"/>
      <c r="F16" s="677"/>
      <c r="G16" s="679"/>
      <c r="H16" s="680"/>
      <c r="I16" s="680"/>
      <c r="J16" s="680"/>
      <c r="K16" s="680"/>
      <c r="L16" s="681"/>
      <c r="M16" s="674" t="s">
        <v>7</v>
      </c>
      <c r="N16" s="675"/>
      <c r="O16" s="675"/>
      <c r="P16" s="675"/>
      <c r="Q16" s="675"/>
      <c r="R16" s="677"/>
      <c r="S16" s="671"/>
      <c r="T16" s="672"/>
      <c r="U16" s="672"/>
      <c r="V16" s="672"/>
      <c r="W16" s="672"/>
      <c r="X16" s="673"/>
      <c r="Y16" s="674" t="s">
        <v>8</v>
      </c>
      <c r="Z16" s="675"/>
      <c r="AA16" s="675"/>
      <c r="AB16" s="675"/>
      <c r="AC16" s="675"/>
      <c r="AD16" s="675"/>
      <c r="AE16" s="676" t="e">
        <f>VLOOKUP(S16,定員,2,1)</f>
        <v>#N/A</v>
      </c>
      <c r="AF16" s="676"/>
      <c r="AG16" s="676"/>
      <c r="AH16" s="676"/>
      <c r="AI16" s="676"/>
      <c r="AJ16" s="676"/>
      <c r="AP16" s="1"/>
      <c r="AQ16" s="1"/>
      <c r="AR16" s="1"/>
    </row>
    <row r="17" spans="1:44" s="286" customFormat="1" ht="9" customHeight="1">
      <c r="A17" s="288"/>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P17" s="1"/>
      <c r="AQ17" s="1"/>
      <c r="AR17" s="1"/>
    </row>
    <row r="18" spans="1:44" s="286" customFormat="1" ht="9" customHeight="1">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P18" s="1"/>
      <c r="AQ18" s="2"/>
      <c r="AR18" s="2"/>
    </row>
    <row r="19" spans="1:44" s="286" customFormat="1" ht="7.5" customHeight="1">
      <c r="A19" s="288"/>
      <c r="B19" s="288"/>
      <c r="C19" s="288"/>
      <c r="D19" s="288"/>
      <c r="E19" s="288"/>
      <c r="F19" s="288"/>
      <c r="G19" s="663" t="s">
        <v>117</v>
      </c>
      <c r="H19" s="663"/>
      <c r="I19" s="663"/>
      <c r="J19" s="663"/>
      <c r="K19" s="663"/>
      <c r="L19" s="663"/>
      <c r="M19" s="663" t="s">
        <v>174</v>
      </c>
      <c r="N19" s="663"/>
      <c r="O19" s="663"/>
      <c r="P19" s="663"/>
      <c r="Q19" s="663"/>
      <c r="R19" s="664"/>
      <c r="S19" s="665" t="s">
        <v>175</v>
      </c>
      <c r="T19" s="666"/>
      <c r="U19" s="666"/>
      <c r="V19" s="666"/>
      <c r="W19" s="666"/>
      <c r="X19" s="666"/>
      <c r="Y19" s="91"/>
      <c r="Z19" s="91"/>
      <c r="AA19" s="49"/>
      <c r="AB19" s="50"/>
      <c r="AC19" s="51"/>
      <c r="AD19" s="288"/>
      <c r="AE19" s="288"/>
      <c r="AF19" s="288"/>
      <c r="AG19" s="288"/>
      <c r="AH19" s="288"/>
      <c r="AI19" s="288"/>
      <c r="AJ19" s="288"/>
      <c r="AP19" s="294"/>
      <c r="AQ19" s="1"/>
      <c r="AR19" s="1"/>
    </row>
    <row r="20" spans="1:44" s="286" customFormat="1" ht="21" customHeight="1" thickBot="1">
      <c r="A20" s="288"/>
      <c r="B20" s="288"/>
      <c r="C20" s="288"/>
      <c r="D20" s="288"/>
      <c r="E20" s="288"/>
      <c r="F20" s="288"/>
      <c r="G20" s="678"/>
      <c r="H20" s="678"/>
      <c r="I20" s="678"/>
      <c r="J20" s="678"/>
      <c r="K20" s="678"/>
      <c r="L20" s="678"/>
      <c r="M20" s="663"/>
      <c r="N20" s="663"/>
      <c r="O20" s="663"/>
      <c r="P20" s="663"/>
      <c r="Q20" s="663"/>
      <c r="R20" s="664"/>
      <c r="S20" s="667"/>
      <c r="T20" s="668"/>
      <c r="U20" s="668"/>
      <c r="V20" s="668"/>
      <c r="W20" s="668"/>
      <c r="X20" s="668"/>
      <c r="Y20" s="669" t="s">
        <v>10</v>
      </c>
      <c r="Z20" s="669"/>
      <c r="AA20" s="669"/>
      <c r="AB20" s="669"/>
      <c r="AC20" s="669"/>
      <c r="AD20" s="288"/>
      <c r="AE20" s="288"/>
      <c r="AF20" s="288"/>
      <c r="AG20" s="288"/>
      <c r="AH20" s="288"/>
      <c r="AI20" s="288"/>
      <c r="AJ20" s="288"/>
    </row>
    <row r="21" spans="1:44" s="286" customFormat="1" ht="30.75" customHeight="1" thickBot="1">
      <c r="A21" s="288"/>
      <c r="B21" s="288"/>
      <c r="C21" s="288"/>
      <c r="D21" s="288"/>
      <c r="E21" s="288"/>
      <c r="F21" s="288"/>
      <c r="G21" s="740">
        <v>12</v>
      </c>
      <c r="H21" s="741"/>
      <c r="I21" s="741"/>
      <c r="J21" s="741"/>
      <c r="K21" s="741"/>
      <c r="L21" s="742"/>
      <c r="M21" s="733">
        <f>VLOOKUP(G16,平均勤続年数,3)</f>
        <v>2</v>
      </c>
      <c r="N21" s="734"/>
      <c r="O21" s="734"/>
      <c r="P21" s="734"/>
      <c r="Q21" s="734"/>
      <c r="R21" s="734"/>
      <c r="S21" s="735">
        <f>IF(Y21="○",VLOOKUP($G$16,平均勤続年数,4),VLOOKUP($G$16,平均勤続年数,4)-2)</f>
        <v>6</v>
      </c>
      <c r="T21" s="735"/>
      <c r="U21" s="735"/>
      <c r="V21" s="735"/>
      <c r="W21" s="735"/>
      <c r="X21" s="736"/>
      <c r="Y21" s="737" t="s">
        <v>272</v>
      </c>
      <c r="Z21" s="738"/>
      <c r="AA21" s="738"/>
      <c r="AB21" s="738"/>
      <c r="AC21" s="739"/>
      <c r="AD21" s="288"/>
      <c r="AE21" s="288"/>
      <c r="AF21" s="288"/>
      <c r="AG21" s="288"/>
      <c r="AH21" s="288"/>
      <c r="AI21" s="288"/>
      <c r="AJ21" s="288"/>
    </row>
    <row r="22" spans="1:44" s="286" customFormat="1" ht="9.9499999999999993" customHeight="1">
      <c r="A22" s="288"/>
      <c r="B22" s="288"/>
      <c r="C22" s="288"/>
      <c r="D22" s="288"/>
      <c r="E22" s="288"/>
      <c r="F22" s="59"/>
      <c r="G22" s="288"/>
      <c r="H22" s="288"/>
      <c r="I22" s="288"/>
      <c r="J22" s="288"/>
      <c r="K22" s="288"/>
      <c r="L22" s="59"/>
      <c r="M22" s="59"/>
      <c r="N22" s="59"/>
      <c r="O22" s="59"/>
      <c r="P22" s="59"/>
      <c r="Q22" s="59"/>
      <c r="R22" s="59"/>
      <c r="S22" s="59"/>
      <c r="T22" s="59"/>
      <c r="U22" s="59"/>
      <c r="V22" s="288"/>
      <c r="W22" s="288"/>
      <c r="X22" s="288"/>
      <c r="Y22" s="288"/>
      <c r="Z22" s="288"/>
      <c r="AA22" s="59"/>
      <c r="AB22" s="288"/>
      <c r="AC22" s="288"/>
      <c r="AD22" s="288"/>
      <c r="AE22" s="288"/>
      <c r="AF22" s="288"/>
      <c r="AG22" s="288"/>
      <c r="AH22" s="288"/>
      <c r="AI22" s="288"/>
      <c r="AJ22" s="288"/>
    </row>
    <row r="23" spans="1:44" s="288" customFormat="1" ht="30.75" hidden="1" customHeight="1" outlineLevel="1">
      <c r="G23" s="724"/>
      <c r="H23" s="724"/>
      <c r="I23" s="724"/>
      <c r="J23" s="724"/>
      <c r="K23" s="724"/>
      <c r="L23" s="725"/>
      <c r="M23" s="725"/>
      <c r="N23" s="725"/>
      <c r="O23" s="725"/>
      <c r="P23" s="725"/>
      <c r="Q23" s="726"/>
      <c r="R23" s="727"/>
      <c r="S23" s="727"/>
      <c r="T23" s="727"/>
      <c r="U23" s="727"/>
      <c r="V23" s="728"/>
      <c r="W23" s="725"/>
      <c r="X23" s="725"/>
      <c r="Y23" s="725"/>
      <c r="Z23" s="725"/>
    </row>
    <row r="24" spans="1:44" s="288" customFormat="1" ht="30.75" hidden="1" customHeight="1" outlineLevel="1">
      <c r="G24" s="729"/>
      <c r="H24" s="729"/>
      <c r="I24" s="729"/>
      <c r="J24" s="729"/>
      <c r="K24" s="729"/>
      <c r="L24" s="730"/>
      <c r="M24" s="730"/>
      <c r="N24" s="730"/>
      <c r="O24" s="730"/>
      <c r="P24" s="730"/>
      <c r="Q24" s="731"/>
      <c r="R24" s="731"/>
      <c r="S24" s="731"/>
      <c r="T24" s="731"/>
      <c r="U24" s="731"/>
      <c r="V24" s="725"/>
      <c r="W24" s="725"/>
      <c r="X24" s="725"/>
      <c r="Y24" s="725"/>
      <c r="Z24" s="725"/>
    </row>
    <row r="25" spans="1:44" s="2" customFormat="1" ht="18" customHeight="1" collapsed="1" thickBot="1">
      <c r="A25" s="52" t="s">
        <v>273</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3"/>
      <c r="AJ25" s="52"/>
    </row>
    <row r="26" spans="1:44" s="2" customFormat="1" ht="33.75" customHeight="1" thickBot="1">
      <c r="A26" s="574" t="s">
        <v>281</v>
      </c>
      <c r="B26" s="575"/>
      <c r="C26" s="575"/>
      <c r="D26" s="575"/>
      <c r="E26" s="575"/>
      <c r="F26" s="575"/>
      <c r="G26" s="575"/>
      <c r="H26" s="575"/>
      <c r="I26" s="575"/>
      <c r="J26" s="575"/>
      <c r="K26" s="575"/>
      <c r="L26" s="575"/>
      <c r="M26" s="564" t="e">
        <f>ROUNDDOWN(M50,-3)</f>
        <v>#N/A</v>
      </c>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5"/>
    </row>
    <row r="27" spans="1:44" s="60" customFormat="1" ht="32.25" hidden="1" customHeight="1" outlineLevel="1">
      <c r="A27" s="732"/>
      <c r="B27" s="732"/>
      <c r="C27" s="732"/>
      <c r="D27" s="732"/>
      <c r="E27" s="732"/>
      <c r="F27" s="732"/>
      <c r="G27" s="732"/>
      <c r="H27" s="732"/>
      <c r="I27" s="732"/>
      <c r="J27" s="732"/>
      <c r="K27" s="732"/>
      <c r="L27" s="732"/>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717"/>
      <c r="AJ27" s="717"/>
    </row>
    <row r="28" spans="1:44" s="286" customFormat="1" ht="4.5" customHeight="1" collapsed="1">
      <c r="A28" s="288"/>
      <c r="B28" s="288"/>
      <c r="C28" s="288"/>
      <c r="D28" s="288"/>
      <c r="E28" s="288"/>
      <c r="F28" s="288"/>
      <c r="G28" s="288"/>
      <c r="H28" s="288"/>
      <c r="I28" s="288"/>
      <c r="J28" s="288"/>
      <c r="K28" s="288"/>
      <c r="L28" s="299"/>
      <c r="M28" s="299"/>
      <c r="N28" s="299"/>
      <c r="O28" s="299"/>
      <c r="P28" s="288"/>
      <c r="Q28" s="288"/>
      <c r="R28" s="288"/>
      <c r="S28" s="288"/>
      <c r="T28" s="288"/>
      <c r="U28" s="288"/>
      <c r="V28" s="288"/>
      <c r="W28" s="288"/>
      <c r="X28" s="288"/>
      <c r="Y28" s="288"/>
      <c r="Z28" s="288"/>
      <c r="AA28" s="288"/>
      <c r="AB28" s="288"/>
      <c r="AC28" s="288"/>
      <c r="AD28" s="288"/>
      <c r="AE28" s="288"/>
      <c r="AF28" s="288"/>
      <c r="AG28" s="288"/>
      <c r="AH28" s="288"/>
      <c r="AI28" s="288"/>
      <c r="AJ28" s="288"/>
    </row>
    <row r="29" spans="1:44" s="286" customFormat="1">
      <c r="A29" s="576" t="s">
        <v>11</v>
      </c>
      <c r="B29" s="577"/>
      <c r="C29" s="577"/>
      <c r="D29" s="577"/>
      <c r="E29" s="577"/>
      <c r="F29" s="577"/>
      <c r="G29" s="577"/>
      <c r="H29" s="577"/>
      <c r="I29" s="577"/>
      <c r="J29" s="577"/>
      <c r="K29" s="582" t="s">
        <v>12</v>
      </c>
      <c r="L29" s="583"/>
      <c r="M29" s="566" t="s">
        <v>13</v>
      </c>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row>
    <row r="30" spans="1:44" s="286" customFormat="1">
      <c r="A30" s="578"/>
      <c r="B30" s="579"/>
      <c r="C30" s="579"/>
      <c r="D30" s="579"/>
      <c r="E30" s="579"/>
      <c r="F30" s="579"/>
      <c r="G30" s="579"/>
      <c r="H30" s="579"/>
      <c r="I30" s="579"/>
      <c r="J30" s="579"/>
      <c r="K30" s="584"/>
      <c r="L30" s="585"/>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row>
    <row r="31" spans="1:44" s="286" customFormat="1" ht="20.25" customHeight="1">
      <c r="A31" s="578"/>
      <c r="B31" s="579"/>
      <c r="C31" s="579"/>
      <c r="D31" s="579"/>
      <c r="E31" s="579"/>
      <c r="F31" s="579"/>
      <c r="G31" s="579"/>
      <c r="H31" s="579"/>
      <c r="I31" s="579"/>
      <c r="J31" s="579"/>
      <c r="K31" s="584"/>
      <c r="L31" s="585"/>
      <c r="M31" s="567" t="s">
        <v>6</v>
      </c>
      <c r="N31" s="568"/>
      <c r="O31" s="568"/>
      <c r="P31" s="568"/>
      <c r="Q31" s="567" t="s">
        <v>107</v>
      </c>
      <c r="R31" s="568"/>
      <c r="S31" s="568"/>
      <c r="T31" s="568"/>
      <c r="U31" s="567" t="s">
        <v>5</v>
      </c>
      <c r="V31" s="568"/>
      <c r="W31" s="568"/>
      <c r="X31" s="569"/>
      <c r="Y31" s="567" t="s">
        <v>108</v>
      </c>
      <c r="Z31" s="568"/>
      <c r="AA31" s="568"/>
      <c r="AB31" s="569"/>
      <c r="AC31" s="567" t="s">
        <v>110</v>
      </c>
      <c r="AD31" s="568"/>
      <c r="AE31" s="568"/>
      <c r="AF31" s="569"/>
      <c r="AG31" s="567" t="s">
        <v>109</v>
      </c>
      <c r="AH31" s="568"/>
      <c r="AI31" s="568"/>
      <c r="AJ31" s="569"/>
    </row>
    <row r="32" spans="1:44" s="286" customFormat="1" ht="20.25" customHeight="1" thickBot="1">
      <c r="A32" s="580"/>
      <c r="B32" s="581"/>
      <c r="C32" s="581"/>
      <c r="D32" s="581"/>
      <c r="E32" s="581"/>
      <c r="F32" s="581"/>
      <c r="G32" s="581"/>
      <c r="H32" s="581"/>
      <c r="I32" s="581"/>
      <c r="J32" s="581"/>
      <c r="K32" s="584"/>
      <c r="L32" s="585"/>
      <c r="M32" s="570" t="s">
        <v>14</v>
      </c>
      <c r="N32" s="571"/>
      <c r="O32" s="572" t="s">
        <v>15</v>
      </c>
      <c r="P32" s="573"/>
      <c r="Q32" s="570" t="s">
        <v>14</v>
      </c>
      <c r="R32" s="571"/>
      <c r="S32" s="572" t="s">
        <v>15</v>
      </c>
      <c r="T32" s="573"/>
      <c r="U32" s="570" t="s">
        <v>14</v>
      </c>
      <c r="V32" s="571"/>
      <c r="W32" s="572" t="s">
        <v>15</v>
      </c>
      <c r="X32" s="573"/>
      <c r="Y32" s="570" t="s">
        <v>14</v>
      </c>
      <c r="Z32" s="571"/>
      <c r="AA32" s="572" t="s">
        <v>15</v>
      </c>
      <c r="AB32" s="573"/>
      <c r="AC32" s="570" t="s">
        <v>14</v>
      </c>
      <c r="AD32" s="571"/>
      <c r="AE32" s="572" t="s">
        <v>15</v>
      </c>
      <c r="AF32" s="573"/>
      <c r="AG32" s="570" t="s">
        <v>14</v>
      </c>
      <c r="AH32" s="571"/>
      <c r="AI32" s="572" t="s">
        <v>15</v>
      </c>
      <c r="AJ32" s="573"/>
    </row>
    <row r="33" spans="1:39" s="286" customFormat="1" ht="20.25" customHeight="1" thickBot="1">
      <c r="A33" s="592" t="s">
        <v>16</v>
      </c>
      <c r="B33" s="593"/>
      <c r="C33" s="593"/>
      <c r="D33" s="593"/>
      <c r="E33" s="593"/>
      <c r="F33" s="593"/>
      <c r="G33" s="593"/>
      <c r="H33" s="593"/>
      <c r="I33" s="593"/>
      <c r="J33" s="593"/>
      <c r="K33" s="594" t="s">
        <v>17</v>
      </c>
      <c r="L33" s="594"/>
      <c r="M33" s="598"/>
      <c r="N33" s="596"/>
      <c r="O33" s="596"/>
      <c r="P33" s="599"/>
      <c r="Q33" s="600"/>
      <c r="R33" s="596"/>
      <c r="S33" s="596"/>
      <c r="T33" s="599"/>
      <c r="U33" s="600"/>
      <c r="V33" s="596"/>
      <c r="W33" s="596"/>
      <c r="X33" s="597"/>
      <c r="Y33" s="595"/>
      <c r="Z33" s="596"/>
      <c r="AA33" s="596"/>
      <c r="AB33" s="597"/>
      <c r="AC33" s="595"/>
      <c r="AD33" s="596"/>
      <c r="AE33" s="596"/>
      <c r="AF33" s="597"/>
      <c r="AG33" s="595"/>
      <c r="AH33" s="596"/>
      <c r="AI33" s="596"/>
      <c r="AJ33" s="644"/>
    </row>
    <row r="34" spans="1:39" s="286" customFormat="1" ht="21.75" customHeight="1">
      <c r="A34" s="476" t="s">
        <v>18</v>
      </c>
      <c r="B34" s="512" t="s">
        <v>19</v>
      </c>
      <c r="C34" s="712" t="s">
        <v>274</v>
      </c>
      <c r="D34" s="713"/>
      <c r="E34" s="713"/>
      <c r="F34" s="713"/>
      <c r="G34" s="713"/>
      <c r="H34" s="713"/>
      <c r="I34" s="713"/>
      <c r="J34" s="713"/>
      <c r="K34" s="513" t="s">
        <v>272</v>
      </c>
      <c r="L34" s="514"/>
      <c r="M34" s="607" t="e">
        <f>IF($K34="○",VLOOKUP(設定値!F42,単価表,設定値!$N$3,0),0)</f>
        <v>#N/A</v>
      </c>
      <c r="N34" s="608"/>
      <c r="O34" s="608" t="e">
        <f>IF($K34="○",VLOOKUP(設定値!F42,単価表,設定値!$O$3,0),0)</f>
        <v>#N/A</v>
      </c>
      <c r="P34" s="615"/>
      <c r="Q34" s="617" t="e">
        <f>IF($K34="○",VLOOKUP(設定値!F42,単価表,設定値!$N$3,0),0)</f>
        <v>#N/A</v>
      </c>
      <c r="R34" s="608"/>
      <c r="S34" s="608" t="e">
        <f>IF($K34="○",VLOOKUP(設定値!F42,単価表,設定値!$O$3,0),0)</f>
        <v>#N/A</v>
      </c>
      <c r="T34" s="616"/>
      <c r="U34" s="607" t="e">
        <f>IF($K34="○",VLOOKUP(設定値!F41,単価表,設定値!$N$3,0),0)</f>
        <v>#N/A</v>
      </c>
      <c r="V34" s="608"/>
      <c r="W34" s="608" t="e">
        <f>IF($K34="○",VLOOKUP(設定値!F41,単価表,設定値!$O$3,0),0)</f>
        <v>#N/A</v>
      </c>
      <c r="X34" s="615"/>
      <c r="Y34" s="617" t="e">
        <f>IF($K34="○",VLOOKUP(設定値!F41,単価表,設定値!$N$3,0),0)</f>
        <v>#N/A</v>
      </c>
      <c r="Z34" s="608"/>
      <c r="AA34" s="608" t="e">
        <f>IF($K34="○",VLOOKUP(設定値!F41,単価表,設定値!$O$3,0),0)</f>
        <v>#N/A</v>
      </c>
      <c r="AB34" s="616"/>
      <c r="AC34" s="607" t="e">
        <f>IF($K34="○",VLOOKUP(設定値!F40,単価表,設定値!$N$3,0),0)</f>
        <v>#N/A</v>
      </c>
      <c r="AD34" s="608"/>
      <c r="AE34" s="608" t="e">
        <f>IF($K34="○",VLOOKUP(設定値!F40,単価表,設定値!$O$3,0),0)</f>
        <v>#N/A</v>
      </c>
      <c r="AF34" s="615"/>
      <c r="AG34" s="617" t="e">
        <f>IF($K34="○",VLOOKUP(設定値!F40,単価表,設定値!$N$3,0),0)</f>
        <v>#N/A</v>
      </c>
      <c r="AH34" s="608"/>
      <c r="AI34" s="608" t="e">
        <f>IF($K34="○",VLOOKUP(設定値!F40,単価表,設定値!$O$3,0),0)</f>
        <v>#N/A</v>
      </c>
      <c r="AJ34" s="643"/>
    </row>
    <row r="35" spans="1:39" s="286" customFormat="1" ht="21.75" customHeight="1">
      <c r="A35" s="477"/>
      <c r="B35" s="512"/>
      <c r="C35" s="54" t="s">
        <v>111</v>
      </c>
      <c r="D35" s="54"/>
      <c r="E35" s="54"/>
      <c r="F35" s="54"/>
      <c r="G35" s="54"/>
      <c r="H35" s="54"/>
      <c r="I35" s="54"/>
      <c r="J35" s="54"/>
      <c r="K35" s="533"/>
      <c r="L35" s="534"/>
      <c r="M35" s="540"/>
      <c r="N35" s="541"/>
      <c r="O35" s="541"/>
      <c r="P35" s="542"/>
      <c r="Q35" s="537">
        <f>IF($K35="○",VLOOKUP(設定値!$F$42,単価表,設定値!$P$3,0),0)</f>
        <v>0</v>
      </c>
      <c r="R35" s="538"/>
      <c r="S35" s="538">
        <f>IF($K35="○",VLOOKUP(設定値!$F$42,単価表,設定値!$P$3,0),0)</f>
        <v>0</v>
      </c>
      <c r="T35" s="543"/>
      <c r="U35" s="540"/>
      <c r="V35" s="541"/>
      <c r="W35" s="541"/>
      <c r="X35" s="542"/>
      <c r="Y35" s="537">
        <f>IF($K35="○",VLOOKUP(設定値!$F$41,単価表,IF($K$36="○",設定値!$Q$3,設定値!$P$3),0),0)</f>
        <v>0</v>
      </c>
      <c r="Z35" s="538"/>
      <c r="AA35" s="538">
        <f>IF($K35="○",VLOOKUP(設定値!$F$41,単価表,IF($K$36="○",設定値!$Q$3,設定値!$P$3),0),0)</f>
        <v>0</v>
      </c>
      <c r="AB35" s="543"/>
      <c r="AC35" s="540"/>
      <c r="AD35" s="541"/>
      <c r="AE35" s="541"/>
      <c r="AF35" s="542"/>
      <c r="AG35" s="537">
        <f>IF($K35="○",VLOOKUP(設定値!$F$40,単価表,設定値!$P$3,0),0)</f>
        <v>0</v>
      </c>
      <c r="AH35" s="538"/>
      <c r="AI35" s="538">
        <f>IF($K35="○",VLOOKUP(設定値!$F$40,単価表,設定値!$P$3,0),0)</f>
        <v>0</v>
      </c>
      <c r="AJ35" s="539"/>
    </row>
    <row r="36" spans="1:39" s="286" customFormat="1" ht="21.75" customHeight="1">
      <c r="A36" s="477"/>
      <c r="B36" s="512"/>
      <c r="C36" s="54" t="s">
        <v>228</v>
      </c>
      <c r="D36" s="54"/>
      <c r="E36" s="54"/>
      <c r="F36" s="54"/>
      <c r="G36" s="54"/>
      <c r="H36" s="54"/>
      <c r="I36" s="54"/>
      <c r="J36" s="54"/>
      <c r="K36" s="533"/>
      <c r="L36" s="534"/>
      <c r="M36" s="540"/>
      <c r="N36" s="541"/>
      <c r="O36" s="541"/>
      <c r="P36" s="542"/>
      <c r="Q36" s="586"/>
      <c r="R36" s="541"/>
      <c r="S36" s="541"/>
      <c r="T36" s="609"/>
      <c r="U36" s="610">
        <f>IF($K36="○",VLOOKUP(設定値!$F$41,単価表,設定値!$R$3,0),0)</f>
        <v>0</v>
      </c>
      <c r="V36" s="611"/>
      <c r="W36" s="612">
        <f>IF($K36="○",VLOOKUP(設定値!$F$41,単価表,設定値!$R$3,0),0)</f>
        <v>0</v>
      </c>
      <c r="X36" s="610"/>
      <c r="Y36" s="613">
        <f>IF($K36="○",VLOOKUP(設定値!$F$41,単価表,設定値!$R$3,0),0)</f>
        <v>0</v>
      </c>
      <c r="Z36" s="611"/>
      <c r="AA36" s="612">
        <f>IF($K36="○",VLOOKUP(設定値!$F$41,単価表,設定値!$R$3,0),0)</f>
        <v>0</v>
      </c>
      <c r="AB36" s="614"/>
      <c r="AC36" s="540"/>
      <c r="AD36" s="541"/>
      <c r="AE36" s="541"/>
      <c r="AF36" s="542"/>
      <c r="AG36" s="586"/>
      <c r="AH36" s="541"/>
      <c r="AI36" s="541"/>
      <c r="AJ36" s="642"/>
    </row>
    <row r="37" spans="1:39" s="286" customFormat="1" ht="21.75" customHeight="1">
      <c r="A37" s="477"/>
      <c r="B37" s="512"/>
      <c r="C37" s="55" t="s">
        <v>144</v>
      </c>
      <c r="D37" s="55"/>
      <c r="E37" s="55"/>
      <c r="F37" s="55"/>
      <c r="G37" s="55"/>
      <c r="H37" s="55"/>
      <c r="I37" s="55"/>
      <c r="J37" s="55"/>
      <c r="K37" s="706"/>
      <c r="L37" s="707"/>
      <c r="M37" s="705">
        <f>IF(設定値!$AM$29=0, 0, IF(設定値!$AM$29&lt;10, INT(設定値!$AM$29),ROUNDDOWN(設定値!$AM$29,-1)))</f>
        <v>0</v>
      </c>
      <c r="N37" s="611"/>
      <c r="O37" s="612">
        <f>IF(設定値!$AM$29=0, 0, IF(設定値!$AM$29&lt;10, INT(設定値!$AM$29),ROUNDDOWN(設定値!$AM$29,-1)))</f>
        <v>0</v>
      </c>
      <c r="P37" s="610"/>
      <c r="Q37" s="613">
        <f>IF(設定値!$AM$29=0, 0, IF(設定値!$AM$29&lt;10, INT(設定値!$AM$29),ROUNDDOWN(設定値!$AM$29,-1)))</f>
        <v>0</v>
      </c>
      <c r="R37" s="611"/>
      <c r="S37" s="612">
        <f>IF(設定値!$AM$29=0, 0, IF(設定値!$AM$29&lt;10, INT(設定値!$AM$29),ROUNDDOWN(設定値!$AM$29,-1)))</f>
        <v>0</v>
      </c>
      <c r="T37" s="614"/>
      <c r="U37" s="610">
        <f>IF(設定値!$AM$29=0, 0, IF(設定値!$AM$29&lt;10, INT(設定値!$AM$29),ROUNDDOWN(設定値!$AM$29,-1)))</f>
        <v>0</v>
      </c>
      <c r="V37" s="611"/>
      <c r="W37" s="612">
        <f>IF(設定値!$AM$29=0, 0, IF(設定値!$AM$29&lt;10, INT(設定値!$AM$29),ROUNDDOWN(設定値!$AM$29,-1)))</f>
        <v>0</v>
      </c>
      <c r="X37" s="610"/>
      <c r="Y37" s="613">
        <f>IF(設定値!$AM$29=0, 0, IF(設定値!$AM$29&lt;10, INT(設定値!$AM$29),ROUNDDOWN(設定値!$AM$29,-1)))</f>
        <v>0</v>
      </c>
      <c r="Z37" s="611"/>
      <c r="AA37" s="612">
        <f>IF(設定値!$AM$29=0, 0, IF(設定値!$AM$29&lt;10, INT(設定値!$AM$29),ROUNDDOWN(設定値!$AM$29,-1)))</f>
        <v>0</v>
      </c>
      <c r="AB37" s="614"/>
      <c r="AC37" s="610">
        <f>IF(設定値!$AM$29=0, 0, IF(設定値!$AM$29&lt;10, INT(設定値!$AM$29),ROUNDDOWN(設定値!$AM$29,-1)))</f>
        <v>0</v>
      </c>
      <c r="AD37" s="611"/>
      <c r="AE37" s="612">
        <f>IF(設定値!$AM$29=0, 0, IF(設定値!$AM$29&lt;10, INT(設定値!$AM$29),ROUNDDOWN(設定値!$AM$29,-1)))</f>
        <v>0</v>
      </c>
      <c r="AF37" s="610"/>
      <c r="AG37" s="613">
        <f>IF(設定値!$AM$29=0, 0, IF(設定値!$AM$29&lt;10, INT(設定値!$AM$29),ROUNDDOWN(設定値!$AM$29,-1)))</f>
        <v>0</v>
      </c>
      <c r="AH37" s="611"/>
      <c r="AI37" s="612">
        <f>IF(設定値!$AM$29=0, 0, IF(設定値!$AM$29&lt;10, INT(設定値!$AM$29),ROUNDDOWN(設定値!$AM$29,-1)))</f>
        <v>0</v>
      </c>
      <c r="AJ37" s="708"/>
    </row>
    <row r="38" spans="1:39" s="286" customFormat="1" ht="21.75" customHeight="1" thickBot="1">
      <c r="A38" s="477"/>
      <c r="B38" s="512"/>
      <c r="C38" s="56" t="s">
        <v>20</v>
      </c>
      <c r="D38" s="57"/>
      <c r="E38" s="57"/>
      <c r="F38" s="57"/>
      <c r="G38" s="58"/>
      <c r="H38" s="57"/>
      <c r="I38" s="57"/>
      <c r="J38" s="57"/>
      <c r="K38" s="638"/>
      <c r="L38" s="639"/>
      <c r="M38" s="535">
        <f>IF($K38="○",VLOOKUP(設定値!$F$40,単価表,設定値!$S$3,0),0)</f>
        <v>0</v>
      </c>
      <c r="N38" s="465"/>
      <c r="O38" s="535">
        <f>IF($K38="○",VLOOKUP(設定値!$F$40,単価表,設定値!$S$3,0),0)</f>
        <v>0</v>
      </c>
      <c r="P38" s="536"/>
      <c r="Q38" s="464">
        <f>IF($K38="○",VLOOKUP(設定値!$F$40,単価表,設定値!$S$3,0),0)</f>
        <v>0</v>
      </c>
      <c r="R38" s="465"/>
      <c r="S38" s="535">
        <f>IF($K38="○",VLOOKUP(設定値!$F$40,単価表,設定値!$S$3,0),0)</f>
        <v>0</v>
      </c>
      <c r="T38" s="641"/>
      <c r="U38" s="535">
        <f>IF($K38="○",VLOOKUP(設定値!$F$40,単価表,設定値!$S$3,0),0)</f>
        <v>0</v>
      </c>
      <c r="V38" s="465"/>
      <c r="W38" s="535">
        <f>IF($K38="○",VLOOKUP(設定値!$F$40,単価表,設定値!$S$3,0),0)</f>
        <v>0</v>
      </c>
      <c r="X38" s="536"/>
      <c r="Y38" s="464">
        <f>IF($K38="○",VLOOKUP(設定値!$F$40,単価表,設定値!$S$3,0),0)</f>
        <v>0</v>
      </c>
      <c r="Z38" s="465"/>
      <c r="AA38" s="535">
        <f>IF($K38="○",VLOOKUP(設定値!$F$40,単価表,設定値!$S$3,0),0)</f>
        <v>0</v>
      </c>
      <c r="AB38" s="641"/>
      <c r="AC38" s="535">
        <f>IF($K38="○",VLOOKUP(設定値!$F$40,単価表,設定値!$S$3,0),0)</f>
        <v>0</v>
      </c>
      <c r="AD38" s="465"/>
      <c r="AE38" s="535">
        <f>IF($K38="○",VLOOKUP(設定値!$F$40,単価表,設定値!$S$3,0),0)</f>
        <v>0</v>
      </c>
      <c r="AF38" s="536"/>
      <c r="AG38" s="464">
        <f>IF($K38="○",VLOOKUP(設定値!$F$40,単価表,設定値!$S$3,0),0)</f>
        <v>0</v>
      </c>
      <c r="AH38" s="465"/>
      <c r="AI38" s="535">
        <f>IF($K38="○",VLOOKUP(設定値!$F$40,単価表,設定値!$S$3,0),0)</f>
        <v>0</v>
      </c>
      <c r="AJ38" s="640"/>
    </row>
    <row r="39" spans="1:39" s="286" customFormat="1" ht="21.75" customHeight="1" thickTop="1">
      <c r="A39" s="477"/>
      <c r="B39" s="512"/>
      <c r="C39" s="479" t="s">
        <v>21</v>
      </c>
      <c r="D39" s="480"/>
      <c r="E39" s="480"/>
      <c r="F39" s="480"/>
      <c r="G39" s="480"/>
      <c r="H39" s="480"/>
      <c r="I39" s="480"/>
      <c r="J39" s="480"/>
      <c r="K39" s="480"/>
      <c r="L39" s="481"/>
      <c r="M39" s="637" t="e">
        <f>SUM(M34:N38)</f>
        <v>#N/A</v>
      </c>
      <c r="N39" s="467"/>
      <c r="O39" s="467" t="e">
        <f>SUM(O34:P38)</f>
        <v>#N/A</v>
      </c>
      <c r="P39" s="636"/>
      <c r="Q39" s="637" t="e">
        <f>SUM(Q34:R38)</f>
        <v>#N/A</v>
      </c>
      <c r="R39" s="467"/>
      <c r="S39" s="467" t="e">
        <f>SUM(S34:T38)</f>
        <v>#N/A</v>
      </c>
      <c r="T39" s="636"/>
      <c r="U39" s="637" t="e">
        <f>SUM(U34:V38)</f>
        <v>#N/A</v>
      </c>
      <c r="V39" s="467"/>
      <c r="W39" s="467" t="e">
        <f>SUM(W34:X38)</f>
        <v>#N/A</v>
      </c>
      <c r="X39" s="468"/>
      <c r="Y39" s="466" t="e">
        <f>SUM(Y34:Z38)</f>
        <v>#N/A</v>
      </c>
      <c r="Z39" s="467"/>
      <c r="AA39" s="467" t="e">
        <f>SUM(AA34:AB38)</f>
        <v>#N/A</v>
      </c>
      <c r="AB39" s="468"/>
      <c r="AC39" s="466" t="e">
        <f>SUM(AC34:AD38)</f>
        <v>#N/A</v>
      </c>
      <c r="AD39" s="467"/>
      <c r="AE39" s="467" t="e">
        <f>SUM(AE34:AF38)</f>
        <v>#N/A</v>
      </c>
      <c r="AF39" s="468"/>
      <c r="AG39" s="466" t="e">
        <f>SUM(AG34:AH38)</f>
        <v>#N/A</v>
      </c>
      <c r="AH39" s="467"/>
      <c r="AI39" s="467" t="e">
        <f>SUM(AI34:AJ38)</f>
        <v>#N/A</v>
      </c>
      <c r="AJ39" s="468"/>
    </row>
    <row r="40" spans="1:39" s="286" customFormat="1" ht="61.5" customHeight="1" thickBot="1">
      <c r="A40" s="477"/>
      <c r="B40" s="485" t="s">
        <v>22</v>
      </c>
      <c r="C40" s="631" t="s">
        <v>146</v>
      </c>
      <c r="D40" s="632"/>
      <c r="E40" s="632"/>
      <c r="F40" s="632"/>
      <c r="G40" s="632"/>
      <c r="H40" s="632"/>
      <c r="I40" s="632"/>
      <c r="J40" s="633"/>
      <c r="K40" s="634"/>
      <c r="L40" s="635"/>
      <c r="M40" s="620">
        <f>-IF($K40="○",VLOOKUP(設定値!$F$41,単価表,設定値!$U$3,0),0)</f>
        <v>0</v>
      </c>
      <c r="N40" s="621"/>
      <c r="O40" s="618">
        <f>-IF($K40="○",VLOOKUP(設定値!$F$41,単価表,設定値!$U$3,0),0)</f>
        <v>0</v>
      </c>
      <c r="P40" s="619"/>
      <c r="Q40" s="622">
        <f>-IF($K40="○",VLOOKUP(設定値!$F$41,単価表,設定値!$U$3,0),0)</f>
        <v>0</v>
      </c>
      <c r="R40" s="621"/>
      <c r="S40" s="618">
        <f>-IF($K40="○",VLOOKUP(設定値!$F$41,単価表,設定値!$U$3,0),0)</f>
        <v>0</v>
      </c>
      <c r="T40" s="619"/>
      <c r="U40" s="622">
        <f>-IF($K40="○",VLOOKUP(設定値!$F$41,単価表,設定値!$U$3,0),0)</f>
        <v>0</v>
      </c>
      <c r="V40" s="621"/>
      <c r="W40" s="618">
        <f>-IF($K40="○",VLOOKUP(設定値!$F$41,単価表,設定値!$U$3,0),0)</f>
        <v>0</v>
      </c>
      <c r="X40" s="619"/>
      <c r="Y40" s="622">
        <f>-IF($K40="○",VLOOKUP(設定値!$F$41,単価表,設定値!$U$3,0),0)</f>
        <v>0</v>
      </c>
      <c r="Z40" s="621"/>
      <c r="AA40" s="618">
        <f>-IF($K40="○",VLOOKUP(設定値!$F$41,単価表,設定値!$U$3,0),0)</f>
        <v>0</v>
      </c>
      <c r="AB40" s="619"/>
      <c r="AC40" s="622">
        <f>-IF($K40="○",VLOOKUP(設定値!$F$41,単価表,設定値!$U$3,0),0)</f>
        <v>0</v>
      </c>
      <c r="AD40" s="621"/>
      <c r="AE40" s="618">
        <f>-IF($K40="○",VLOOKUP(設定値!$F$41,単価表,設定値!$U$3,0),0)</f>
        <v>0</v>
      </c>
      <c r="AF40" s="619"/>
      <c r="AG40" s="622">
        <f>-IF($K40="○",VLOOKUP(設定値!$F$41,単価表,設定値!$U$3,0),0)</f>
        <v>0</v>
      </c>
      <c r="AH40" s="621"/>
      <c r="AI40" s="618">
        <f>-IF($K40="○",VLOOKUP(設定値!$F$41,単価表,設定値!$U$3,0),0)</f>
        <v>0</v>
      </c>
      <c r="AJ40" s="619"/>
    </row>
    <row r="41" spans="1:39" s="286" customFormat="1" ht="21.75" customHeight="1" thickTop="1">
      <c r="A41" s="477"/>
      <c r="B41" s="486"/>
      <c r="C41" s="548" t="s">
        <v>151</v>
      </c>
      <c r="D41" s="549"/>
      <c r="E41" s="549"/>
      <c r="F41" s="549"/>
      <c r="G41" s="549"/>
      <c r="H41" s="549"/>
      <c r="I41" s="549"/>
      <c r="J41" s="549"/>
      <c r="K41" s="550"/>
      <c r="L41" s="551"/>
      <c r="M41" s="552">
        <f>M40</f>
        <v>0</v>
      </c>
      <c r="N41" s="553"/>
      <c r="O41" s="546">
        <f t="shared" ref="O41" si="0">O40</f>
        <v>0</v>
      </c>
      <c r="P41" s="547"/>
      <c r="Q41" s="544">
        <f t="shared" ref="Q41" si="1">Q40</f>
        <v>0</v>
      </c>
      <c r="R41" s="545"/>
      <c r="S41" s="546">
        <f t="shared" ref="S41" si="2">S40</f>
        <v>0</v>
      </c>
      <c r="T41" s="547"/>
      <c r="U41" s="544">
        <f t="shared" ref="U41" si="3">U40</f>
        <v>0</v>
      </c>
      <c r="V41" s="545"/>
      <c r="W41" s="546">
        <f t="shared" ref="W41" si="4">W40</f>
        <v>0</v>
      </c>
      <c r="X41" s="547"/>
      <c r="Y41" s="544">
        <f t="shared" ref="Y41" si="5">Y40</f>
        <v>0</v>
      </c>
      <c r="Z41" s="545"/>
      <c r="AA41" s="546">
        <f t="shared" ref="AA41" si="6">AA40</f>
        <v>0</v>
      </c>
      <c r="AB41" s="547"/>
      <c r="AC41" s="544">
        <f t="shared" ref="AC41" si="7">AC40</f>
        <v>0</v>
      </c>
      <c r="AD41" s="545"/>
      <c r="AE41" s="546">
        <f t="shared" ref="AE41" si="8">AE40</f>
        <v>0</v>
      </c>
      <c r="AF41" s="547"/>
      <c r="AG41" s="544">
        <f t="shared" ref="AG41" si="9">AG40</f>
        <v>0</v>
      </c>
      <c r="AH41" s="545"/>
      <c r="AI41" s="546">
        <f t="shared" ref="AI41" si="10">AI40</f>
        <v>0</v>
      </c>
      <c r="AJ41" s="547"/>
      <c r="AM41" s="295"/>
    </row>
    <row r="42" spans="1:39" s="286" customFormat="1" ht="44.45" customHeight="1">
      <c r="A42" s="477"/>
      <c r="B42" s="485" t="s">
        <v>265</v>
      </c>
      <c r="C42" s="601" t="s">
        <v>261</v>
      </c>
      <c r="D42" s="602"/>
      <c r="E42" s="602"/>
      <c r="F42" s="602"/>
      <c r="G42" s="602"/>
      <c r="H42" s="602"/>
      <c r="I42" s="602"/>
      <c r="J42" s="603"/>
      <c r="K42" s="492"/>
      <c r="L42" s="493"/>
      <c r="M42" s="522">
        <f>設定値!BK31</f>
        <v>0</v>
      </c>
      <c r="N42" s="518"/>
      <c r="O42" s="519">
        <f>設定値!BM31</f>
        <v>0</v>
      </c>
      <c r="P42" s="520"/>
      <c r="Q42" s="517">
        <f>設定値!BO31</f>
        <v>0</v>
      </c>
      <c r="R42" s="518"/>
      <c r="S42" s="519">
        <f>設定値!BQ31</f>
        <v>0</v>
      </c>
      <c r="T42" s="520"/>
      <c r="U42" s="517">
        <f>設定値!BS31</f>
        <v>0</v>
      </c>
      <c r="V42" s="518"/>
      <c r="W42" s="519">
        <f>設定値!BU31</f>
        <v>0</v>
      </c>
      <c r="X42" s="520"/>
      <c r="Y42" s="517">
        <f>設定値!BW31</f>
        <v>0</v>
      </c>
      <c r="Z42" s="518"/>
      <c r="AA42" s="519">
        <f>設定値!BY31</f>
        <v>0</v>
      </c>
      <c r="AB42" s="520"/>
      <c r="AC42" s="517">
        <f>設定値!CA31</f>
        <v>0</v>
      </c>
      <c r="AD42" s="518"/>
      <c r="AE42" s="519">
        <f>設定値!CC31</f>
        <v>0</v>
      </c>
      <c r="AF42" s="520"/>
      <c r="AG42" s="517">
        <f>設定値!CE31</f>
        <v>0</v>
      </c>
      <c r="AH42" s="518"/>
      <c r="AI42" s="519">
        <f>設定値!CG31</f>
        <v>0</v>
      </c>
      <c r="AJ42" s="520"/>
    </row>
    <row r="43" spans="1:39" s="286" customFormat="1" ht="44.45" customHeight="1">
      <c r="A43" s="477"/>
      <c r="B43" s="486"/>
      <c r="C43" s="604"/>
      <c r="D43" s="605"/>
      <c r="E43" s="605"/>
      <c r="F43" s="605"/>
      <c r="G43" s="605"/>
      <c r="H43" s="605"/>
      <c r="I43" s="605"/>
      <c r="J43" s="606"/>
      <c r="K43" s="494"/>
      <c r="L43" s="495"/>
      <c r="M43" s="521">
        <f>設定値!BK32</f>
        <v>0</v>
      </c>
      <c r="N43" s="470"/>
      <c r="O43" s="471">
        <f>設定値!BM32</f>
        <v>0</v>
      </c>
      <c r="P43" s="472"/>
      <c r="Q43" s="469">
        <f>設定値!BO32</f>
        <v>0</v>
      </c>
      <c r="R43" s="470"/>
      <c r="S43" s="471">
        <f>設定値!BQ32</f>
        <v>0</v>
      </c>
      <c r="T43" s="472"/>
      <c r="U43" s="469">
        <f>設定値!BS32</f>
        <v>0</v>
      </c>
      <c r="V43" s="470"/>
      <c r="W43" s="471">
        <f>設定値!BU32</f>
        <v>0</v>
      </c>
      <c r="X43" s="472"/>
      <c r="Y43" s="469">
        <f>設定値!BW32</f>
        <v>0</v>
      </c>
      <c r="Z43" s="470"/>
      <c r="AA43" s="471">
        <f>設定値!BY32</f>
        <v>0</v>
      </c>
      <c r="AB43" s="472"/>
      <c r="AC43" s="469">
        <f>設定値!CA32</f>
        <v>0</v>
      </c>
      <c r="AD43" s="470"/>
      <c r="AE43" s="471">
        <f>設定値!CC32</f>
        <v>0</v>
      </c>
      <c r="AF43" s="472"/>
      <c r="AG43" s="469">
        <f>設定値!CE32</f>
        <v>0</v>
      </c>
      <c r="AH43" s="470"/>
      <c r="AI43" s="471">
        <f>設定値!CG32</f>
        <v>0</v>
      </c>
      <c r="AJ43" s="472"/>
    </row>
    <row r="44" spans="1:39" s="286" customFormat="1" ht="21.95" customHeight="1">
      <c r="A44" s="477"/>
      <c r="B44" s="486"/>
      <c r="C44" s="554" t="s">
        <v>264</v>
      </c>
      <c r="D44" s="555"/>
      <c r="E44" s="555"/>
      <c r="F44" s="555"/>
      <c r="G44" s="555"/>
      <c r="H44" s="555"/>
      <c r="I44" s="555"/>
      <c r="J44" s="556"/>
      <c r="K44" s="560"/>
      <c r="L44" s="561"/>
      <c r="M44" s="521">
        <f>設定値!BK36</f>
        <v>0</v>
      </c>
      <c r="N44" s="470"/>
      <c r="O44" s="471">
        <f>設定値!BM36</f>
        <v>0</v>
      </c>
      <c r="P44" s="472"/>
      <c r="Q44" s="469">
        <f>設定値!BO36</f>
        <v>0</v>
      </c>
      <c r="R44" s="470"/>
      <c r="S44" s="471">
        <f>設定値!BQ36</f>
        <v>0</v>
      </c>
      <c r="T44" s="472"/>
      <c r="U44" s="469">
        <f>設定値!BS36</f>
        <v>0</v>
      </c>
      <c r="V44" s="470"/>
      <c r="W44" s="471">
        <f>設定値!BU36</f>
        <v>0</v>
      </c>
      <c r="X44" s="472"/>
      <c r="Y44" s="469">
        <f>設定値!BW36</f>
        <v>0</v>
      </c>
      <c r="Z44" s="470"/>
      <c r="AA44" s="471">
        <f>設定値!BY36</f>
        <v>0</v>
      </c>
      <c r="AB44" s="472"/>
      <c r="AC44" s="469">
        <f>設定値!CA36</f>
        <v>0</v>
      </c>
      <c r="AD44" s="470"/>
      <c r="AE44" s="471">
        <f>設定値!CC36</f>
        <v>0</v>
      </c>
      <c r="AF44" s="472"/>
      <c r="AG44" s="469">
        <f>設定値!CE36</f>
        <v>0</v>
      </c>
      <c r="AH44" s="470"/>
      <c r="AI44" s="471">
        <f>設定値!CG36</f>
        <v>0</v>
      </c>
      <c r="AJ44" s="472"/>
    </row>
    <row r="45" spans="1:39" s="286" customFormat="1" ht="21.95" customHeight="1" thickBot="1">
      <c r="A45" s="477"/>
      <c r="B45" s="486"/>
      <c r="C45" s="557"/>
      <c r="D45" s="558"/>
      <c r="E45" s="558"/>
      <c r="F45" s="558"/>
      <c r="G45" s="558"/>
      <c r="H45" s="558"/>
      <c r="I45" s="558"/>
      <c r="J45" s="559"/>
      <c r="K45" s="562"/>
      <c r="L45" s="563"/>
      <c r="M45" s="496">
        <f>設定値!BK37</f>
        <v>0</v>
      </c>
      <c r="N45" s="497"/>
      <c r="O45" s="515">
        <f>設定値!BM37</f>
        <v>0</v>
      </c>
      <c r="P45" s="516"/>
      <c r="Q45" s="523">
        <f>設定値!BO37</f>
        <v>0</v>
      </c>
      <c r="R45" s="497"/>
      <c r="S45" s="515">
        <f>設定値!BQ37</f>
        <v>0</v>
      </c>
      <c r="T45" s="516"/>
      <c r="U45" s="523">
        <f>設定値!BS37</f>
        <v>0</v>
      </c>
      <c r="V45" s="497"/>
      <c r="W45" s="515">
        <f>設定値!BU37</f>
        <v>0</v>
      </c>
      <c r="X45" s="516"/>
      <c r="Y45" s="523">
        <f>設定値!BW37</f>
        <v>0</v>
      </c>
      <c r="Z45" s="497"/>
      <c r="AA45" s="515">
        <f>設定値!BY37</f>
        <v>0</v>
      </c>
      <c r="AB45" s="516"/>
      <c r="AC45" s="523">
        <f>設定値!CA37</f>
        <v>0</v>
      </c>
      <c r="AD45" s="497"/>
      <c r="AE45" s="515">
        <f>設定値!CC37</f>
        <v>0</v>
      </c>
      <c r="AF45" s="516"/>
      <c r="AG45" s="523">
        <f>設定値!CE37</f>
        <v>0</v>
      </c>
      <c r="AH45" s="497"/>
      <c r="AI45" s="515">
        <f>設定値!CG37</f>
        <v>0</v>
      </c>
      <c r="AJ45" s="516"/>
    </row>
    <row r="46" spans="1:39" s="286" customFormat="1" ht="21.75" customHeight="1" thickTop="1" thickBot="1">
      <c r="A46" s="477"/>
      <c r="B46" s="695" t="s">
        <v>266</v>
      </c>
      <c r="C46" s="272" t="s">
        <v>152</v>
      </c>
      <c r="D46" s="36"/>
      <c r="E46" s="36"/>
      <c r="F46" s="36"/>
      <c r="G46" s="37"/>
      <c r="H46" s="36"/>
      <c r="I46" s="36"/>
      <c r="J46" s="36"/>
      <c r="K46" s="700"/>
      <c r="L46" s="701"/>
      <c r="M46" s="702">
        <f>IF(設定値!$AM$39=0, 0, IF(設定値!$AM$39&lt;10, INT(設定値!$AM$39), ROUNDDOWN(設定値!$AM$39, -1)))</f>
        <v>0</v>
      </c>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4"/>
      <c r="AM46" s="295"/>
    </row>
    <row r="47" spans="1:39" s="286" customFormat="1" ht="21.75" customHeight="1" thickTop="1">
      <c r="A47" s="478"/>
      <c r="B47" s="696"/>
      <c r="C47" s="482" t="s">
        <v>267</v>
      </c>
      <c r="D47" s="483"/>
      <c r="E47" s="483"/>
      <c r="F47" s="483"/>
      <c r="G47" s="483"/>
      <c r="H47" s="483"/>
      <c r="I47" s="483"/>
      <c r="J47" s="483"/>
      <c r="K47" s="483"/>
      <c r="L47" s="484"/>
      <c r="M47" s="697">
        <f>M46</f>
        <v>0</v>
      </c>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9"/>
    </row>
    <row r="48" spans="1:39" s="286" customFormat="1" ht="21.75" customHeight="1">
      <c r="A48" s="627" t="s">
        <v>271</v>
      </c>
      <c r="B48" s="628"/>
      <c r="C48" s="628"/>
      <c r="D48" s="628"/>
      <c r="E48" s="628"/>
      <c r="F48" s="628"/>
      <c r="G48" s="628"/>
      <c r="H48" s="628"/>
      <c r="I48" s="628"/>
      <c r="J48" s="628"/>
      <c r="K48" s="628"/>
      <c r="L48" s="34" t="s">
        <v>268</v>
      </c>
      <c r="M48" s="629" t="e">
        <f>M39+M41+$M$47</f>
        <v>#N/A</v>
      </c>
      <c r="N48" s="510"/>
      <c r="O48" s="510" t="e">
        <f>O39+O41+$M$47</f>
        <v>#N/A</v>
      </c>
      <c r="P48" s="630"/>
      <c r="Q48" s="629" t="e">
        <f>Q39+Q41+$M$47</f>
        <v>#N/A</v>
      </c>
      <c r="R48" s="510"/>
      <c r="S48" s="510" t="e">
        <f>S39+S41+$M$47</f>
        <v>#N/A</v>
      </c>
      <c r="T48" s="630"/>
      <c r="U48" s="629" t="e">
        <f>U39+U41+$M$47</f>
        <v>#N/A</v>
      </c>
      <c r="V48" s="510"/>
      <c r="W48" s="510" t="e">
        <f>W39+W41+$M$47</f>
        <v>#N/A</v>
      </c>
      <c r="X48" s="511"/>
      <c r="Y48" s="626" t="e">
        <f>Y39+Y41+$M$47</f>
        <v>#N/A</v>
      </c>
      <c r="Z48" s="510"/>
      <c r="AA48" s="510" t="e">
        <f>AA39+AA41+$M$47</f>
        <v>#N/A</v>
      </c>
      <c r="AB48" s="511"/>
      <c r="AC48" s="626" t="e">
        <f>AC39+AC41+$M$47</f>
        <v>#N/A</v>
      </c>
      <c r="AD48" s="510"/>
      <c r="AE48" s="510" t="e">
        <f>AE39+AE41+$M$47</f>
        <v>#N/A</v>
      </c>
      <c r="AF48" s="511"/>
      <c r="AG48" s="626" t="e">
        <f>AG39+AG41+$M$47</f>
        <v>#N/A</v>
      </c>
      <c r="AH48" s="510"/>
      <c r="AI48" s="510" t="e">
        <f>AI39+AI41+$M$47</f>
        <v>#N/A</v>
      </c>
      <c r="AJ48" s="511"/>
    </row>
    <row r="49" spans="1:43" s="286" customFormat="1" ht="21.75" customHeight="1">
      <c r="A49" s="487" t="s">
        <v>270</v>
      </c>
      <c r="B49" s="488"/>
      <c r="C49" s="488"/>
      <c r="D49" s="488"/>
      <c r="E49" s="488"/>
      <c r="F49" s="488"/>
      <c r="G49" s="488"/>
      <c r="H49" s="488"/>
      <c r="I49" s="488"/>
      <c r="J49" s="488"/>
      <c r="K49" s="488"/>
      <c r="L49" s="34" t="s">
        <v>269</v>
      </c>
      <c r="M49" s="587" t="e">
        <f>M48*M33</f>
        <v>#N/A</v>
      </c>
      <c r="N49" s="588"/>
      <c r="O49" s="588" t="e">
        <f>O48*O33</f>
        <v>#N/A</v>
      </c>
      <c r="P49" s="589"/>
      <c r="Q49" s="587" t="e">
        <f>Q48*Q33</f>
        <v>#N/A</v>
      </c>
      <c r="R49" s="588"/>
      <c r="S49" s="588" t="e">
        <f>S48*S33</f>
        <v>#N/A</v>
      </c>
      <c r="T49" s="589"/>
      <c r="U49" s="587" t="e">
        <f>U48*U33</f>
        <v>#N/A</v>
      </c>
      <c r="V49" s="588"/>
      <c r="W49" s="588" t="e">
        <f>W48*W33</f>
        <v>#N/A</v>
      </c>
      <c r="X49" s="591"/>
      <c r="Y49" s="590" t="e">
        <f>Y48*Y33</f>
        <v>#N/A</v>
      </c>
      <c r="Z49" s="588"/>
      <c r="AA49" s="588" t="e">
        <f>AA48*AA33</f>
        <v>#N/A</v>
      </c>
      <c r="AB49" s="591"/>
      <c r="AC49" s="590" t="e">
        <f>AC48*AC33</f>
        <v>#N/A</v>
      </c>
      <c r="AD49" s="588"/>
      <c r="AE49" s="588" t="e">
        <f>AE48*AE33</f>
        <v>#N/A</v>
      </c>
      <c r="AF49" s="591"/>
      <c r="AG49" s="590" t="e">
        <f>AG48*AG33</f>
        <v>#N/A</v>
      </c>
      <c r="AH49" s="588"/>
      <c r="AI49" s="588" t="e">
        <f>AI48*AI33</f>
        <v>#N/A</v>
      </c>
      <c r="AJ49" s="591"/>
    </row>
    <row r="50" spans="1:43" s="286" customFormat="1" ht="21.75" customHeight="1">
      <c r="A50" s="623" t="s">
        <v>24</v>
      </c>
      <c r="B50" s="624"/>
      <c r="C50" s="624"/>
      <c r="D50" s="624"/>
      <c r="E50" s="624"/>
      <c r="F50" s="624"/>
      <c r="G50" s="624"/>
      <c r="H50" s="624"/>
      <c r="I50" s="624"/>
      <c r="J50" s="624"/>
      <c r="K50" s="624"/>
      <c r="L50" s="625"/>
      <c r="M50" s="507" t="e">
        <f>M51+M52</f>
        <v>#N/A</v>
      </c>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9"/>
    </row>
    <row r="51" spans="1:43" s="286" customFormat="1" ht="21.75" customHeight="1">
      <c r="A51" s="4"/>
      <c r="B51" s="498" t="s">
        <v>177</v>
      </c>
      <c r="C51" s="499"/>
      <c r="D51" s="499"/>
      <c r="E51" s="499"/>
      <c r="F51" s="499"/>
      <c r="G51" s="499"/>
      <c r="H51" s="499"/>
      <c r="I51" s="499"/>
      <c r="J51" s="499"/>
      <c r="K51" s="499"/>
      <c r="L51" s="500"/>
      <c r="M51" s="501" t="e">
        <f>((SUM(M49:AJ49)*M21)+SUM(M42:AJ42,M44:AJ44))*G21</f>
        <v>#N/A</v>
      </c>
      <c r="N51" s="502"/>
      <c r="O51" s="502"/>
      <c r="P51" s="502"/>
      <c r="Q51" s="502"/>
      <c r="R51" s="502"/>
      <c r="S51" s="502"/>
      <c r="T51" s="502"/>
      <c r="U51" s="502"/>
      <c r="V51" s="502"/>
      <c r="W51" s="502"/>
      <c r="X51" s="502"/>
      <c r="Y51" s="502"/>
      <c r="Z51" s="502"/>
      <c r="AA51" s="502"/>
      <c r="AB51" s="502"/>
      <c r="AC51" s="502"/>
      <c r="AD51" s="502"/>
      <c r="AE51" s="502"/>
      <c r="AF51" s="502"/>
      <c r="AG51" s="502"/>
      <c r="AH51" s="502"/>
      <c r="AI51" s="502"/>
      <c r="AJ51" s="503"/>
    </row>
    <row r="52" spans="1:43" s="286" customFormat="1" ht="21.75" customHeight="1">
      <c r="A52" s="4"/>
      <c r="B52" s="504" t="s">
        <v>178</v>
      </c>
      <c r="C52" s="505"/>
      <c r="D52" s="505"/>
      <c r="E52" s="505"/>
      <c r="F52" s="505"/>
      <c r="G52" s="505"/>
      <c r="H52" s="505"/>
      <c r="I52" s="505"/>
      <c r="J52" s="505"/>
      <c r="K52" s="505"/>
      <c r="L52" s="506"/>
      <c r="M52" s="507" t="e">
        <f>SUM(M54:AJ55)</f>
        <v>#N/A</v>
      </c>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9"/>
    </row>
    <row r="53" spans="1:43" s="288" customFormat="1" ht="21.75" hidden="1" customHeight="1" outlineLevel="1">
      <c r="B53" s="296"/>
      <c r="C53" s="530"/>
      <c r="D53" s="531"/>
      <c r="E53" s="531"/>
      <c r="F53" s="531"/>
      <c r="G53" s="531"/>
      <c r="H53" s="531"/>
      <c r="I53" s="531"/>
      <c r="J53" s="531"/>
      <c r="K53" s="531"/>
      <c r="L53" s="532"/>
      <c r="M53" s="714"/>
      <c r="N53" s="715"/>
      <c r="O53" s="715"/>
      <c r="P53" s="715"/>
      <c r="Q53" s="715"/>
      <c r="R53" s="715"/>
      <c r="S53" s="715"/>
      <c r="T53" s="715"/>
      <c r="U53" s="715"/>
      <c r="V53" s="715"/>
      <c r="W53" s="715"/>
      <c r="X53" s="715"/>
      <c r="Y53" s="715"/>
      <c r="Z53" s="715"/>
      <c r="AA53" s="715"/>
      <c r="AB53" s="715"/>
      <c r="AC53" s="715"/>
      <c r="AD53" s="715"/>
      <c r="AE53" s="715"/>
      <c r="AF53" s="715"/>
      <c r="AG53" s="715"/>
      <c r="AH53" s="715"/>
      <c r="AI53" s="715"/>
      <c r="AJ53" s="716"/>
      <c r="AM53" s="286"/>
      <c r="AN53" s="286"/>
      <c r="AO53" s="286"/>
      <c r="AP53" s="286"/>
      <c r="AQ53" s="286"/>
    </row>
    <row r="54" spans="1:43" s="286" customFormat="1" ht="21.75" customHeight="1" collapsed="1">
      <c r="A54" s="4"/>
      <c r="B54" s="297"/>
      <c r="C54" s="489" t="s">
        <v>223</v>
      </c>
      <c r="D54" s="490"/>
      <c r="E54" s="490"/>
      <c r="F54" s="490"/>
      <c r="G54" s="490"/>
      <c r="H54" s="490"/>
      <c r="I54" s="490"/>
      <c r="J54" s="490"/>
      <c r="K54" s="490"/>
      <c r="L54" s="491"/>
      <c r="M54" s="524" t="e">
        <f>((SUM(M49:AJ49)*S21)+SUM(M43:AJ43,M45:AJ45))*G21</f>
        <v>#N/A</v>
      </c>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6"/>
    </row>
    <row r="55" spans="1:43" s="286" customFormat="1" ht="21.75" customHeight="1">
      <c r="A55" s="4"/>
      <c r="B55" s="298"/>
      <c r="C55" s="473" t="s">
        <v>224</v>
      </c>
      <c r="D55" s="474"/>
      <c r="E55" s="474"/>
      <c r="F55" s="474"/>
      <c r="G55" s="474"/>
      <c r="H55" s="474"/>
      <c r="I55" s="474"/>
      <c r="J55" s="474"/>
      <c r="K55" s="474"/>
      <c r="L55" s="475"/>
      <c r="M55" s="527" t="e">
        <f>設定値!AM25*G21</f>
        <v>#N/A</v>
      </c>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9"/>
    </row>
  </sheetData>
  <sheetProtection algorithmName="SHA-512" hashValue="nMcqk2sTZy1yrFrTCE4RJ1zcVDo8swpltIMxgyxLlfupMZju1fjIKcqxdln7pUwe9AtrdqLjUyr5iMX8/GZeFA==" saltValue="nkmBraRQcb4BTzOlCFNsKA==" spinCount="100000" sheet="1" selectLockedCells="1"/>
  <mergeCells count="281">
    <mergeCell ref="M53:AJ53"/>
    <mergeCell ref="M27:AJ27"/>
    <mergeCell ref="U37:V37"/>
    <mergeCell ref="S37:T37"/>
    <mergeCell ref="AI44:AJ44"/>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4:P44"/>
    <mergeCell ref="AG39:AH39"/>
    <mergeCell ref="AD1:AJ1"/>
    <mergeCell ref="V2:Y2"/>
    <mergeCell ref="AI2:AJ2"/>
    <mergeCell ref="Z2:AH2"/>
    <mergeCell ref="B46:B47"/>
    <mergeCell ref="M47:AJ47"/>
    <mergeCell ref="K46:L46"/>
    <mergeCell ref="M46:AJ46"/>
    <mergeCell ref="Q37:R37"/>
    <mergeCell ref="O37:P37"/>
    <mergeCell ref="M37:N37"/>
    <mergeCell ref="K37:L37"/>
    <mergeCell ref="AI37:AJ37"/>
    <mergeCell ref="AG37:AH37"/>
    <mergeCell ref="AE37:AF37"/>
    <mergeCell ref="AC37:AD37"/>
    <mergeCell ref="AI39:AJ39"/>
    <mergeCell ref="R2:U2"/>
    <mergeCell ref="C34:J34"/>
    <mergeCell ref="AC39:AD39"/>
    <mergeCell ref="AE39:AF39"/>
    <mergeCell ref="AA37:AB37"/>
    <mergeCell ref="Y37:Z37"/>
    <mergeCell ref="W37:X37"/>
    <mergeCell ref="V3:AJ3"/>
    <mergeCell ref="R3:U3"/>
    <mergeCell ref="V7:AJ7"/>
    <mergeCell ref="R7:U7"/>
    <mergeCell ref="R4:U4"/>
    <mergeCell ref="R5:U6"/>
    <mergeCell ref="M19:R20"/>
    <mergeCell ref="S19:X20"/>
    <mergeCell ref="Y20:AC20"/>
    <mergeCell ref="A10:AJ10"/>
    <mergeCell ref="S16:X16"/>
    <mergeCell ref="Y16:AD16"/>
    <mergeCell ref="AE16:AJ16"/>
    <mergeCell ref="A16:F16"/>
    <mergeCell ref="M16:R16"/>
    <mergeCell ref="G19:L20"/>
    <mergeCell ref="G16:L16"/>
    <mergeCell ref="B2:M5"/>
    <mergeCell ref="AI38:AJ38"/>
    <mergeCell ref="AC38:AD38"/>
    <mergeCell ref="AE38:AF38"/>
    <mergeCell ref="Y38:Z38"/>
    <mergeCell ref="AA38:AB38"/>
    <mergeCell ref="W33:X33"/>
    <mergeCell ref="AC34:AD34"/>
    <mergeCell ref="AE34:AF34"/>
    <mergeCell ref="S34:T34"/>
    <mergeCell ref="AI36:AJ36"/>
    <mergeCell ref="AI34:AJ34"/>
    <mergeCell ref="S33:T33"/>
    <mergeCell ref="U33:V33"/>
    <mergeCell ref="AE33:AF33"/>
    <mergeCell ref="AG33:AH33"/>
    <mergeCell ref="AI33:AJ33"/>
    <mergeCell ref="S38:T38"/>
    <mergeCell ref="U38:V38"/>
    <mergeCell ref="AC36:AD36"/>
    <mergeCell ref="AE36:AF36"/>
    <mergeCell ref="W34:X34"/>
    <mergeCell ref="AG34:AH34"/>
    <mergeCell ref="AA35:AB35"/>
    <mergeCell ref="Y34:Z34"/>
    <mergeCell ref="C40:J40"/>
    <mergeCell ref="K40:L40"/>
    <mergeCell ref="O35:P35"/>
    <mergeCell ref="Q44:R44"/>
    <mergeCell ref="S40:T40"/>
    <mergeCell ref="W39:X39"/>
    <mergeCell ref="K36:L36"/>
    <mergeCell ref="U40:V40"/>
    <mergeCell ref="S44:T44"/>
    <mergeCell ref="S39:T39"/>
    <mergeCell ref="U39:V39"/>
    <mergeCell ref="K38:L38"/>
    <mergeCell ref="Q38:R38"/>
    <mergeCell ref="Q35:R35"/>
    <mergeCell ref="M39:N39"/>
    <mergeCell ref="O39:P39"/>
    <mergeCell ref="Q39:R39"/>
    <mergeCell ref="M38:N38"/>
    <mergeCell ref="O38:P38"/>
    <mergeCell ref="A50:L50"/>
    <mergeCell ref="M50:AJ50"/>
    <mergeCell ref="Y49:Z49"/>
    <mergeCell ref="Q49:R49"/>
    <mergeCell ref="S49:T49"/>
    <mergeCell ref="AG49:AH49"/>
    <mergeCell ref="AI49:AJ49"/>
    <mergeCell ref="AG48:AH48"/>
    <mergeCell ref="AI48:AJ48"/>
    <mergeCell ref="Y48:Z48"/>
    <mergeCell ref="AA48:AB48"/>
    <mergeCell ref="AC48:AD48"/>
    <mergeCell ref="A48:K48"/>
    <mergeCell ref="M48:N48"/>
    <mergeCell ref="O48:P48"/>
    <mergeCell ref="Q48:R48"/>
    <mergeCell ref="S48:T48"/>
    <mergeCell ref="U48:V48"/>
    <mergeCell ref="W48:X48"/>
    <mergeCell ref="U49:V49"/>
    <mergeCell ref="W49:X49"/>
    <mergeCell ref="AI40:AJ40"/>
    <mergeCell ref="M40:N40"/>
    <mergeCell ref="AG40:AH40"/>
    <mergeCell ref="Y41:Z41"/>
    <mergeCell ref="AI41:AJ41"/>
    <mergeCell ref="AG41:AH41"/>
    <mergeCell ref="W41:X41"/>
    <mergeCell ref="W40:X40"/>
    <mergeCell ref="Y40:Z40"/>
    <mergeCell ref="AA40:AB40"/>
    <mergeCell ref="O40:P40"/>
    <mergeCell ref="Q40:R40"/>
    <mergeCell ref="U34:V34"/>
    <mergeCell ref="M36:N36"/>
    <mergeCell ref="O36:P36"/>
    <mergeCell ref="Q36:R36"/>
    <mergeCell ref="S36:T36"/>
    <mergeCell ref="U36:V36"/>
    <mergeCell ref="W36:X36"/>
    <mergeCell ref="Y36:Z36"/>
    <mergeCell ref="AA36:AB36"/>
    <mergeCell ref="M34:N34"/>
    <mergeCell ref="O34:P34"/>
    <mergeCell ref="U35:V35"/>
    <mergeCell ref="M35:N35"/>
    <mergeCell ref="AA34:AB34"/>
    <mergeCell ref="W35:X35"/>
    <mergeCell ref="Y35:Z35"/>
    <mergeCell ref="Q34:R34"/>
    <mergeCell ref="AG36:AH36"/>
    <mergeCell ref="W44:X44"/>
    <mergeCell ref="M49:N49"/>
    <mergeCell ref="O49:P49"/>
    <mergeCell ref="AC49:AD49"/>
    <mergeCell ref="AE49:AF49"/>
    <mergeCell ref="AA49:AB49"/>
    <mergeCell ref="A33:J33"/>
    <mergeCell ref="K33:L33"/>
    <mergeCell ref="Y33:Z33"/>
    <mergeCell ref="AA33:AB33"/>
    <mergeCell ref="AC33:AD33"/>
    <mergeCell ref="M33:N33"/>
    <mergeCell ref="O33:P33"/>
    <mergeCell ref="Q33:R33"/>
    <mergeCell ref="O42:P42"/>
    <mergeCell ref="Q42:R42"/>
    <mergeCell ref="S42:T42"/>
    <mergeCell ref="U42:V42"/>
    <mergeCell ref="C42:J43"/>
    <mergeCell ref="Y42:Z42"/>
    <mergeCell ref="AA42:AB42"/>
    <mergeCell ref="AC42:AD42"/>
    <mergeCell ref="AE42:AF42"/>
    <mergeCell ref="M26:AJ26"/>
    <mergeCell ref="M29:AJ30"/>
    <mergeCell ref="M31:P31"/>
    <mergeCell ref="Q31:T31"/>
    <mergeCell ref="AC31:AF31"/>
    <mergeCell ref="AC32:AD32"/>
    <mergeCell ref="AE32:AF32"/>
    <mergeCell ref="A26:L26"/>
    <mergeCell ref="U31:X31"/>
    <mergeCell ref="Y31:AB31"/>
    <mergeCell ref="AG31:AJ31"/>
    <mergeCell ref="M32:N32"/>
    <mergeCell ref="O32:P32"/>
    <mergeCell ref="Q32:R32"/>
    <mergeCell ref="S32:T32"/>
    <mergeCell ref="U32:V32"/>
    <mergeCell ref="W32:X32"/>
    <mergeCell ref="Y32:Z32"/>
    <mergeCell ref="AA32:AB32"/>
    <mergeCell ref="AG32:AH32"/>
    <mergeCell ref="AI32:AJ32"/>
    <mergeCell ref="A29:J32"/>
    <mergeCell ref="K29:L32"/>
    <mergeCell ref="M54:AJ54"/>
    <mergeCell ref="M55:AJ55"/>
    <mergeCell ref="C53:L53"/>
    <mergeCell ref="K35:L35"/>
    <mergeCell ref="W38:X38"/>
    <mergeCell ref="AG35:AH35"/>
    <mergeCell ref="AI35:AJ35"/>
    <mergeCell ref="AC35:AD35"/>
    <mergeCell ref="AE35:AF35"/>
    <mergeCell ref="S35:T35"/>
    <mergeCell ref="AC41:AD41"/>
    <mergeCell ref="AE41:AF41"/>
    <mergeCell ref="AA41:AB41"/>
    <mergeCell ref="C41:L41"/>
    <mergeCell ref="M41:N41"/>
    <mergeCell ref="O41:P41"/>
    <mergeCell ref="Q41:R41"/>
    <mergeCell ref="S41:T41"/>
    <mergeCell ref="U41:V41"/>
    <mergeCell ref="AG45:AH45"/>
    <mergeCell ref="AI45:AJ45"/>
    <mergeCell ref="C44:J45"/>
    <mergeCell ref="K44:L45"/>
    <mergeCell ref="W42:X42"/>
    <mergeCell ref="AI43:AJ43"/>
    <mergeCell ref="M42:N42"/>
    <mergeCell ref="Y44:Z44"/>
    <mergeCell ref="AA44:AB44"/>
    <mergeCell ref="O45:P45"/>
    <mergeCell ref="Q45:R45"/>
    <mergeCell ref="S45:T45"/>
    <mergeCell ref="U45:V45"/>
    <mergeCell ref="W45:X45"/>
    <mergeCell ref="Y45:Z45"/>
    <mergeCell ref="M44:N44"/>
    <mergeCell ref="AG44:AH44"/>
    <mergeCell ref="U44:V44"/>
    <mergeCell ref="AA45:AB45"/>
    <mergeCell ref="AC45:AD45"/>
    <mergeCell ref="AE43:AF43"/>
    <mergeCell ref="AG43:AH43"/>
    <mergeCell ref="C55:L55"/>
    <mergeCell ref="A34:A47"/>
    <mergeCell ref="C39:L39"/>
    <mergeCell ref="C47:L47"/>
    <mergeCell ref="B42:B45"/>
    <mergeCell ref="A49:K49"/>
    <mergeCell ref="C54:L54"/>
    <mergeCell ref="K42:L43"/>
    <mergeCell ref="M45:N45"/>
    <mergeCell ref="B40:B41"/>
    <mergeCell ref="B51:L51"/>
    <mergeCell ref="M51:AJ51"/>
    <mergeCell ref="B52:L52"/>
    <mergeCell ref="M52:AJ52"/>
    <mergeCell ref="AE48:AF48"/>
    <mergeCell ref="B34:B39"/>
    <mergeCell ref="K34:L34"/>
    <mergeCell ref="AC44:AD44"/>
    <mergeCell ref="AE45:AF45"/>
    <mergeCell ref="AG42:AH42"/>
    <mergeCell ref="AI42:AJ42"/>
    <mergeCell ref="M43:N43"/>
    <mergeCell ref="O43:P43"/>
    <mergeCell ref="AE44:AF44"/>
    <mergeCell ref="AG38:AH38"/>
    <mergeCell ref="Y39:Z39"/>
    <mergeCell ref="AA39:AB39"/>
    <mergeCell ref="Q43:R43"/>
    <mergeCell ref="S43:T43"/>
    <mergeCell ref="U43:V43"/>
    <mergeCell ref="W43:X43"/>
    <mergeCell ref="Y43:Z43"/>
    <mergeCell ref="AA43:AB43"/>
    <mergeCell ref="AC43:AD43"/>
  </mergeCells>
  <phoneticPr fontId="1"/>
  <conditionalFormatting sqref="G16:L16 S16:X16 G21:L21 Y21:AC21 M33:AJ33 K34:L36 K37 K38:L38">
    <cfRule type="containsBlanks" dxfId="5" priority="8">
      <formula>LEN(TRIM(G16))=0</formula>
    </cfRule>
  </conditionalFormatting>
  <conditionalFormatting sqref="K40:L40 K42 K44">
    <cfRule type="containsBlanks" dxfId="4" priority="2">
      <formula>LEN(TRIM(K40))=0</formula>
    </cfRule>
  </conditionalFormatting>
  <conditionalFormatting sqref="K46:L46">
    <cfRule type="containsBlanks" dxfId="3" priority="5">
      <formula>LEN(TRIM(K46))=0</formula>
    </cfRule>
  </conditionalFormatting>
  <dataValidations count="7">
    <dataValidation type="list" allowBlank="1" showInputMessage="1" showErrorMessage="1" sqref="K34:L36 K38:L38 K40:L40 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2000000}">
      <formula1>栄養管理加算</formula1>
    </dataValidation>
    <dataValidation type="list" allowBlank="1" showInputMessage="1" showErrorMessage="1" sqref="G24:K24" xr:uid="{00000000-0002-0000-0000-000004000000}">
      <formula1>"あり,なし"</formula1>
    </dataValidation>
    <dataValidation type="whole" allowBlank="1" showInputMessage="1" showErrorMessage="1" prompt="年間延べ利用子ども数を入力してください。" sqref="K37:L37" xr:uid="{695AE799-B388-468D-85CE-03FE5AE1ED93}">
      <formula1>1</formula1>
      <formula2>5000</formula2>
    </dataValidation>
    <dataValidation type="list" allowBlank="1" showInputMessage="1" showErrorMessage="1" sqref="K40:L40 K44" xr:uid="{00000000-0002-0000-0000-000003000000}">
      <formula1>土日閉所</formula1>
    </dataValidation>
    <dataValidation type="list" allowBlank="1" showInputMessage="1" showErrorMessage="1" sqref="G21:L21" xr:uid="{7783A396-C0F1-494B-86CD-E56BB42B2A5A}">
      <formula1>実施月数</formula1>
    </dataValidation>
  </dataValidations>
  <pageMargins left="0.25" right="0.25" top="0.75" bottom="0.75" header="0.3" footer="0.3"/>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設定値!$F$45:$F$49</xm:f>
          </x14:formula1>
          <xm:sqref>Q24:U24</xm:sqref>
        </x14:dataValidation>
        <x14:dataValidation type="list" allowBlank="1" showInputMessage="1" showErrorMessage="1" xr:uid="{00000000-0002-0000-0000-000006000000}">
          <x14:formula1>
            <xm:f>設定値!$D$45:$D$46</xm:f>
          </x14:formula1>
          <xm:sqref>L24:P24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C2E1-12BF-4F72-BD62-E14DDF6A780E}">
  <sheetPr>
    <tabColor theme="4"/>
    <pageSetUpPr fitToPage="1"/>
  </sheetPr>
  <dimension ref="A1:AF25"/>
  <sheetViews>
    <sheetView showGridLines="0" view="pageBreakPreview" zoomScale="86" zoomScaleNormal="100" zoomScaleSheetLayoutView="86" workbookViewId="0"/>
  </sheetViews>
  <sheetFormatPr defaultColWidth="9" defaultRowHeight="18" customHeight="1"/>
  <cols>
    <col min="1" max="1" width="3" style="363" customWidth="1"/>
    <col min="2" max="28" width="3.125" style="363" customWidth="1"/>
    <col min="29" max="29" width="1.625" style="363" customWidth="1"/>
    <col min="30" max="30" width="3" style="363" hidden="1" customWidth="1"/>
    <col min="31" max="31" width="3" style="363" customWidth="1"/>
    <col min="32" max="16384" width="9" style="363"/>
  </cols>
  <sheetData>
    <row r="1" spans="1:32" ht="18" customHeight="1">
      <c r="A1" s="396" t="s">
        <v>351</v>
      </c>
    </row>
    <row r="2" spans="1:32" ht="18" customHeight="1">
      <c r="A2" s="743" t="s">
        <v>352</v>
      </c>
      <c r="B2" s="743"/>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row>
    <row r="3" spans="1:32" ht="33" customHeight="1" thickBot="1">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8"/>
    </row>
    <row r="4" spans="1:32" ht="17.25" customHeight="1">
      <c r="B4" s="399"/>
      <c r="C4" s="399"/>
      <c r="D4" s="399"/>
      <c r="E4" s="399"/>
      <c r="H4" s="400"/>
      <c r="I4" s="744" t="s">
        <v>157</v>
      </c>
      <c r="J4" s="745"/>
      <c r="K4" s="745"/>
      <c r="L4" s="745"/>
      <c r="M4" s="745"/>
      <c r="N4" s="745"/>
      <c r="O4" s="746" t="s">
        <v>322</v>
      </c>
      <c r="P4" s="747"/>
      <c r="Q4" s="747"/>
      <c r="R4" s="747"/>
      <c r="S4" s="748">
        <f>①入力シート!E9</f>
        <v>0</v>
      </c>
      <c r="T4" s="748"/>
      <c r="U4" s="748"/>
      <c r="V4" s="748"/>
      <c r="W4" s="748"/>
      <c r="X4" s="748"/>
      <c r="Y4" s="748"/>
      <c r="Z4" s="748"/>
      <c r="AA4" s="748"/>
      <c r="AB4" s="748"/>
      <c r="AC4" s="748"/>
      <c r="AD4" s="748"/>
      <c r="AE4" s="748"/>
      <c r="AF4" s="401" t="s">
        <v>323</v>
      </c>
    </row>
    <row r="5" spans="1:32" ht="17.25" customHeight="1">
      <c r="B5" s="399"/>
      <c r="C5" s="399"/>
      <c r="I5" s="749" t="s">
        <v>324</v>
      </c>
      <c r="J5" s="750"/>
      <c r="K5" s="750"/>
      <c r="L5" s="750"/>
      <c r="M5" s="750"/>
      <c r="N5" s="750"/>
      <c r="O5" s="751" t="str">
        <f>①入力シート!D10</f>
        <v>小規模保育事業Ａ型・事業所内保育事業Ａ型</v>
      </c>
      <c r="P5" s="752"/>
      <c r="Q5" s="752"/>
      <c r="R5" s="752"/>
      <c r="S5" s="752"/>
      <c r="T5" s="752"/>
      <c r="U5" s="752"/>
      <c r="V5" s="752"/>
      <c r="W5" s="752"/>
      <c r="X5" s="752"/>
      <c r="Y5" s="752"/>
      <c r="Z5" s="752"/>
      <c r="AA5" s="752"/>
      <c r="AB5" s="752"/>
      <c r="AC5" s="752"/>
      <c r="AD5" s="752"/>
      <c r="AE5" s="752"/>
      <c r="AF5" s="753"/>
    </row>
    <row r="6" spans="1:32" ht="17.25" customHeight="1">
      <c r="B6" s="399"/>
      <c r="C6" s="399"/>
      <c r="I6" s="754" t="s">
        <v>353</v>
      </c>
      <c r="J6" s="755"/>
      <c r="K6" s="755"/>
      <c r="L6" s="755"/>
      <c r="M6" s="755"/>
      <c r="N6" s="755"/>
      <c r="O6" s="756">
        <f>①入力シート!D11</f>
        <v>0</v>
      </c>
      <c r="P6" s="757"/>
      <c r="Q6" s="757"/>
      <c r="R6" s="757"/>
      <c r="S6" s="757"/>
      <c r="T6" s="757"/>
      <c r="U6" s="757"/>
      <c r="V6" s="757"/>
      <c r="W6" s="757"/>
      <c r="X6" s="757"/>
      <c r="Y6" s="757"/>
      <c r="Z6" s="757"/>
      <c r="AA6" s="757"/>
      <c r="AB6" s="757"/>
      <c r="AC6" s="757"/>
      <c r="AD6" s="757"/>
      <c r="AE6" s="757"/>
      <c r="AF6" s="758"/>
    </row>
    <row r="7" spans="1:32" ht="17.25" customHeight="1">
      <c r="B7" s="399"/>
      <c r="C7" s="399"/>
      <c r="D7" s="402"/>
      <c r="E7" s="402"/>
      <c r="F7" s="399"/>
      <c r="G7" s="399"/>
      <c r="H7" s="399"/>
      <c r="I7" s="749" t="s">
        <v>354</v>
      </c>
      <c r="J7" s="750"/>
      <c r="K7" s="750"/>
      <c r="L7" s="750"/>
      <c r="M7" s="750"/>
      <c r="N7" s="750"/>
      <c r="O7" s="759">
        <f>①入力シート!D12</f>
        <v>0</v>
      </c>
      <c r="P7" s="760"/>
      <c r="Q7" s="760"/>
      <c r="R7" s="760"/>
      <c r="S7" s="760"/>
      <c r="T7" s="760"/>
      <c r="U7" s="760"/>
      <c r="V7" s="760"/>
      <c r="W7" s="760"/>
      <c r="X7" s="760"/>
      <c r="Y7" s="760"/>
      <c r="Z7" s="760"/>
      <c r="AA7" s="760"/>
      <c r="AB7" s="760"/>
      <c r="AC7" s="760"/>
      <c r="AD7" s="760"/>
      <c r="AE7" s="760"/>
      <c r="AF7" s="761"/>
    </row>
    <row r="8" spans="1:32" ht="18" customHeight="1" thickBot="1">
      <c r="I8" s="762" t="s">
        <v>355</v>
      </c>
      <c r="J8" s="763"/>
      <c r="K8" s="763"/>
      <c r="L8" s="763"/>
      <c r="M8" s="763"/>
      <c r="N8" s="764"/>
      <c r="O8" s="765">
        <f>①入力シート!D13</f>
        <v>0</v>
      </c>
      <c r="P8" s="766"/>
      <c r="Q8" s="766"/>
      <c r="R8" s="766"/>
      <c r="S8" s="766"/>
      <c r="T8" s="766"/>
      <c r="U8" s="766"/>
      <c r="V8" s="766"/>
      <c r="W8" s="766"/>
      <c r="X8" s="766"/>
      <c r="Y8" s="766"/>
      <c r="Z8" s="766"/>
      <c r="AA8" s="766"/>
      <c r="AB8" s="766"/>
      <c r="AC8" s="766"/>
      <c r="AD8" s="766"/>
      <c r="AE8" s="766"/>
      <c r="AF8" s="767"/>
    </row>
    <row r="9" spans="1:32" ht="30" customHeight="1">
      <c r="B9" s="363" t="s">
        <v>356</v>
      </c>
      <c r="K9" s="403"/>
      <c r="L9" s="403"/>
      <c r="M9" s="403"/>
      <c r="N9" s="403"/>
      <c r="O9" s="403"/>
      <c r="P9" s="403"/>
      <c r="Q9" s="403"/>
      <c r="R9" s="403"/>
      <c r="S9" s="403"/>
    </row>
    <row r="10" spans="1:32" s="404" customFormat="1" ht="35.25" customHeight="1">
      <c r="B10" s="768"/>
      <c r="C10" s="769"/>
      <c r="D10" s="769"/>
      <c r="E10" s="769"/>
      <c r="F10" s="769"/>
      <c r="G10" s="769"/>
      <c r="H10" s="769"/>
      <c r="I10" s="769"/>
      <c r="J10" s="769"/>
      <c r="K10" s="770" t="s">
        <v>357</v>
      </c>
      <c r="L10" s="771"/>
      <c r="M10" s="771"/>
      <c r="N10" s="771"/>
      <c r="O10" s="771"/>
      <c r="P10" s="772"/>
      <c r="Q10" s="770" t="s">
        <v>358</v>
      </c>
      <c r="R10" s="773"/>
      <c r="S10" s="773"/>
      <c r="T10" s="773"/>
      <c r="U10" s="773"/>
      <c r="V10" s="773"/>
      <c r="W10" s="768" t="s">
        <v>359</v>
      </c>
      <c r="X10" s="773"/>
      <c r="Y10" s="773"/>
      <c r="Z10" s="773"/>
      <c r="AA10" s="773"/>
      <c r="AB10" s="774"/>
    </row>
    <row r="11" spans="1:32" s="404" customFormat="1" ht="27.75" customHeight="1">
      <c r="B11" s="775" t="s">
        <v>360</v>
      </c>
      <c r="C11" s="776"/>
      <c r="D11" s="776"/>
      <c r="E11" s="776"/>
      <c r="F11" s="776"/>
      <c r="G11" s="776"/>
      <c r="H11" s="776"/>
      <c r="I11" s="776"/>
      <c r="J11" s="777"/>
      <c r="K11" s="778" t="e">
        <f>マスタ!D21</f>
        <v>#N/A</v>
      </c>
      <c r="L11" s="779"/>
      <c r="M11" s="779"/>
      <c r="N11" s="779"/>
      <c r="O11" s="779"/>
      <c r="P11" s="405" t="s">
        <v>361</v>
      </c>
      <c r="Q11" s="778">
        <f>マスタ!F21</f>
        <v>0</v>
      </c>
      <c r="R11" s="779"/>
      <c r="S11" s="779"/>
      <c r="T11" s="779"/>
      <c r="U11" s="779"/>
      <c r="V11" s="405" t="s">
        <v>361</v>
      </c>
      <c r="W11" s="778">
        <f>マスタ!J21</f>
        <v>0</v>
      </c>
      <c r="X11" s="779"/>
      <c r="Y11" s="779"/>
      <c r="Z11" s="779"/>
      <c r="AA11" s="779"/>
      <c r="AB11" s="405" t="s">
        <v>361</v>
      </c>
    </row>
    <row r="12" spans="1:32" s="338" customFormat="1" ht="18" customHeight="1">
      <c r="B12" s="406" t="s">
        <v>362</v>
      </c>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row>
    <row r="13" spans="1:32" s="338" customFormat="1" ht="18" customHeight="1">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row>
    <row r="14" spans="1:32" ht="24.75" customHeight="1">
      <c r="B14" s="780" t="s">
        <v>363</v>
      </c>
      <c r="C14" s="780"/>
      <c r="D14" s="780"/>
      <c r="E14" s="780"/>
      <c r="F14" s="780"/>
      <c r="G14" s="780"/>
      <c r="H14" s="780"/>
      <c r="I14" s="780"/>
      <c r="J14" s="780"/>
      <c r="K14" s="780"/>
      <c r="L14" s="780"/>
      <c r="M14" s="780"/>
      <c r="N14" s="780"/>
      <c r="O14" s="780"/>
      <c r="P14" s="780"/>
      <c r="Q14" s="780"/>
      <c r="R14" s="780"/>
      <c r="S14" s="780"/>
      <c r="T14" s="780"/>
      <c r="U14" s="780"/>
      <c r="V14" s="780"/>
      <c r="W14" s="780"/>
      <c r="X14" s="780"/>
      <c r="Y14" s="780"/>
      <c r="Z14" s="780"/>
      <c r="AA14" s="780"/>
      <c r="AB14" s="780"/>
    </row>
    <row r="15" spans="1:32" s="20" customFormat="1" ht="30.75" customHeight="1">
      <c r="B15" s="781" t="s">
        <v>364</v>
      </c>
      <c r="C15" s="781"/>
      <c r="D15" s="781"/>
      <c r="E15" s="781"/>
      <c r="F15" s="781"/>
      <c r="G15" s="781"/>
      <c r="H15" s="781"/>
      <c r="I15" s="781"/>
      <c r="J15" s="781"/>
      <c r="K15" s="781"/>
      <c r="L15" s="781"/>
      <c r="M15" s="781"/>
      <c r="N15" s="781"/>
      <c r="O15" s="781"/>
      <c r="P15" s="781"/>
      <c r="Q15" s="781"/>
      <c r="R15" s="781"/>
      <c r="S15" s="781"/>
      <c r="T15" s="781"/>
      <c r="U15" s="781"/>
      <c r="V15" s="781"/>
      <c r="W15" s="781"/>
      <c r="X15" s="781"/>
      <c r="Y15" s="781"/>
      <c r="Z15" s="781"/>
      <c r="AA15" s="781"/>
      <c r="AB15" s="781"/>
    </row>
    <row r="16" spans="1:32" ht="33" customHeight="1">
      <c r="B16" s="782" t="s">
        <v>272</v>
      </c>
      <c r="C16" s="782"/>
      <c r="D16" s="783" t="s">
        <v>365</v>
      </c>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row>
    <row r="17" spans="1:32" ht="33" customHeight="1">
      <c r="B17" s="782" t="s">
        <v>272</v>
      </c>
      <c r="C17" s="782"/>
      <c r="D17" s="783" t="s">
        <v>366</v>
      </c>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row>
    <row r="18" spans="1:32" s="338" customFormat="1" ht="13.5" customHeight="1">
      <c r="B18" s="407"/>
      <c r="K18" s="408"/>
      <c r="L18" s="408"/>
      <c r="M18" s="408"/>
      <c r="N18" s="408"/>
      <c r="O18" s="408"/>
      <c r="P18" s="408"/>
      <c r="Q18" s="408"/>
      <c r="R18" s="408"/>
      <c r="S18" s="408"/>
    </row>
    <row r="19" spans="1:32" ht="108.75" customHeight="1">
      <c r="A19" s="409"/>
      <c r="B19" s="786" t="s">
        <v>367</v>
      </c>
      <c r="C19" s="786"/>
      <c r="D19" s="786"/>
      <c r="E19" s="786"/>
      <c r="F19" s="786"/>
      <c r="G19" s="786"/>
      <c r="H19" s="786"/>
      <c r="I19" s="786"/>
      <c r="J19" s="786"/>
      <c r="K19" s="786"/>
      <c r="L19" s="786"/>
      <c r="M19" s="786"/>
      <c r="N19" s="786"/>
      <c r="O19" s="786"/>
      <c r="P19" s="786"/>
      <c r="Q19" s="786"/>
      <c r="R19" s="786"/>
      <c r="S19" s="786"/>
      <c r="T19" s="786"/>
      <c r="U19" s="786"/>
      <c r="V19" s="786"/>
      <c r="W19" s="786"/>
      <c r="X19" s="786"/>
      <c r="Y19" s="786"/>
      <c r="Z19" s="786"/>
      <c r="AA19" s="786"/>
      <c r="AB19" s="786"/>
    </row>
    <row r="20" spans="1:32" ht="14.25" customHeight="1">
      <c r="A20" s="410"/>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row>
    <row r="21" spans="1:32" ht="36" customHeight="1">
      <c r="B21" s="780" t="s">
        <v>368</v>
      </c>
      <c r="C21" s="780"/>
      <c r="D21" s="780"/>
      <c r="E21" s="780"/>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row>
    <row r="23" spans="1:32" ht="18" customHeight="1">
      <c r="J23" s="787" t="str">
        <f>①入力シート!C6</f>
        <v>令和８年</v>
      </c>
      <c r="K23" s="787"/>
      <c r="L23" s="787"/>
      <c r="M23" s="787"/>
      <c r="N23" s="412">
        <f>①入力シート!D6</f>
        <v>0</v>
      </c>
      <c r="O23" s="412" t="s">
        <v>319</v>
      </c>
      <c r="P23" s="412">
        <f>①入力シート!F6</f>
        <v>0</v>
      </c>
      <c r="Q23" s="413" t="s">
        <v>320</v>
      </c>
      <c r="R23" s="788"/>
      <c r="S23" s="788"/>
      <c r="T23" s="788"/>
      <c r="U23" s="788"/>
      <c r="V23" s="788"/>
      <c r="W23" s="788"/>
      <c r="X23" s="788"/>
      <c r="Y23" s="788"/>
      <c r="Z23" s="788"/>
      <c r="AA23" s="788"/>
      <c r="AB23" s="788"/>
    </row>
    <row r="24" spans="1:32" ht="18" customHeight="1">
      <c r="L24" s="789" t="s">
        <v>369</v>
      </c>
      <c r="M24" s="789"/>
      <c r="N24" s="789"/>
      <c r="O24" s="789"/>
      <c r="P24" s="789"/>
      <c r="Q24" s="789"/>
      <c r="R24" s="752">
        <f>①入力シート!D12</f>
        <v>0</v>
      </c>
      <c r="S24" s="752"/>
      <c r="T24" s="752"/>
      <c r="U24" s="752"/>
      <c r="V24" s="752"/>
      <c r="W24" s="752"/>
      <c r="X24" s="752"/>
      <c r="Y24" s="752"/>
      <c r="Z24" s="752"/>
      <c r="AA24" s="752"/>
      <c r="AB24" s="752"/>
      <c r="AC24" s="752"/>
      <c r="AD24" s="752"/>
      <c r="AE24" s="752"/>
    </row>
    <row r="25" spans="1:32" ht="18" customHeight="1">
      <c r="L25" s="784" t="s">
        <v>370</v>
      </c>
      <c r="M25" s="784"/>
      <c r="N25" s="784"/>
      <c r="O25" s="784"/>
      <c r="P25" s="784"/>
      <c r="Q25" s="784"/>
      <c r="R25" s="785">
        <f>①入力シート!D13</f>
        <v>0</v>
      </c>
      <c r="S25" s="785"/>
      <c r="T25" s="785"/>
      <c r="U25" s="785"/>
      <c r="V25" s="785"/>
      <c r="W25" s="785"/>
      <c r="X25" s="785"/>
      <c r="Y25" s="785"/>
      <c r="Z25" s="785"/>
      <c r="AA25" s="785"/>
      <c r="AB25" s="785"/>
      <c r="AC25" s="785"/>
      <c r="AD25" s="785"/>
      <c r="AE25" s="785"/>
    </row>
  </sheetData>
  <sheetProtection algorithmName="SHA-512" hashValue="gVw3dAYPRVL2VtY1MUEWqbyyGT6bmFYpb8Kw1qYe+YK2HQ0YV/LWfKJOFymyih8RqjQBQuWqIflMbJkiTuNTpQ==" saltValue="BjuRPA0enIBALt+9SX/9kA==" spinCount="100000" sheet="1" selectLockedCells="1"/>
  <mergeCells count="34">
    <mergeCell ref="L25:Q25"/>
    <mergeCell ref="R25:AE25"/>
    <mergeCell ref="B19:AB19"/>
    <mergeCell ref="B21:AF21"/>
    <mergeCell ref="J23:M23"/>
    <mergeCell ref="R23:AB23"/>
    <mergeCell ref="L24:Q24"/>
    <mergeCell ref="R24:AE24"/>
    <mergeCell ref="B14:AB14"/>
    <mergeCell ref="B15:AB15"/>
    <mergeCell ref="B16:C16"/>
    <mergeCell ref="D16:AB16"/>
    <mergeCell ref="B17:C17"/>
    <mergeCell ref="D17:AB17"/>
    <mergeCell ref="B10:J10"/>
    <mergeCell ref="K10:P10"/>
    <mergeCell ref="Q10:V10"/>
    <mergeCell ref="W10:AB10"/>
    <mergeCell ref="B11:J11"/>
    <mergeCell ref="K11:O11"/>
    <mergeCell ref="Q11:U11"/>
    <mergeCell ref="W11:AA11"/>
    <mergeCell ref="I6:N6"/>
    <mergeCell ref="O6:AF6"/>
    <mergeCell ref="I7:N7"/>
    <mergeCell ref="O7:AF7"/>
    <mergeCell ref="I8:N8"/>
    <mergeCell ref="O8:AF8"/>
    <mergeCell ref="A2:AB2"/>
    <mergeCell ref="I4:N4"/>
    <mergeCell ref="O4:R4"/>
    <mergeCell ref="S4:AE4"/>
    <mergeCell ref="I5:N5"/>
    <mergeCell ref="O5:AF5"/>
  </mergeCells>
  <phoneticPr fontId="1"/>
  <dataValidations count="1">
    <dataValidation type="list" allowBlank="1" showInputMessage="1" showErrorMessage="1" sqref="B16:C17" xr:uid="{DC94A0F6-89C8-4F3A-95E7-173EABAAAEF9}">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85" orientation="portrait" r:id="rId1"/>
  <headerFooter alignWithMargins="0"/>
  <rowBreaks count="1" manualBreakCount="1">
    <brk id="26"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9092-A21B-478D-ADB6-A7878A7360E5}">
  <dimension ref="B2:K24"/>
  <sheetViews>
    <sheetView workbookViewId="0">
      <selection activeCell="B7" sqref="B7:B24"/>
    </sheetView>
  </sheetViews>
  <sheetFormatPr defaultRowHeight="13.5"/>
  <cols>
    <col min="1" max="1" width="9" style="301"/>
    <col min="2" max="3" width="17" style="301" customWidth="1"/>
    <col min="4" max="4" width="18" style="301" customWidth="1"/>
    <col min="5" max="5" width="9.75" style="301" customWidth="1"/>
    <col min="6" max="6" width="13.25" style="301" customWidth="1"/>
    <col min="7" max="9" width="9" style="301"/>
    <col min="10" max="10" width="11.875" style="301" customWidth="1"/>
    <col min="11" max="11" width="7.5" style="301" customWidth="1"/>
    <col min="12" max="16384" width="9" style="301"/>
  </cols>
  <sheetData>
    <row r="2" spans="2:7">
      <c r="B2" s="321" t="s">
        <v>334</v>
      </c>
      <c r="C2" s="364">
        <v>45748</v>
      </c>
      <c r="D2" s="365" t="s">
        <v>371</v>
      </c>
      <c r="E2" s="301">
        <v>4</v>
      </c>
      <c r="G2" s="301" t="s">
        <v>372</v>
      </c>
    </row>
    <row r="3" spans="2:7">
      <c r="B3" s="321" t="s">
        <v>373</v>
      </c>
      <c r="C3" s="364">
        <v>45778</v>
      </c>
      <c r="D3" s="365" t="s">
        <v>318</v>
      </c>
      <c r="E3" s="301">
        <v>5</v>
      </c>
      <c r="G3" s="301" t="s">
        <v>374</v>
      </c>
    </row>
    <row r="4" spans="2:7">
      <c r="B4" s="321" t="s">
        <v>375</v>
      </c>
      <c r="C4" s="364">
        <v>45809</v>
      </c>
      <c r="D4" s="365"/>
      <c r="E4" s="301">
        <v>6</v>
      </c>
      <c r="G4" s="301" t="s">
        <v>376</v>
      </c>
    </row>
    <row r="5" spans="2:7">
      <c r="B5" s="321" t="s">
        <v>377</v>
      </c>
      <c r="C5" s="364">
        <v>45839</v>
      </c>
      <c r="D5" s="365" t="s">
        <v>350</v>
      </c>
      <c r="E5" s="301">
        <v>7</v>
      </c>
      <c r="G5" s="301" t="s">
        <v>378</v>
      </c>
    </row>
    <row r="6" spans="2:7">
      <c r="B6" s="321" t="s">
        <v>379</v>
      </c>
      <c r="C6" s="364">
        <v>45870</v>
      </c>
      <c r="D6" s="365" t="s">
        <v>380</v>
      </c>
      <c r="E6" s="301">
        <v>8</v>
      </c>
      <c r="G6" s="301" t="s">
        <v>381</v>
      </c>
    </row>
    <row r="7" spans="2:7">
      <c r="B7" s="321" t="s">
        <v>382</v>
      </c>
      <c r="C7" s="364">
        <v>45901</v>
      </c>
      <c r="D7" s="365" t="s">
        <v>383</v>
      </c>
      <c r="E7" s="301">
        <v>9</v>
      </c>
      <c r="G7" s="301" t="s">
        <v>384</v>
      </c>
    </row>
    <row r="8" spans="2:7">
      <c r="B8" s="321" t="s">
        <v>385</v>
      </c>
      <c r="C8" s="364">
        <v>45931</v>
      </c>
      <c r="D8" s="365"/>
      <c r="E8" s="301">
        <v>10</v>
      </c>
      <c r="G8" s="301" t="s">
        <v>386</v>
      </c>
    </row>
    <row r="9" spans="2:7" ht="13.5" customHeight="1">
      <c r="B9" s="321" t="s">
        <v>387</v>
      </c>
      <c r="C9" s="364">
        <v>45962</v>
      </c>
      <c r="D9" s="365"/>
      <c r="E9" s="301">
        <v>11</v>
      </c>
      <c r="G9" s="301" t="s">
        <v>388</v>
      </c>
    </row>
    <row r="10" spans="2:7">
      <c r="B10" s="321" t="s">
        <v>389</v>
      </c>
      <c r="C10" s="364">
        <v>45992</v>
      </c>
      <c r="D10" s="365"/>
      <c r="E10" s="301">
        <v>12</v>
      </c>
      <c r="G10" s="301" t="s">
        <v>390</v>
      </c>
    </row>
    <row r="11" spans="2:7" ht="13.5" customHeight="1">
      <c r="B11" s="321" t="s">
        <v>391</v>
      </c>
      <c r="C11" s="364">
        <v>46023</v>
      </c>
      <c r="D11" s="365"/>
      <c r="E11" s="301">
        <v>1</v>
      </c>
      <c r="G11" s="301" t="s">
        <v>392</v>
      </c>
    </row>
    <row r="12" spans="2:7">
      <c r="B12" s="321" t="s">
        <v>393</v>
      </c>
      <c r="C12" s="364">
        <v>46054</v>
      </c>
      <c r="D12" s="365"/>
      <c r="E12" s="301">
        <v>2</v>
      </c>
      <c r="G12" s="301" t="s">
        <v>394</v>
      </c>
    </row>
    <row r="13" spans="2:7" ht="13.5" customHeight="1">
      <c r="B13" s="321" t="s">
        <v>336</v>
      </c>
      <c r="C13" s="364">
        <v>46082</v>
      </c>
      <c r="D13" s="365"/>
      <c r="E13" s="301">
        <v>3</v>
      </c>
    </row>
    <row r="15" spans="2:7" ht="14.25" thickBot="1">
      <c r="B15" s="366" t="s">
        <v>395</v>
      </c>
      <c r="C15" s="366" t="s">
        <v>396</v>
      </c>
      <c r="D15" s="366" t="s">
        <v>397</v>
      </c>
      <c r="E15" s="366" t="s">
        <v>398</v>
      </c>
    </row>
    <row r="16" spans="2:7" ht="15" thickBot="1">
      <c r="B16" s="367" t="s">
        <v>399</v>
      </c>
      <c r="C16" s="368">
        <v>50350</v>
      </c>
      <c r="D16" s="369">
        <v>6290</v>
      </c>
      <c r="E16" s="370">
        <v>50350</v>
      </c>
    </row>
    <row r="17" spans="2:11" ht="15" thickBot="1">
      <c r="B17" s="371" t="s">
        <v>400</v>
      </c>
      <c r="C17" s="368">
        <v>51690</v>
      </c>
      <c r="D17" s="369">
        <v>6460</v>
      </c>
      <c r="E17" s="370">
        <v>51690</v>
      </c>
    </row>
    <row r="18" spans="2:11" ht="15" thickBot="1">
      <c r="B18" s="372" t="s">
        <v>401</v>
      </c>
      <c r="C18" s="373">
        <v>49020</v>
      </c>
      <c r="D18" s="374">
        <v>6130</v>
      </c>
      <c r="E18" s="375">
        <v>50000</v>
      </c>
    </row>
    <row r="20" spans="2:11" ht="42" customHeight="1">
      <c r="B20" s="801"/>
      <c r="C20" s="802"/>
      <c r="D20" s="803" t="s">
        <v>402</v>
      </c>
      <c r="E20" s="804"/>
      <c r="F20" s="803" t="s">
        <v>403</v>
      </c>
      <c r="G20" s="805"/>
      <c r="H20" s="805"/>
      <c r="I20" s="804"/>
      <c r="J20" s="790" t="s">
        <v>404</v>
      </c>
      <c r="K20" s="791"/>
    </row>
    <row r="21" spans="2:11" ht="42" customHeight="1">
      <c r="B21" s="792" t="s">
        <v>360</v>
      </c>
      <c r="C21" s="793"/>
      <c r="D21" s="376" t="e">
        <f>②積算表!M52</f>
        <v>#N/A</v>
      </c>
      <c r="E21" s="377" t="s">
        <v>361</v>
      </c>
      <c r="F21" s="794">
        <f>IFERROR(ROUNDDOWN((G22*F23*F24)+I22*H23*F24,-3),"")</f>
        <v>0</v>
      </c>
      <c r="G21" s="795"/>
      <c r="H21" s="795"/>
      <c r="I21" s="379" t="s">
        <v>361</v>
      </c>
      <c r="J21" s="378">
        <f>IFERROR(ROUNDDOWN(K22*J23*J24,-3),"")</f>
        <v>0</v>
      </c>
      <c r="K21" s="379" t="s">
        <v>361</v>
      </c>
    </row>
    <row r="22" spans="2:11" ht="42" customHeight="1">
      <c r="B22" s="796" t="s">
        <v>405</v>
      </c>
      <c r="C22" s="380" t="s">
        <v>406</v>
      </c>
      <c r="D22" s="381">
        <f>②積算表!S21</f>
        <v>6</v>
      </c>
      <c r="E22" s="379" t="s">
        <v>341</v>
      </c>
      <c r="F22" s="382" t="s">
        <v>407</v>
      </c>
      <c r="G22" s="383">
        <f>IF(①入力シート!F29="",0,①入力シート!F29)</f>
        <v>0</v>
      </c>
      <c r="H22" s="382" t="s">
        <v>408</v>
      </c>
      <c r="I22" s="383">
        <f>IF(①入力シート!F30="",0,①入力シート!F30)</f>
        <v>0</v>
      </c>
      <c r="J22" s="384" t="s">
        <v>409</v>
      </c>
      <c r="K22" s="383">
        <f>IF(①入力シート!F31="",0,①入力シート!F31)</f>
        <v>0</v>
      </c>
    </row>
    <row r="23" spans="2:11" ht="42" customHeight="1">
      <c r="B23" s="797"/>
      <c r="C23" s="380" t="s">
        <v>410</v>
      </c>
      <c r="D23" s="385"/>
      <c r="E23" s="379" t="s">
        <v>361</v>
      </c>
      <c r="F23" s="378">
        <f>IF(OR(③第３号様式誓約書!O5="幼稚園",③第３号様式誓約書!O5="認定こども園"),VLOOKUP(③第３号様式誓約書!O5,マスタ!$B$16:$E$17,2,FALSE),マスタ!$C$18)</f>
        <v>49020</v>
      </c>
      <c r="G23" s="379" t="s">
        <v>361</v>
      </c>
      <c r="H23" s="386">
        <f>IF(OR(③第３号様式誓約書!O5="幼稚園",③第３号様式誓約書!O5="認定こども園"),VLOOKUP(③第３号様式誓約書!O5,マスタ!$B$16:$E$17,3,FALSE),マスタ!$D$18)</f>
        <v>6130</v>
      </c>
      <c r="I23" s="379" t="s">
        <v>361</v>
      </c>
      <c r="J23" s="386">
        <f>IF(OR(③第３号様式誓約書!O5="幼稚園",③第３号様式誓約書!O5="認定こども園"),VLOOKUP(③第３号様式誓約書!O5,マスタ!$B$16:$E$17,4,FALSE),マスタ!$E$18)</f>
        <v>50000</v>
      </c>
      <c r="K23" s="379" t="s">
        <v>411</v>
      </c>
    </row>
    <row r="24" spans="2:11" ht="42" customHeight="1">
      <c r="B24" s="798"/>
      <c r="C24" s="380" t="s">
        <v>412</v>
      </c>
      <c r="D24" s="381">
        <f>IF(①入力シート!G18="","",INT(①入力シート!G18))</f>
        <v>12</v>
      </c>
      <c r="E24" s="379" t="s">
        <v>413</v>
      </c>
      <c r="F24" s="799">
        <f>IF(①入力シート!G21="","",INT(①入力シート!G21))</f>
        <v>12</v>
      </c>
      <c r="G24" s="800"/>
      <c r="H24" s="800"/>
      <c r="I24" s="379" t="s">
        <v>413</v>
      </c>
      <c r="J24" s="387">
        <f>IF(①入力シート!G21="","",INT(①入力シート!G21))</f>
        <v>12</v>
      </c>
      <c r="K24" s="379" t="s">
        <v>413</v>
      </c>
    </row>
  </sheetData>
  <sheetProtection algorithmName="SHA-512" hashValue="vkqk5leZsnlxRUBBsjlbmgOVRxk5MeMrj0VKTbh6RxXFzk2KoZ0sY1/wRrxv8fzlcfkrljH29+3bXaCx9JvFgg==" saltValue="Xb7NU63NRkt6VWDQwU+H3w=="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B7" sqref="B7:B24"/>
    </sheetView>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26</v>
      </c>
      <c r="D2" s="7" t="s">
        <v>9</v>
      </c>
      <c r="E2" s="7" t="s">
        <v>25</v>
      </c>
      <c r="F2" s="7" t="s">
        <v>27</v>
      </c>
      <c r="G2" s="7"/>
    </row>
    <row r="3" spans="1:7" ht="17.100000000000001" customHeight="1">
      <c r="B3" s="8">
        <v>0</v>
      </c>
      <c r="C3" s="9" t="s">
        <v>28</v>
      </c>
      <c r="D3" s="10">
        <v>2</v>
      </c>
      <c r="E3" s="10">
        <v>6</v>
      </c>
      <c r="F3" s="11">
        <f t="shared" ref="F3:F14" si="0">SUM(D3:E3)</f>
        <v>8</v>
      </c>
      <c r="G3" s="12"/>
    </row>
    <row r="4" spans="1:7" ht="17.100000000000001" customHeight="1">
      <c r="B4" s="8">
        <v>1</v>
      </c>
      <c r="C4" s="9" t="s">
        <v>29</v>
      </c>
      <c r="D4" s="10">
        <v>3</v>
      </c>
      <c r="E4" s="10">
        <v>6</v>
      </c>
      <c r="F4" s="11">
        <f t="shared" si="0"/>
        <v>9</v>
      </c>
      <c r="G4" s="12"/>
    </row>
    <row r="5" spans="1:7" ht="17.100000000000001" customHeight="1">
      <c r="B5" s="8">
        <v>2</v>
      </c>
      <c r="C5" s="9" t="s">
        <v>30</v>
      </c>
      <c r="D5" s="10">
        <v>4</v>
      </c>
      <c r="E5" s="10">
        <v>6</v>
      </c>
      <c r="F5" s="11">
        <f t="shared" si="0"/>
        <v>10</v>
      </c>
      <c r="G5" s="12"/>
    </row>
    <row r="6" spans="1:7" ht="17.100000000000001" customHeight="1">
      <c r="B6" s="8">
        <v>3</v>
      </c>
      <c r="C6" s="9" t="s">
        <v>31</v>
      </c>
      <c r="D6" s="10">
        <v>5</v>
      </c>
      <c r="E6" s="10">
        <v>6</v>
      </c>
      <c r="F6" s="11">
        <f t="shared" si="0"/>
        <v>11</v>
      </c>
      <c r="G6" s="12"/>
    </row>
    <row r="7" spans="1:7" ht="17.100000000000001" customHeight="1">
      <c r="B7" s="8">
        <v>4</v>
      </c>
      <c r="C7" s="9" t="s">
        <v>32</v>
      </c>
      <c r="D7" s="10">
        <v>6</v>
      </c>
      <c r="E7" s="10">
        <v>6</v>
      </c>
      <c r="F7" s="11">
        <f t="shared" si="0"/>
        <v>12</v>
      </c>
      <c r="G7" s="12"/>
    </row>
    <row r="8" spans="1:7" ht="17.100000000000001" customHeight="1">
      <c r="B8" s="8">
        <v>5</v>
      </c>
      <c r="C8" s="9" t="s">
        <v>33</v>
      </c>
      <c r="D8" s="10">
        <v>7</v>
      </c>
      <c r="E8" s="10">
        <v>6</v>
      </c>
      <c r="F8" s="11">
        <f t="shared" si="0"/>
        <v>13</v>
      </c>
      <c r="G8" s="12"/>
    </row>
    <row r="9" spans="1:7" ht="17.100000000000001" customHeight="1">
      <c r="B9" s="8">
        <v>6</v>
      </c>
      <c r="C9" s="9" t="s">
        <v>34</v>
      </c>
      <c r="D9" s="10">
        <v>8</v>
      </c>
      <c r="E9" s="10">
        <v>6</v>
      </c>
      <c r="F9" s="11">
        <f t="shared" si="0"/>
        <v>14</v>
      </c>
      <c r="G9" s="12"/>
    </row>
    <row r="10" spans="1:7" ht="17.100000000000001" customHeight="1">
      <c r="B10" s="8">
        <v>7</v>
      </c>
      <c r="C10" s="9" t="s">
        <v>35</v>
      </c>
      <c r="D10" s="10">
        <v>9</v>
      </c>
      <c r="E10" s="10">
        <v>6</v>
      </c>
      <c r="F10" s="11">
        <f t="shared" si="0"/>
        <v>15</v>
      </c>
      <c r="G10" s="12"/>
    </row>
    <row r="11" spans="1:7" ht="17.100000000000001" customHeight="1">
      <c r="B11" s="8">
        <v>8</v>
      </c>
      <c r="C11" s="9" t="s">
        <v>36</v>
      </c>
      <c r="D11" s="10">
        <v>10</v>
      </c>
      <c r="E11" s="10">
        <v>6</v>
      </c>
      <c r="F11" s="11">
        <f t="shared" si="0"/>
        <v>16</v>
      </c>
      <c r="G11" s="12"/>
    </row>
    <row r="12" spans="1:7" ht="17.100000000000001" customHeight="1">
      <c r="B12" s="8">
        <v>9</v>
      </c>
      <c r="C12" s="9" t="s">
        <v>37</v>
      </c>
      <c r="D12" s="10">
        <v>11</v>
      </c>
      <c r="E12" s="10">
        <v>6</v>
      </c>
      <c r="F12" s="11">
        <f t="shared" si="0"/>
        <v>17</v>
      </c>
      <c r="G12" s="12"/>
    </row>
    <row r="13" spans="1:7" ht="17.100000000000001" customHeight="1">
      <c r="B13" s="8">
        <v>10</v>
      </c>
      <c r="C13" s="9" t="s">
        <v>38</v>
      </c>
      <c r="D13" s="10">
        <v>12</v>
      </c>
      <c r="E13" s="10">
        <v>6</v>
      </c>
      <c r="F13" s="11">
        <f t="shared" si="0"/>
        <v>18</v>
      </c>
      <c r="G13" s="12"/>
    </row>
    <row r="14" spans="1:7">
      <c r="B14" s="8">
        <v>11</v>
      </c>
      <c r="C14" s="9" t="s">
        <v>165</v>
      </c>
      <c r="D14" s="10">
        <v>12</v>
      </c>
      <c r="E14" s="10">
        <v>7</v>
      </c>
      <c r="F14" s="11">
        <f t="shared" si="0"/>
        <v>19</v>
      </c>
      <c r="G14" s="12"/>
    </row>
    <row r="15" spans="1:7">
      <c r="C15" s="9"/>
      <c r="D15" s="8"/>
      <c r="E15" s="8"/>
    </row>
  </sheetData>
  <sheetProtection algorithmName="SHA-512" hashValue="uqujZlzLCGFB51XQIWqfizpCB+/ybmfOR9YgHNi99uwyF3e5D/D4KB26F9nQyNfVo6y5uMgdmUhYIvMZV0TjzQ==" saltValue="dVIJ8TrX3Bac4iJWCxcofQ==" spinCount="100000"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D92F-AAC7-6C43-BDE0-0066D43BE001}">
  <sheetPr>
    <tabColor theme="1"/>
  </sheetPr>
  <dimension ref="B1:CH61"/>
  <sheetViews>
    <sheetView showGridLines="0" zoomScaleNormal="100" workbookViewId="0">
      <selection activeCell="B7" sqref="B7:B24"/>
    </sheetView>
  </sheetViews>
  <sheetFormatPr defaultColWidth="2.5" defaultRowHeight="15" customHeight="1"/>
  <cols>
    <col min="1" max="1" width="2.5" style="207"/>
    <col min="2" max="2" width="5.625" style="207" bestFit="1" customWidth="1"/>
    <col min="3" max="3" width="4.375" style="207" bestFit="1" customWidth="1"/>
    <col min="4" max="4" width="10.5" style="207" bestFit="1" customWidth="1"/>
    <col min="5" max="5" width="7.5" style="207" customWidth="1"/>
    <col min="6" max="6" width="9.125" style="207" customWidth="1"/>
    <col min="7" max="9" width="6.875" style="207" bestFit="1" customWidth="1"/>
    <col min="10" max="10" width="9.375" style="207" bestFit="1" customWidth="1"/>
    <col min="11" max="12" width="2.5" style="207"/>
    <col min="13" max="13" width="22.5" style="207" bestFit="1" customWidth="1"/>
    <col min="14" max="14" width="9.625" style="207" bestFit="1" customWidth="1"/>
    <col min="15" max="19" width="5" style="207" bestFit="1" customWidth="1"/>
    <col min="20" max="22" width="9.625" style="207" bestFit="1" customWidth="1"/>
    <col min="23" max="23" width="4.5" style="207" customWidth="1"/>
    <col min="24" max="25" width="4.5" style="207" bestFit="1" customWidth="1"/>
    <col min="26" max="30" width="2.5" style="207"/>
    <col min="31" max="31" width="4.5" style="207" bestFit="1" customWidth="1"/>
    <col min="32" max="38" width="3.125" style="207" customWidth="1"/>
    <col min="39" max="61" width="2.375" style="207" customWidth="1"/>
    <col min="62" max="62" width="2.5" style="207"/>
    <col min="63" max="63" width="2.5" style="207" customWidth="1"/>
    <col min="64" max="64" width="2.5" style="207"/>
    <col min="65" max="65" width="5.125" style="207" bestFit="1" customWidth="1"/>
    <col min="66" max="16384" width="2.5" style="207"/>
  </cols>
  <sheetData>
    <row r="1" spans="2:65" ht="15" customHeight="1">
      <c r="M1" s="207" t="s">
        <v>249</v>
      </c>
      <c r="AB1" s="208"/>
      <c r="AC1" s="208"/>
      <c r="AD1" s="208"/>
      <c r="AE1" s="208"/>
      <c r="AF1" s="208"/>
      <c r="AG1" s="208"/>
    </row>
    <row r="2" spans="2:65" s="208" customFormat="1" ht="122.1" customHeight="1">
      <c r="M2" s="209" t="s">
        <v>248</v>
      </c>
      <c r="N2" s="269" t="s">
        <v>254</v>
      </c>
      <c r="O2" s="270" t="s">
        <v>255</v>
      </c>
      <c r="P2" s="205" t="s">
        <v>232</v>
      </c>
      <c r="Q2" s="205" t="s">
        <v>231</v>
      </c>
      <c r="R2" s="205" t="s">
        <v>233</v>
      </c>
      <c r="S2" s="205" t="s">
        <v>234</v>
      </c>
      <c r="T2" s="268" t="s">
        <v>49</v>
      </c>
      <c r="U2" s="205" t="s">
        <v>235</v>
      </c>
      <c r="V2" s="268" t="s">
        <v>256</v>
      </c>
      <c r="W2" s="205" t="s">
        <v>125</v>
      </c>
      <c r="X2" s="205" t="s">
        <v>126</v>
      </c>
      <c r="Y2" s="205" t="s">
        <v>127</v>
      </c>
    </row>
    <row r="3" spans="2:65" s="208" customFormat="1" ht="14.45" customHeight="1">
      <c r="M3" s="210" t="s">
        <v>247</v>
      </c>
      <c r="N3" s="206">
        <v>12</v>
      </c>
      <c r="O3" s="206">
        <v>21</v>
      </c>
      <c r="P3" s="206">
        <v>33</v>
      </c>
      <c r="Q3" s="206">
        <v>45</v>
      </c>
      <c r="R3" s="206">
        <v>55</v>
      </c>
      <c r="S3" s="206">
        <v>80</v>
      </c>
      <c r="T3" s="206">
        <v>97</v>
      </c>
      <c r="U3" s="206">
        <v>101</v>
      </c>
      <c r="V3" s="206">
        <v>109</v>
      </c>
      <c r="W3" s="206">
        <v>110</v>
      </c>
      <c r="X3" s="206">
        <v>111</v>
      </c>
      <c r="Y3" s="206">
        <v>112</v>
      </c>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row>
    <row r="4" spans="2:65" s="208" customFormat="1" ht="14.45" customHeight="1">
      <c r="M4" s="266"/>
      <c r="N4" s="267"/>
      <c r="O4" s="267"/>
      <c r="P4" s="267"/>
      <c r="Q4" s="267"/>
      <c r="R4" s="267"/>
      <c r="S4" s="267"/>
      <c r="T4" s="26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row>
    <row r="5" spans="2:65" ht="15" customHeight="1">
      <c r="M5" s="207" t="s">
        <v>249</v>
      </c>
      <c r="N5" s="207">
        <v>2</v>
      </c>
      <c r="O5" s="207">
        <v>3</v>
      </c>
      <c r="P5" s="207">
        <v>4</v>
      </c>
      <c r="Q5" s="207">
        <v>5</v>
      </c>
      <c r="R5" s="207">
        <v>6</v>
      </c>
      <c r="S5" s="207">
        <v>7</v>
      </c>
      <c r="T5" s="207">
        <v>8</v>
      </c>
      <c r="AB5" s="208"/>
      <c r="AC5" s="208"/>
      <c r="AD5" s="208"/>
      <c r="AE5" s="208"/>
      <c r="AF5" s="208"/>
      <c r="AG5" s="208"/>
    </row>
    <row r="6" spans="2:65" s="208" customFormat="1" ht="126">
      <c r="M6" s="209" t="s">
        <v>248</v>
      </c>
      <c r="N6" s="265" t="s">
        <v>254</v>
      </c>
      <c r="O6" s="204" t="s">
        <v>255</v>
      </c>
      <c r="P6" s="205" t="s">
        <v>232</v>
      </c>
      <c r="Q6" s="205" t="s">
        <v>231</v>
      </c>
      <c r="R6" s="205" t="s">
        <v>233</v>
      </c>
      <c r="S6" s="205" t="s">
        <v>234</v>
      </c>
      <c r="T6" s="205" t="s">
        <v>235</v>
      </c>
    </row>
    <row r="7" spans="2:65" s="208" customFormat="1" ht="14.45" customHeight="1">
      <c r="M7" s="210" t="s">
        <v>247</v>
      </c>
      <c r="N7" s="206">
        <v>19</v>
      </c>
      <c r="O7" s="206">
        <v>28</v>
      </c>
      <c r="P7" s="206">
        <v>40</v>
      </c>
      <c r="Q7" s="206">
        <v>51</v>
      </c>
      <c r="R7" s="206">
        <v>61</v>
      </c>
      <c r="S7" s="206">
        <v>86</v>
      </c>
      <c r="T7" s="206">
        <v>107</v>
      </c>
      <c r="AC7" s="883" t="s">
        <v>11</v>
      </c>
      <c r="AD7" s="884"/>
      <c r="AE7" s="884"/>
      <c r="AF7" s="884"/>
      <c r="AG7" s="884"/>
      <c r="AH7" s="884"/>
      <c r="AI7" s="884"/>
      <c r="AJ7" s="884"/>
      <c r="AK7" s="884"/>
      <c r="AL7" s="884"/>
      <c r="AM7" s="889" t="s">
        <v>13</v>
      </c>
      <c r="AN7" s="889"/>
      <c r="AO7" s="889"/>
      <c r="AP7" s="889"/>
      <c r="AQ7" s="889"/>
      <c r="AR7" s="889"/>
      <c r="AS7" s="889"/>
      <c r="AT7" s="889"/>
      <c r="AU7" s="889"/>
      <c r="AV7" s="889"/>
      <c r="AW7" s="889"/>
      <c r="AX7" s="889"/>
      <c r="AY7" s="889"/>
      <c r="AZ7" s="889"/>
      <c r="BA7" s="889"/>
      <c r="BB7" s="889"/>
      <c r="BC7" s="889"/>
      <c r="BD7" s="889"/>
      <c r="BE7" s="889"/>
      <c r="BF7" s="889"/>
      <c r="BG7" s="889"/>
      <c r="BH7" s="889"/>
      <c r="BI7" s="889"/>
      <c r="BJ7" s="889"/>
    </row>
    <row r="8" spans="2:65" ht="15" customHeight="1">
      <c r="M8" s="211" t="s">
        <v>236</v>
      </c>
      <c r="N8" s="212">
        <f>VLOOKUP($M8,単価表,設定値!N$7,FALSE)</f>
        <v>3.1</v>
      </c>
      <c r="O8" s="212">
        <f>VLOOKUP($M8,単価表,設定値!O$7,FALSE)</f>
        <v>3</v>
      </c>
      <c r="P8" s="212">
        <f>VLOOKUP($M8,単価表,設定値!P$7,FALSE)</f>
        <v>2.7</v>
      </c>
      <c r="Q8" s="212">
        <f>VLOOKUP($M8,単価表,設定値!Q$7,FALSE)</f>
        <v>2.7</v>
      </c>
      <c r="R8" s="212">
        <f>VLOOKUP($M8,単価表,設定値!R$7,FALSE)</f>
        <v>2.6</v>
      </c>
      <c r="S8" s="212">
        <f>VLOOKUP($M8,単価表,設定値!S$7,FALSE)</f>
        <v>6.4</v>
      </c>
      <c r="T8" s="212">
        <f>VLOOKUP($M8,単価表,設定値!T$7,FALSE)</f>
        <v>0.9</v>
      </c>
      <c r="AC8" s="885"/>
      <c r="AD8" s="886"/>
      <c r="AE8" s="886"/>
      <c r="AF8" s="886"/>
      <c r="AG8" s="886"/>
      <c r="AH8" s="886"/>
      <c r="AI8" s="886"/>
      <c r="AJ8" s="886"/>
      <c r="AK8" s="886"/>
      <c r="AL8" s="886"/>
      <c r="AM8" s="889"/>
      <c r="AN8" s="889"/>
      <c r="AO8" s="889"/>
      <c r="AP8" s="889"/>
      <c r="AQ8" s="889"/>
      <c r="AR8" s="889"/>
      <c r="AS8" s="889"/>
      <c r="AT8" s="889"/>
      <c r="AU8" s="889"/>
      <c r="AV8" s="889"/>
      <c r="AW8" s="889"/>
      <c r="AX8" s="889"/>
      <c r="AY8" s="889"/>
      <c r="AZ8" s="889"/>
      <c r="BA8" s="889"/>
      <c r="BB8" s="889"/>
      <c r="BC8" s="889"/>
      <c r="BD8" s="889"/>
      <c r="BE8" s="889"/>
      <c r="BF8" s="889"/>
      <c r="BG8" s="889"/>
      <c r="BH8" s="889"/>
      <c r="BI8" s="889"/>
      <c r="BJ8" s="889"/>
    </row>
    <row r="9" spans="2:65" ht="15" customHeight="1">
      <c r="M9" s="213" t="s">
        <v>237</v>
      </c>
      <c r="N9" s="214">
        <f>VLOOKUP($M9,単価表,設定値!N$7,FALSE)</f>
        <v>3</v>
      </c>
      <c r="O9" s="214">
        <f>VLOOKUP($M9,単価表,設定値!O$7,FALSE)</f>
        <v>2.9</v>
      </c>
      <c r="P9" s="214">
        <f>VLOOKUP($M9,単価表,設定値!P$7,FALSE)</f>
        <v>2.8</v>
      </c>
      <c r="Q9" s="214">
        <f>VLOOKUP($M9,単価表,設定値!Q$7,FALSE)</f>
        <v>0</v>
      </c>
      <c r="R9" s="214">
        <f>VLOOKUP($M9,単価表,設定値!R$7,FALSE)</f>
        <v>0</v>
      </c>
      <c r="S9" s="214">
        <f>S8</f>
        <v>6.4</v>
      </c>
      <c r="T9" s="214">
        <f>T8</f>
        <v>0.9</v>
      </c>
      <c r="AC9" s="885"/>
      <c r="AD9" s="886"/>
      <c r="AE9" s="886"/>
      <c r="AF9" s="886"/>
      <c r="AG9" s="886"/>
      <c r="AH9" s="886"/>
      <c r="AI9" s="886"/>
      <c r="AJ9" s="886"/>
      <c r="AK9" s="886"/>
      <c r="AL9" s="886"/>
      <c r="AM9" s="890" t="s">
        <v>6</v>
      </c>
      <c r="AN9" s="891"/>
      <c r="AO9" s="891"/>
      <c r="AP9" s="891"/>
      <c r="AQ9" s="890" t="s">
        <v>107</v>
      </c>
      <c r="AR9" s="891"/>
      <c r="AS9" s="891"/>
      <c r="AT9" s="891"/>
      <c r="AU9" s="890" t="s">
        <v>5</v>
      </c>
      <c r="AV9" s="891"/>
      <c r="AW9" s="891"/>
      <c r="AX9" s="892"/>
      <c r="AY9" s="890" t="s">
        <v>108</v>
      </c>
      <c r="AZ9" s="891"/>
      <c r="BA9" s="891"/>
      <c r="BB9" s="892"/>
      <c r="BC9" s="890" t="s">
        <v>110</v>
      </c>
      <c r="BD9" s="891"/>
      <c r="BE9" s="891"/>
      <c r="BF9" s="892"/>
      <c r="BG9" s="890" t="s">
        <v>109</v>
      </c>
      <c r="BH9" s="891"/>
      <c r="BI9" s="891"/>
      <c r="BJ9" s="892"/>
    </row>
    <row r="10" spans="2:65" ht="15" customHeight="1" thickBot="1">
      <c r="M10" s="213" t="s">
        <v>238</v>
      </c>
      <c r="N10" s="214">
        <f>VLOOKUP($M10,単価表,設定値!N$7,FALSE)</f>
        <v>3</v>
      </c>
      <c r="O10" s="214">
        <f>VLOOKUP($M10,単価表,設定値!O$7,FALSE)</f>
        <v>2.9</v>
      </c>
      <c r="P10" s="214">
        <f>VLOOKUP($M10,単価表,設定値!P$7,FALSE)</f>
        <v>2.7</v>
      </c>
      <c r="Q10" s="214">
        <f>VLOOKUP($M10,単価表,設定値!Q$7,FALSE)</f>
        <v>2.7</v>
      </c>
      <c r="R10" s="214">
        <f>VLOOKUP($M10,単価表,設定値!R$7,FALSE)</f>
        <v>2.6</v>
      </c>
      <c r="S10" s="214">
        <f>VLOOKUP($M10,単価表,設定値!S$7,FALSE)</f>
        <v>6.5</v>
      </c>
      <c r="T10" s="214">
        <f>VLOOKUP($M10,単価表,設定値!T$7,FALSE)</f>
        <v>0.9</v>
      </c>
      <c r="AC10" s="887"/>
      <c r="AD10" s="888"/>
      <c r="AE10" s="888"/>
      <c r="AF10" s="888"/>
      <c r="AG10" s="888"/>
      <c r="AH10" s="888"/>
      <c r="AI10" s="888"/>
      <c r="AJ10" s="888"/>
      <c r="AK10" s="888"/>
      <c r="AL10" s="888"/>
      <c r="AM10" s="893" t="s">
        <v>14</v>
      </c>
      <c r="AN10" s="894"/>
      <c r="AO10" s="895" t="s">
        <v>15</v>
      </c>
      <c r="AP10" s="896"/>
      <c r="AQ10" s="893" t="s">
        <v>14</v>
      </c>
      <c r="AR10" s="894"/>
      <c r="AS10" s="895" t="s">
        <v>15</v>
      </c>
      <c r="AT10" s="896"/>
      <c r="AU10" s="893" t="s">
        <v>14</v>
      </c>
      <c r="AV10" s="894"/>
      <c r="AW10" s="895" t="s">
        <v>15</v>
      </c>
      <c r="AX10" s="896"/>
      <c r="AY10" s="893" t="s">
        <v>14</v>
      </c>
      <c r="AZ10" s="894"/>
      <c r="BA10" s="895" t="s">
        <v>15</v>
      </c>
      <c r="BB10" s="896"/>
      <c r="BC10" s="893" t="s">
        <v>14</v>
      </c>
      <c r="BD10" s="894"/>
      <c r="BE10" s="895" t="s">
        <v>15</v>
      </c>
      <c r="BF10" s="896"/>
      <c r="BG10" s="893" t="s">
        <v>14</v>
      </c>
      <c r="BH10" s="894"/>
      <c r="BI10" s="895" t="s">
        <v>15</v>
      </c>
      <c r="BJ10" s="896"/>
      <c r="BM10" s="285"/>
    </row>
    <row r="11" spans="2:65" ht="15" customHeight="1">
      <c r="M11" s="215" t="s">
        <v>239</v>
      </c>
      <c r="N11" s="216">
        <f>VLOOKUP($M11,単価表,設定値!N$7,FALSE)</f>
        <v>2.9</v>
      </c>
      <c r="O11" s="216">
        <f>VLOOKUP($M11,単価表,設定値!O$7,FALSE)</f>
        <v>2.9</v>
      </c>
      <c r="P11" s="216">
        <f>VLOOKUP($M11,単価表,設定値!P$7,FALSE)</f>
        <v>2.8</v>
      </c>
      <c r="Q11" s="216">
        <f>VLOOKUP($M11,単価表,設定値!Q$7,FALSE)</f>
        <v>0</v>
      </c>
      <c r="R11" s="216">
        <f>VLOOKUP($M11,単価表,設定値!R$7,FALSE)</f>
        <v>0</v>
      </c>
      <c r="S11" s="216">
        <f>S10</f>
        <v>6.5</v>
      </c>
      <c r="T11" s="216">
        <f>T10</f>
        <v>0.9</v>
      </c>
      <c r="AC11" s="944" t="s">
        <v>18</v>
      </c>
      <c r="AD11" s="947" t="s">
        <v>19</v>
      </c>
      <c r="AE11" s="948" t="s">
        <v>176</v>
      </c>
      <c r="AF11" s="949"/>
      <c r="AG11" s="949"/>
      <c r="AH11" s="949"/>
      <c r="AI11" s="949"/>
      <c r="AJ11" s="949"/>
      <c r="AK11" s="949"/>
      <c r="AL11" s="949"/>
      <c r="AM11" s="950" t="e">
        <f>IF(②積算表!$K34="○",②積算表!M34*VLOOKUP(設定値!$F$42,加算率C,2,0),0)</f>
        <v>#N/A</v>
      </c>
      <c r="AN11" s="866"/>
      <c r="AO11" s="866" t="e">
        <f>IF(②積算表!$K34="○",②積算表!O34*VLOOKUP(設定値!$F$42,加算率C,3,0),0)</f>
        <v>#N/A</v>
      </c>
      <c r="AP11" s="867"/>
      <c r="AQ11" s="868" t="e">
        <f>IF(②積算表!$K34="○",②積算表!Q34*VLOOKUP(設定値!$F$42,加算率C,2,0),0)</f>
        <v>#N/A</v>
      </c>
      <c r="AR11" s="866"/>
      <c r="AS11" s="866" t="e">
        <f>IF(②積算表!$K34="○",②積算表!S34*VLOOKUP(設定値!$F$42,加算率C,3,0),0)</f>
        <v>#N/A</v>
      </c>
      <c r="AT11" s="869"/>
      <c r="AU11" s="897" t="e">
        <f>IF(②積算表!$K34="○",②積算表!U34*VLOOKUP(設定値!$F$41,加算率C,2,0),0)</f>
        <v>#N/A</v>
      </c>
      <c r="AV11" s="866"/>
      <c r="AW11" s="866" t="e">
        <f>IF(②積算表!$K34="○",②積算表!W34*VLOOKUP(設定値!$F$41,加算率C,3,0),0)</f>
        <v>#N/A</v>
      </c>
      <c r="AX11" s="867"/>
      <c r="AY11" s="868" t="e">
        <f>IF(②積算表!$K34="○",②積算表!Y34*VLOOKUP(設定値!$F$41,加算率C,2,0),0)</f>
        <v>#N/A</v>
      </c>
      <c r="AZ11" s="866"/>
      <c r="BA11" s="866" t="e">
        <f>IF(②積算表!$K34="○",②積算表!AA34*VLOOKUP(設定値!$F$41,加算率C,3,0),0)</f>
        <v>#N/A</v>
      </c>
      <c r="BB11" s="869"/>
      <c r="BC11" s="897" t="e">
        <f>IF(②積算表!$K34="○",②積算表!AC34*VLOOKUP(設定値!$F$40,加算率C,2,0),0)</f>
        <v>#N/A</v>
      </c>
      <c r="BD11" s="866"/>
      <c r="BE11" s="866" t="e">
        <f>IF(②積算表!$K34="○",②積算表!AE34*VLOOKUP(設定値!$F$40,加算率C,3,0),0)</f>
        <v>#N/A</v>
      </c>
      <c r="BF11" s="867"/>
      <c r="BG11" s="868" t="e">
        <f>IF(②積算表!$K34="○",②積算表!AG34*VLOOKUP(設定値!$F$40,加算率C,2,0),0)</f>
        <v>#N/A</v>
      </c>
      <c r="BH11" s="866"/>
      <c r="BI11" s="866" t="e">
        <f>IF(②積算表!$K34="○",②積算表!AI34*VLOOKUP(設定値!$F$40,加算率C,3,0),0)</f>
        <v>#N/A</v>
      </c>
      <c r="BJ11" s="898"/>
    </row>
    <row r="12" spans="2:65" ht="15" customHeight="1">
      <c r="AC12" s="945"/>
      <c r="AD12" s="947"/>
      <c r="AE12" s="256" t="s">
        <v>111</v>
      </c>
      <c r="AF12" s="256"/>
      <c r="AG12" s="256"/>
      <c r="AH12" s="256"/>
      <c r="AI12" s="256"/>
      <c r="AJ12" s="256"/>
      <c r="AK12" s="256"/>
      <c r="AL12" s="256"/>
      <c r="AM12" s="899"/>
      <c r="AN12" s="900"/>
      <c r="AO12" s="900"/>
      <c r="AP12" s="901"/>
      <c r="AQ12" s="908">
        <f>IF(②積算表!$K35="○",②積算表!Q35*VLOOKUP(設定値!$F$42,加算率C,4,0),0)</f>
        <v>0</v>
      </c>
      <c r="AR12" s="902"/>
      <c r="AS12" s="902">
        <f>IF(②積算表!$K35="○",②積算表!S35*VLOOKUP(設定値!$F$42,加算率C,4,0),0)</f>
        <v>0</v>
      </c>
      <c r="AT12" s="909"/>
      <c r="AU12" s="906"/>
      <c r="AV12" s="900"/>
      <c r="AW12" s="900"/>
      <c r="AX12" s="901"/>
      <c r="AY12" s="879">
        <f>IF(②積算表!$K35="○",②積算表!Y35*VLOOKUP(設定値!$F$41,加算率C,IF(②積算表!$K36="○",5,4),0),0)</f>
        <v>0</v>
      </c>
      <c r="AZ12" s="862"/>
      <c r="BA12" s="908">
        <f>IF(②積算表!$K35="○",②積算表!AA35*VLOOKUP(設定値!$F$41,加算率C,IF(②積算表!$K36="○",5,4),0),0)</f>
        <v>0</v>
      </c>
      <c r="BB12" s="902"/>
      <c r="BC12" s="906"/>
      <c r="BD12" s="900"/>
      <c r="BE12" s="900"/>
      <c r="BF12" s="901"/>
      <c r="BG12" s="908">
        <f>IF(②積算表!$K35="○",②積算表!AG35*VLOOKUP(設定値!$F$40,加算率C,4,0),0)</f>
        <v>0</v>
      </c>
      <c r="BH12" s="902"/>
      <c r="BI12" s="902">
        <f>IF(②積算表!$K35="○",②積算表!AI35*VLOOKUP(設定値!$F$40,加算率C,4,0),0)</f>
        <v>0</v>
      </c>
      <c r="BJ12" s="903"/>
    </row>
    <row r="13" spans="2:65" ht="15" customHeight="1">
      <c r="B13" s="217" t="s">
        <v>225</v>
      </c>
      <c r="C13" s="218"/>
      <c r="D13" s="219"/>
      <c r="F13" s="217" t="s">
        <v>145</v>
      </c>
      <c r="G13" s="218"/>
      <c r="H13" s="218" t="e">
        <f>VLOOKUP(②積算表!K37,休日人数,2,1)</f>
        <v>#N/A</v>
      </c>
      <c r="I13" s="218"/>
      <c r="J13" s="219"/>
      <c r="AC13" s="945"/>
      <c r="AD13" s="947"/>
      <c r="AE13" s="256" t="s">
        <v>228</v>
      </c>
      <c r="AF13" s="256"/>
      <c r="AG13" s="256"/>
      <c r="AH13" s="256"/>
      <c r="AI13" s="256"/>
      <c r="AJ13" s="256"/>
      <c r="AK13" s="256"/>
      <c r="AL13" s="256"/>
      <c r="AM13" s="899"/>
      <c r="AN13" s="900"/>
      <c r="AO13" s="900"/>
      <c r="AP13" s="901"/>
      <c r="AQ13" s="904"/>
      <c r="AR13" s="900"/>
      <c r="AS13" s="900"/>
      <c r="AT13" s="905"/>
      <c r="AU13" s="879">
        <f>IF(②積算表!$K36="○",②積算表!U36*VLOOKUP(設定値!$F$41,加算率C,6,0),0)</f>
        <v>0</v>
      </c>
      <c r="AV13" s="862"/>
      <c r="AW13" s="877">
        <f>IF(②積算表!$K36="○",②積算表!W36*VLOOKUP(設定値!$F$41,加算率C,6,0),0)</f>
        <v>0</v>
      </c>
      <c r="AX13" s="878"/>
      <c r="AY13" s="879">
        <f>IF(②積算表!$K36="○",②積算表!Y36*VLOOKUP(設定値!$F$41,加算率C,6,0),0)</f>
        <v>0</v>
      </c>
      <c r="AZ13" s="862"/>
      <c r="BA13" s="877">
        <f>IF(②積算表!$K36="○",②積算表!AA36*VLOOKUP(設定値!$F$41,加算率C,6,0),0)</f>
        <v>0</v>
      </c>
      <c r="BB13" s="878"/>
      <c r="BC13" s="906"/>
      <c r="BD13" s="900"/>
      <c r="BE13" s="900"/>
      <c r="BF13" s="901"/>
      <c r="BG13" s="904"/>
      <c r="BH13" s="900"/>
      <c r="BI13" s="900"/>
      <c r="BJ13" s="907"/>
    </row>
    <row r="14" spans="2:65" ht="15" customHeight="1">
      <c r="B14" s="220"/>
      <c r="C14" s="221">
        <v>6</v>
      </c>
      <c r="D14" s="222">
        <v>12</v>
      </c>
      <c r="F14" s="220"/>
      <c r="G14" s="873" t="s">
        <v>226</v>
      </c>
      <c r="H14" s="874"/>
      <c r="I14" s="223"/>
      <c r="J14" s="223"/>
      <c r="AC14" s="945"/>
      <c r="AD14" s="947"/>
      <c r="AE14" s="257" t="s">
        <v>144</v>
      </c>
      <c r="AF14" s="257"/>
      <c r="AG14" s="257"/>
      <c r="AH14" s="257"/>
      <c r="AI14" s="257"/>
      <c r="AJ14" s="257"/>
      <c r="AK14" s="257"/>
      <c r="AL14" s="257"/>
      <c r="AM14" s="861">
        <f>IF(②積算表!$K37&gt;0,②積算表!M37*VLOOKUP($H$13,$H$16:$J$29,3,0),0)</f>
        <v>0</v>
      </c>
      <c r="AN14" s="862"/>
      <c r="AO14" s="877">
        <f>IF(②積算表!$K37&gt;0,②積算表!O37*VLOOKUP($H$13,$H$16:$J$29,3,0),0)</f>
        <v>0</v>
      </c>
      <c r="AP14" s="878"/>
      <c r="AQ14" s="879">
        <f>IF(②積算表!$K37&gt;0,②積算表!Q37*VLOOKUP($H$13,$H$16:$J$29,3,0),0)</f>
        <v>0</v>
      </c>
      <c r="AR14" s="862"/>
      <c r="AS14" s="877">
        <f>IF(②積算表!$K37&gt;0,②積算表!S37*VLOOKUP($H$13,$H$16:$J$29,3,0),0)</f>
        <v>0</v>
      </c>
      <c r="AT14" s="878"/>
      <c r="AU14" s="879">
        <f>IF(②積算表!$K37&gt;0,②積算表!U37*VLOOKUP($H$13,$H$16:$J$29,3,0),0)</f>
        <v>0</v>
      </c>
      <c r="AV14" s="862"/>
      <c r="AW14" s="877">
        <f>IF(②積算表!$K37&gt;0,②積算表!W37*VLOOKUP($H$13,$H$16:$J$29,3,0),0)</f>
        <v>0</v>
      </c>
      <c r="AX14" s="878"/>
      <c r="AY14" s="879">
        <f>IF(②積算表!$K37&gt;0,②積算表!Y37*VLOOKUP($H$13,$H$16:$J$29,3,0),0)</f>
        <v>0</v>
      </c>
      <c r="AZ14" s="862"/>
      <c r="BA14" s="877">
        <f>IF(②積算表!$K37&gt;0,②積算表!AA37*VLOOKUP($H$13,$H$16:$J$29,3,0),0)</f>
        <v>0</v>
      </c>
      <c r="BB14" s="878"/>
      <c r="BC14" s="879">
        <f>IF(②積算表!$K37&gt;0,②積算表!AC37*VLOOKUP($H$13,$H$16:$J$29,3,0),0)</f>
        <v>0</v>
      </c>
      <c r="BD14" s="862"/>
      <c r="BE14" s="877">
        <f>IF(②積算表!$K37&gt;0,②積算表!AE37*VLOOKUP($H$13,$H$16:$J$29,3,0),0)</f>
        <v>0</v>
      </c>
      <c r="BF14" s="878"/>
      <c r="BG14" s="879">
        <f>IF(②積算表!$K37&gt;0,②積算表!AG37*VLOOKUP($H$13,$H$16:$J$29,3,0),0)</f>
        <v>0</v>
      </c>
      <c r="BH14" s="862"/>
      <c r="BI14" s="877">
        <f>IF(②積算表!$K37&gt;0,②積算表!AI37*VLOOKUP($H$13,$H$16:$J$29,3,0),0)</f>
        <v>0</v>
      </c>
      <c r="BJ14" s="880"/>
    </row>
    <row r="15" spans="2:65" ht="15" customHeight="1" thickBot="1">
      <c r="B15" s="220"/>
      <c r="C15" s="224">
        <v>13</v>
      </c>
      <c r="D15" s="225">
        <v>19</v>
      </c>
      <c r="F15" s="220"/>
      <c r="G15" s="226"/>
      <c r="H15" s="875" t="s">
        <v>227</v>
      </c>
      <c r="I15" s="875"/>
      <c r="J15" s="227" t="s">
        <v>243</v>
      </c>
      <c r="AC15" s="945"/>
      <c r="AD15" s="947"/>
      <c r="AE15" s="258" t="s">
        <v>20</v>
      </c>
      <c r="AF15" s="259"/>
      <c r="AG15" s="259"/>
      <c r="AH15" s="259"/>
      <c r="AI15" s="260"/>
      <c r="AJ15" s="259"/>
      <c r="AK15" s="259"/>
      <c r="AL15" s="259"/>
      <c r="AM15" s="881">
        <f>IF(②積算表!$K38="○",②積算表!M38*VLOOKUP(設定値!$F$42,加算率C,7,0),0)</f>
        <v>0</v>
      </c>
      <c r="AN15" s="858"/>
      <c r="AO15" s="859">
        <f>IF(②積算表!$K38="○",②積算表!O38*VLOOKUP(設定値!$F$42,加算率C,7,0),0)</f>
        <v>0</v>
      </c>
      <c r="AP15" s="882"/>
      <c r="AQ15" s="857">
        <f>IF(②積算表!$K38="○",②積算表!Q38*VLOOKUP(設定値!$F$42,加算率C,7,0),0)</f>
        <v>0</v>
      </c>
      <c r="AR15" s="858"/>
      <c r="AS15" s="859">
        <f>IF(②積算表!$K38="○",②積算表!S38*VLOOKUP(設定値!$F$42,加算率C,7,0),0)</f>
        <v>0</v>
      </c>
      <c r="AT15" s="882"/>
      <c r="AU15" s="857">
        <f>IF(②積算表!$K38="○",②積算表!U38*VLOOKUP(設定値!$F$42,加算率C,7,0),0)</f>
        <v>0</v>
      </c>
      <c r="AV15" s="858"/>
      <c r="AW15" s="859">
        <f>IF(②積算表!$K38="○",②積算表!W38*VLOOKUP(設定値!$F$42,加算率C,7,0),0)</f>
        <v>0</v>
      </c>
      <c r="AX15" s="882"/>
      <c r="AY15" s="857">
        <f>IF(②積算表!$K38="○",②積算表!Y38*VLOOKUP(設定値!$F$42,加算率C,7,0),0)</f>
        <v>0</v>
      </c>
      <c r="AZ15" s="858"/>
      <c r="BA15" s="859">
        <f>IF(②積算表!$K38="○",②積算表!AA38*VLOOKUP(設定値!$F$42,加算率C,7,0),0)</f>
        <v>0</v>
      </c>
      <c r="BB15" s="882"/>
      <c r="BC15" s="857">
        <f>IF(②積算表!$K38="○",②積算表!AC38*VLOOKUP(設定値!$F$42,加算率C,7,0),0)</f>
        <v>0</v>
      </c>
      <c r="BD15" s="858"/>
      <c r="BE15" s="859">
        <f>IF(②積算表!$K38="○",②積算表!AE38*VLOOKUP(設定値!$F$42,加算率C,7,0),0)</f>
        <v>0</v>
      </c>
      <c r="BF15" s="882"/>
      <c r="BG15" s="857">
        <f>IF(②積算表!$K38="○",②積算表!AG38*VLOOKUP(設定値!$F$42,加算率C,7,0),0)</f>
        <v>0</v>
      </c>
      <c r="BH15" s="858"/>
      <c r="BI15" s="859">
        <f>IF(②積算表!$K38="○",②積算表!AI38*VLOOKUP(設定値!$F$42,加算率C,7,0),0)</f>
        <v>0</v>
      </c>
      <c r="BJ15" s="860"/>
    </row>
    <row r="16" spans="2:65" ht="15" customHeight="1" thickTop="1">
      <c r="B16" s="220"/>
      <c r="C16" s="224"/>
      <c r="D16" s="225"/>
      <c r="F16" s="220"/>
      <c r="G16" s="228">
        <v>1</v>
      </c>
      <c r="H16" s="229">
        <v>210</v>
      </c>
      <c r="I16" s="271">
        <f>'保育単価表（Ａ型）'!BO10</f>
        <v>2950</v>
      </c>
      <c r="J16" s="229">
        <f>VLOOKUP(I16,'保育単価表（Ａ型）'!BO10:BU23,7,FALSE)</f>
        <v>1.9</v>
      </c>
      <c r="AC16" s="945"/>
      <c r="AD16" s="947"/>
      <c r="AE16" s="261"/>
      <c r="AF16" s="261"/>
      <c r="AG16" s="261"/>
      <c r="AH16" s="261"/>
      <c r="AI16" s="262"/>
      <c r="AJ16" s="261"/>
      <c r="AK16" s="261"/>
      <c r="AL16" s="262"/>
      <c r="AM16" s="910" t="e">
        <f>SUM(AM11:AN15)</f>
        <v>#N/A</v>
      </c>
      <c r="AN16" s="911"/>
      <c r="AO16" s="911" t="e">
        <f>SUM(AO11:AP15)</f>
        <v>#N/A</v>
      </c>
      <c r="AP16" s="912"/>
      <c r="AQ16" s="913" t="e">
        <f>SUM(AQ11:AR15)</f>
        <v>#N/A</v>
      </c>
      <c r="AR16" s="911"/>
      <c r="AS16" s="911" t="e">
        <f>SUM(AS11:AT15)</f>
        <v>#N/A</v>
      </c>
      <c r="AT16" s="912"/>
      <c r="AU16" s="913" t="e">
        <f>SUM(AU11:AV15)</f>
        <v>#N/A</v>
      </c>
      <c r="AV16" s="911"/>
      <c r="AW16" s="911" t="e">
        <f>SUM(AW11:AX15)</f>
        <v>#N/A</v>
      </c>
      <c r="AX16" s="914"/>
      <c r="AY16" s="915" t="e">
        <f>SUM(AY11:AZ15)</f>
        <v>#N/A</v>
      </c>
      <c r="AZ16" s="911"/>
      <c r="BA16" s="911" t="e">
        <f>SUM(BA11:BB15)</f>
        <v>#N/A</v>
      </c>
      <c r="BB16" s="914"/>
      <c r="BC16" s="915" t="e">
        <f>SUM(BC11:BD15)</f>
        <v>#N/A</v>
      </c>
      <c r="BD16" s="911"/>
      <c r="BE16" s="911" t="e">
        <f>SUM(BE11:BF15)</f>
        <v>#N/A</v>
      </c>
      <c r="BF16" s="914"/>
      <c r="BG16" s="915" t="e">
        <f>SUM(BG11:BH15)</f>
        <v>#N/A</v>
      </c>
      <c r="BH16" s="911"/>
      <c r="BI16" s="911" t="e">
        <f>SUM(BI11:BJ15)</f>
        <v>#N/A</v>
      </c>
      <c r="BJ16" s="917"/>
    </row>
    <row r="17" spans="2:86" ht="15" customHeight="1">
      <c r="B17" s="220"/>
      <c r="C17" s="224"/>
      <c r="D17" s="225"/>
      <c r="F17" s="220"/>
      <c r="G17" s="230">
        <v>211</v>
      </c>
      <c r="H17" s="229">
        <v>279</v>
      </c>
      <c r="I17" s="229">
        <f>'保育単価表（Ａ型）'!BO11</f>
        <v>3160</v>
      </c>
      <c r="J17" s="229">
        <f>VLOOKUP(I17,'保育単価表（Ａ型）'!BO11:BU24,7,FALSE)</f>
        <v>1.7</v>
      </c>
      <c r="AC17" s="945"/>
      <c r="AD17" s="918" t="s">
        <v>22</v>
      </c>
      <c r="AE17" s="921" t="s">
        <v>147</v>
      </c>
      <c r="AF17" s="922"/>
      <c r="AG17" s="922"/>
      <c r="AH17" s="922"/>
      <c r="AI17" s="922"/>
      <c r="AJ17" s="922"/>
      <c r="AK17" s="922"/>
      <c r="AL17" s="922"/>
      <c r="AM17" s="521">
        <f>-IF(設定値!AM$33=0,0,IF(設定値!AM$33&lt;10,INT(設定値!AM$33),ROUNDDOWN(設定値!AM$33,-1)))</f>
        <v>0</v>
      </c>
      <c r="AN17" s="470"/>
      <c r="AO17" s="471">
        <f>-IF(設定値!AO$33=0,0,IF(設定値!AO$33&lt;10,INT(設定値!AO$33),ROUNDDOWN(設定値!AO$33,-1)))</f>
        <v>0</v>
      </c>
      <c r="AP17" s="472"/>
      <c r="AQ17" s="469">
        <f>-IF(設定値!AQ$33=0,0,IF(設定値!AQ$33&lt;10,INT(設定値!AQ$33),ROUNDDOWN(設定値!AQ$33,-1)))</f>
        <v>0</v>
      </c>
      <c r="AR17" s="470"/>
      <c r="AS17" s="471">
        <f>-IF(設定値!AS$33=0,0,IF(設定値!AS$33&lt;10,INT(設定値!AS$33),ROUNDDOWN(設定値!AS$33,-1)))</f>
        <v>0</v>
      </c>
      <c r="AT17" s="472"/>
      <c r="AU17" s="469">
        <f>-IF(設定値!AU$33=0,0,IF(設定値!AU$33&lt;10,INT(設定値!AU$33),ROUNDDOWN(設定値!AU$33,-1)))</f>
        <v>0</v>
      </c>
      <c r="AV17" s="470"/>
      <c r="AW17" s="471">
        <f>-IF(設定値!AW$33=0,0,IF(設定値!AW$33&lt;10,INT(設定値!AW$33),ROUNDDOWN(設定値!AW$33,-1)))</f>
        <v>0</v>
      </c>
      <c r="AX17" s="472"/>
      <c r="AY17" s="469">
        <f>-IF(設定値!AY$33=0,0,IF(設定値!AY$33&lt;10,INT(設定値!AY$33),ROUNDDOWN(設定値!AY$33,-1)))</f>
        <v>0</v>
      </c>
      <c r="AZ17" s="470"/>
      <c r="BA17" s="471">
        <f>-IF(設定値!BA$33=0,0,IF(設定値!BA$33&lt;10,INT(設定値!BA$33),ROUNDDOWN(設定値!BA$33,-1)))</f>
        <v>0</v>
      </c>
      <c r="BB17" s="472"/>
      <c r="BC17" s="469">
        <f>-IF(設定値!BC$33=0,0,IF(設定値!BC$33&lt;10,INT(設定値!BC$33),ROUNDDOWN(設定値!BC$33,-1)))</f>
        <v>0</v>
      </c>
      <c r="BD17" s="470"/>
      <c r="BE17" s="471">
        <f>-IF(設定値!BE$33=0,0,IF(設定値!BE$33&lt;10,INT(設定値!BE$33),ROUNDDOWN(設定値!BE$33,-1)))</f>
        <v>0</v>
      </c>
      <c r="BF17" s="472"/>
      <c r="BG17" s="469">
        <f>-IF(設定値!BG$33=0,0,IF(設定値!BG$33&lt;10,INT(設定値!BG$33),ROUNDDOWN(設定値!BG$33,-1)))</f>
        <v>0</v>
      </c>
      <c r="BH17" s="470"/>
      <c r="BI17" s="471">
        <f>-IF(設定値!BI$33=0,0,IF(設定値!BI$33&lt;10,INT(設定値!BI$33),ROUNDDOWN(設定値!BI$33,-1)))</f>
        <v>0</v>
      </c>
      <c r="BJ17" s="916"/>
    </row>
    <row r="18" spans="2:86" ht="15" customHeight="1">
      <c r="B18" s="220"/>
      <c r="C18" s="224"/>
      <c r="D18" s="225"/>
      <c r="F18" s="220"/>
      <c r="G18" s="230">
        <v>280</v>
      </c>
      <c r="H18" s="229">
        <v>349</v>
      </c>
      <c r="I18" s="229">
        <f>'保育単価表（Ａ型）'!BO12</f>
        <v>3580</v>
      </c>
      <c r="J18" s="229">
        <f>VLOOKUP(I18,'保育単価表（Ａ型）'!BO12:BU25,7,FALSE)</f>
        <v>1.8</v>
      </c>
      <c r="AC18" s="945"/>
      <c r="AD18" s="919"/>
      <c r="AE18" s="921" t="s">
        <v>146</v>
      </c>
      <c r="AF18" s="922"/>
      <c r="AG18" s="922"/>
      <c r="AH18" s="922"/>
      <c r="AI18" s="922"/>
      <c r="AJ18" s="922"/>
      <c r="AK18" s="922"/>
      <c r="AL18" s="922"/>
      <c r="AM18" s="521">
        <f>IF(②積算表!$K40="○",②積算表!M40*VLOOKUP(設定値!$F$41,加算率C,8,0),0)</f>
        <v>0</v>
      </c>
      <c r="AN18" s="470"/>
      <c r="AO18" s="471">
        <f>IF(②積算表!$K40="○",②積算表!O40*VLOOKUP(設定値!$F$41,加算率C,8,0),0)</f>
        <v>0</v>
      </c>
      <c r="AP18" s="472"/>
      <c r="AQ18" s="469">
        <f>IF(②積算表!$K40="○",②積算表!Q40*VLOOKUP(設定値!$F$41,加算率C,8,0),0)</f>
        <v>0</v>
      </c>
      <c r="AR18" s="470"/>
      <c r="AS18" s="471">
        <f>IF(②積算表!$K40="○",②積算表!S40*VLOOKUP(設定値!$F$41,加算率C,8,0),0)</f>
        <v>0</v>
      </c>
      <c r="AT18" s="472"/>
      <c r="AU18" s="469">
        <f>IF(②積算表!$K40="○",②積算表!U40*VLOOKUP(設定値!$F$41,加算率C,8,0),0)</f>
        <v>0</v>
      </c>
      <c r="AV18" s="470"/>
      <c r="AW18" s="471">
        <f>IF(②積算表!$K40="○",②積算表!W40*VLOOKUP(設定値!$F$41,加算率C,8,0),0)</f>
        <v>0</v>
      </c>
      <c r="AX18" s="472"/>
      <c r="AY18" s="469">
        <f>IF(②積算表!$K40="○",②積算表!Y40*VLOOKUP(設定値!$F$41,加算率C,8,0),0)</f>
        <v>0</v>
      </c>
      <c r="AZ18" s="470"/>
      <c r="BA18" s="471">
        <f>IF(②積算表!$K40="○",②積算表!AA40*VLOOKUP(設定値!$F$41,加算率C,8,0),0)</f>
        <v>0</v>
      </c>
      <c r="BB18" s="472"/>
      <c r="BC18" s="469">
        <f>IF(②積算表!$K40="○",②積算表!AC40*VLOOKUP(設定値!$F$41,加算率C,8,0),0)</f>
        <v>0</v>
      </c>
      <c r="BD18" s="470"/>
      <c r="BE18" s="471">
        <f>IF(②積算表!$K40="○",②積算表!AE40*VLOOKUP(設定値!$F$41,加算率C,8,0),0)</f>
        <v>0</v>
      </c>
      <c r="BF18" s="472"/>
      <c r="BG18" s="469">
        <f>IF(②積算表!$K40="○",②積算表!AG40*VLOOKUP(設定値!$F$41,加算率C,8,0),0)</f>
        <v>0</v>
      </c>
      <c r="BH18" s="470"/>
      <c r="BI18" s="471">
        <f>IF(②積算表!$K40="○",②積算表!AI40*VLOOKUP(設定値!$F$41,加算率C,8,0),0)</f>
        <v>0</v>
      </c>
      <c r="BJ18" s="916"/>
    </row>
    <row r="19" spans="2:86" ht="15" customHeight="1" thickBot="1">
      <c r="B19" s="220"/>
      <c r="C19" s="224"/>
      <c r="D19" s="225"/>
      <c r="F19" s="220"/>
      <c r="G19" s="230">
        <v>350</v>
      </c>
      <c r="H19" s="229">
        <v>419</v>
      </c>
      <c r="I19" s="229">
        <f>'保育単価表（Ａ型）'!BO13</f>
        <v>4010</v>
      </c>
      <c r="J19" s="229">
        <f>VLOOKUP(I19,'保育単価表（Ａ型）'!BO13:BU26,7,FALSE)</f>
        <v>1.9</v>
      </c>
      <c r="AC19" s="945"/>
      <c r="AD19" s="919"/>
      <c r="AE19" s="921" t="s">
        <v>150</v>
      </c>
      <c r="AF19" s="922"/>
      <c r="AG19" s="922"/>
      <c r="AH19" s="922"/>
      <c r="AI19" s="922"/>
      <c r="AJ19" s="922"/>
      <c r="AK19" s="922"/>
      <c r="AL19" s="922"/>
      <c r="AM19" s="521">
        <f>-IF(設定値!AM$38=0,0,IF(設定値!AM$38&lt;10,INT(設定値!AM$38),ROUNDDOWN(設定値!AM$38,-1)))</f>
        <v>0</v>
      </c>
      <c r="AN19" s="930"/>
      <c r="AO19" s="515">
        <f>-IF(設定値!AO$38=0,0,IF(設定値!AO$38&lt;10,INT(設定値!AO$38),ROUNDDOWN(設定値!AO$38,-1)))</f>
        <v>0</v>
      </c>
      <c r="AP19" s="516"/>
      <c r="AQ19" s="523">
        <f>-IF(設定値!AQ$38=0,0,IF(設定値!AQ$38&lt;10,INT(設定値!AQ$38),ROUNDDOWN(設定値!AQ$38,-1)))</f>
        <v>0</v>
      </c>
      <c r="AR19" s="497"/>
      <c r="AS19" s="515">
        <f>-IF(設定値!AS$38=0,0,IF(設定値!AS$38&lt;10,INT(設定値!AS$38),ROUNDDOWN(設定値!AS$38,-1)))</f>
        <v>0</v>
      </c>
      <c r="AT19" s="516"/>
      <c r="AU19" s="523">
        <f>-IF(設定値!AU$38=0,0,IF(設定値!AU$38&lt;10,INT(設定値!AU$38),ROUNDDOWN(設定値!AU$38,-1)))</f>
        <v>0</v>
      </c>
      <c r="AV19" s="497"/>
      <c r="AW19" s="515">
        <f>-IF(設定値!AW$38=0,0,IF(設定値!AW$38&lt;10,INT(設定値!AW$38),ROUNDDOWN(設定値!AW$38,-1)))</f>
        <v>0</v>
      </c>
      <c r="AX19" s="516"/>
      <c r="AY19" s="523">
        <f>-IF(設定値!AY$38=0,0,IF(設定値!AY$38&lt;10,INT(設定値!AY$38),ROUNDDOWN(設定値!AY$38,-1)))</f>
        <v>0</v>
      </c>
      <c r="AZ19" s="497"/>
      <c r="BA19" s="515">
        <f>-IF(設定値!BA$38=0,0,IF(設定値!BA$38&lt;10,INT(設定値!BA$38),ROUNDDOWN(設定値!BA$38,-1)))</f>
        <v>0</v>
      </c>
      <c r="BB19" s="516"/>
      <c r="BC19" s="523">
        <f>-IF(設定値!BC$38=0,0,IF(設定値!BC$38&lt;10,INT(設定値!BC$38),ROUNDDOWN(設定値!BC$38,-1)))</f>
        <v>0</v>
      </c>
      <c r="BD19" s="497"/>
      <c r="BE19" s="515">
        <f>-IF(設定値!BE$38=0,0,IF(設定値!BE$38&lt;10,INT(設定値!BE$38),ROUNDDOWN(設定値!BE$38,-1)))</f>
        <v>0</v>
      </c>
      <c r="BF19" s="516"/>
      <c r="BG19" s="523">
        <f>-IF(設定値!BG$38=0,0,IF(設定値!BG$38&lt;10,INT(設定値!BG$38),ROUNDDOWN(設定値!BG$38,-1)))</f>
        <v>0</v>
      </c>
      <c r="BH19" s="497"/>
      <c r="BI19" s="515">
        <f>-IF(設定値!BI$38=0,0,IF(設定値!BI$38&lt;10,INT(設定値!BI$38),ROUNDDOWN(設定値!BI$38,-1)))</f>
        <v>0</v>
      </c>
      <c r="BJ19" s="923"/>
    </row>
    <row r="20" spans="2:86" ht="15" customHeight="1" thickTop="1">
      <c r="B20" s="220"/>
      <c r="C20" s="224"/>
      <c r="D20" s="225"/>
      <c r="F20" s="220"/>
      <c r="G20" s="230">
        <v>420</v>
      </c>
      <c r="H20" s="229">
        <v>489</v>
      </c>
      <c r="I20" s="229">
        <f>'保育単価表（Ａ型）'!BO14</f>
        <v>4440</v>
      </c>
      <c r="J20" s="229">
        <f>VLOOKUP(I20,'保育単価表（Ａ型）'!BO14:BU27,7,FALSE)</f>
        <v>2</v>
      </c>
      <c r="AC20" s="945"/>
      <c r="AD20" s="920"/>
      <c r="AE20" s="924" t="s">
        <v>151</v>
      </c>
      <c r="AF20" s="925"/>
      <c r="AG20" s="925"/>
      <c r="AH20" s="925"/>
      <c r="AI20" s="925"/>
      <c r="AJ20" s="925"/>
      <c r="AK20" s="925"/>
      <c r="AL20" s="925"/>
      <c r="AM20" s="926">
        <f>SUM(AM17:AN19)</f>
        <v>0</v>
      </c>
      <c r="AN20" s="915"/>
      <c r="AO20" s="912">
        <f>SUM(AO17:AP19)</f>
        <v>0</v>
      </c>
      <c r="AP20" s="927"/>
      <c r="AQ20" s="928">
        <f>SUM(AQ17:AR19)</f>
        <v>0</v>
      </c>
      <c r="AR20" s="915"/>
      <c r="AS20" s="912">
        <f>SUM(AS17:AT19)</f>
        <v>0</v>
      </c>
      <c r="AT20" s="927"/>
      <c r="AU20" s="928">
        <f>SUM(AU17:AV19)</f>
        <v>0</v>
      </c>
      <c r="AV20" s="915"/>
      <c r="AW20" s="912">
        <f>SUM(AW17:AX19)</f>
        <v>0</v>
      </c>
      <c r="AX20" s="927"/>
      <c r="AY20" s="928">
        <f>SUM(AY17:AZ19)</f>
        <v>0</v>
      </c>
      <c r="AZ20" s="915"/>
      <c r="BA20" s="912">
        <f>SUM(BA17:BB19)</f>
        <v>0</v>
      </c>
      <c r="BB20" s="927"/>
      <c r="BC20" s="928">
        <f>SUM(BC17:BD19)</f>
        <v>0</v>
      </c>
      <c r="BD20" s="915"/>
      <c r="BE20" s="912">
        <f>SUM(BE17:BF19)</f>
        <v>0</v>
      </c>
      <c r="BF20" s="927"/>
      <c r="BG20" s="928">
        <f>SUM(BG17:BH19)</f>
        <v>0</v>
      </c>
      <c r="BH20" s="915"/>
      <c r="BI20" s="912">
        <f>SUM(BI17:BJ19)</f>
        <v>0</v>
      </c>
      <c r="BJ20" s="929"/>
    </row>
    <row r="21" spans="2:86" ht="15" customHeight="1" thickBot="1">
      <c r="B21" s="220"/>
      <c r="C21" s="224"/>
      <c r="D21" s="225"/>
      <c r="F21" s="220"/>
      <c r="G21" s="230">
        <v>490</v>
      </c>
      <c r="H21" s="229">
        <v>559</v>
      </c>
      <c r="I21" s="229">
        <f>'保育単価表（Ａ型）'!BO15</f>
        <v>4860</v>
      </c>
      <c r="J21" s="229">
        <f>VLOOKUP(I21,'保育単価表（Ａ型）'!BO15:BU28,7,FALSE)</f>
        <v>1.8</v>
      </c>
      <c r="AC21" s="945"/>
      <c r="AD21" s="918" t="s">
        <v>156</v>
      </c>
      <c r="AE21" s="263" t="s">
        <v>152</v>
      </c>
      <c r="AF21" s="263"/>
      <c r="AG21" s="263"/>
      <c r="AH21" s="263"/>
      <c r="AI21" s="264"/>
      <c r="AJ21" s="263"/>
      <c r="AK21" s="263"/>
      <c r="AL21" s="263"/>
      <c r="AM21" s="931">
        <f>IF(OR(②積算表!$K46="配置", ②積算表!$K46="兼務"), CHOOSE(IF(②積算表!$K46="配置", 1, 2), $F$60, $F$61)*②積算表!M46,0)</f>
        <v>0</v>
      </c>
      <c r="AN21" s="932"/>
      <c r="AO21" s="932"/>
      <c r="AP21" s="932"/>
      <c r="AQ21" s="932"/>
      <c r="AR21" s="932"/>
      <c r="AS21" s="932"/>
      <c r="AT21" s="932"/>
      <c r="AU21" s="932"/>
      <c r="AV21" s="932"/>
      <c r="AW21" s="932"/>
      <c r="AX21" s="932"/>
      <c r="AY21" s="932"/>
      <c r="AZ21" s="932"/>
      <c r="BA21" s="932"/>
      <c r="BB21" s="932"/>
      <c r="BC21" s="932"/>
      <c r="BD21" s="932"/>
      <c r="BE21" s="932"/>
      <c r="BF21" s="932"/>
      <c r="BG21" s="932"/>
      <c r="BH21" s="932"/>
      <c r="BI21" s="932"/>
      <c r="BJ21" s="933"/>
    </row>
    <row r="22" spans="2:86" ht="15" customHeight="1" thickTop="1">
      <c r="B22" s="220"/>
      <c r="C22" s="224"/>
      <c r="D22" s="225"/>
      <c r="F22" s="220"/>
      <c r="G22" s="230">
        <v>560</v>
      </c>
      <c r="H22" s="229">
        <v>629</v>
      </c>
      <c r="I22" s="229">
        <f>'保育単価表（Ａ型）'!BO16</f>
        <v>5290</v>
      </c>
      <c r="J22" s="229">
        <f>VLOOKUP(I22,'保育単価表（Ａ型）'!BO16:BU29,7,FALSE)</f>
        <v>1.9</v>
      </c>
      <c r="AC22" s="946"/>
      <c r="AD22" s="920"/>
      <c r="AE22" s="261"/>
      <c r="AF22" s="261"/>
      <c r="AG22" s="261"/>
      <c r="AH22" s="261"/>
      <c r="AI22" s="262"/>
      <c r="AJ22" s="261"/>
      <c r="AK22" s="261"/>
      <c r="AL22" s="261"/>
      <c r="AM22" s="934">
        <f>SUM(AM21)</f>
        <v>0</v>
      </c>
      <c r="AN22" s="935"/>
      <c r="AO22" s="935"/>
      <c r="AP22" s="935"/>
      <c r="AQ22" s="935"/>
      <c r="AR22" s="935"/>
      <c r="AS22" s="935"/>
      <c r="AT22" s="935"/>
      <c r="AU22" s="935"/>
      <c r="AV22" s="935"/>
      <c r="AW22" s="935"/>
      <c r="AX22" s="935"/>
      <c r="AY22" s="935"/>
      <c r="AZ22" s="935"/>
      <c r="BA22" s="935"/>
      <c r="BB22" s="935"/>
      <c r="BC22" s="935"/>
      <c r="BD22" s="935"/>
      <c r="BE22" s="935"/>
      <c r="BF22" s="935"/>
      <c r="BG22" s="935"/>
      <c r="BH22" s="935"/>
      <c r="BI22" s="935"/>
      <c r="BJ22" s="936"/>
    </row>
    <row r="23" spans="2:86" ht="15" customHeight="1">
      <c r="B23" s="220"/>
      <c r="C23" s="224"/>
      <c r="D23" s="225"/>
      <c r="F23" s="220"/>
      <c r="G23" s="230">
        <v>630</v>
      </c>
      <c r="H23" s="229">
        <v>699</v>
      </c>
      <c r="I23" s="229">
        <f>'保育単価表（Ａ型）'!BO17</f>
        <v>5710</v>
      </c>
      <c r="J23" s="229">
        <f>VLOOKUP(I23,'保育単価表（Ａ型）'!BO17:BU30,7,FALSE)</f>
        <v>1.9</v>
      </c>
      <c r="AC23" s="937" t="s">
        <v>252</v>
      </c>
      <c r="AD23" s="938"/>
      <c r="AE23" s="938"/>
      <c r="AF23" s="938"/>
      <c r="AG23" s="938"/>
      <c r="AH23" s="938"/>
      <c r="AI23" s="938"/>
      <c r="AJ23" s="938"/>
      <c r="AK23" s="938"/>
      <c r="AL23" s="938"/>
      <c r="AM23" s="939" t="e">
        <f>AM16+AM20+$AM$22</f>
        <v>#N/A</v>
      </c>
      <c r="AN23" s="940"/>
      <c r="AO23" s="940" t="e">
        <f>AO16+AO20+$AM$22</f>
        <v>#N/A</v>
      </c>
      <c r="AP23" s="941"/>
      <c r="AQ23" s="942" t="e">
        <f>AQ16+AQ20+$AM$22</f>
        <v>#N/A</v>
      </c>
      <c r="AR23" s="940"/>
      <c r="AS23" s="940" t="e">
        <f>AS16+AS20+$AM$22</f>
        <v>#N/A</v>
      </c>
      <c r="AT23" s="941"/>
      <c r="AU23" s="942" t="e">
        <f>AU16+AU20+$AM$22</f>
        <v>#N/A</v>
      </c>
      <c r="AV23" s="940"/>
      <c r="AW23" s="940" t="e">
        <f>AW16+AW20+$AM$22</f>
        <v>#N/A</v>
      </c>
      <c r="AX23" s="941"/>
      <c r="AY23" s="942" t="e">
        <f>AY16+AY20+$AM$22</f>
        <v>#N/A</v>
      </c>
      <c r="AZ23" s="940"/>
      <c r="BA23" s="940" t="e">
        <f>BA16+BA20+$AM$22</f>
        <v>#N/A</v>
      </c>
      <c r="BB23" s="941"/>
      <c r="BC23" s="942" t="e">
        <f>BC16+BC20+$AM$22</f>
        <v>#N/A</v>
      </c>
      <c r="BD23" s="940"/>
      <c r="BE23" s="940" t="e">
        <f>BE16+BE20+$AM$22</f>
        <v>#N/A</v>
      </c>
      <c r="BF23" s="941"/>
      <c r="BG23" s="942" t="e">
        <f>BG16+BG20+$AM$22</f>
        <v>#N/A</v>
      </c>
      <c r="BH23" s="940"/>
      <c r="BI23" s="940" t="e">
        <f>BI16+BI20+$AM$22</f>
        <v>#N/A</v>
      </c>
      <c r="BJ23" s="943"/>
    </row>
    <row r="24" spans="2:86" ht="15" customHeight="1" thickBot="1">
      <c r="B24" s="220"/>
      <c r="C24" s="224"/>
      <c r="D24" s="225"/>
      <c r="F24" s="220"/>
      <c r="G24" s="230">
        <v>700</v>
      </c>
      <c r="H24" s="229">
        <v>769</v>
      </c>
      <c r="I24" s="229">
        <f>'保育単価表（Ａ型）'!BO18</f>
        <v>6140</v>
      </c>
      <c r="J24" s="229">
        <f>VLOOKUP(I24,'保育単価表（Ａ型）'!BO18:BU31,7,FALSE)</f>
        <v>2</v>
      </c>
      <c r="AC24" s="954" t="s">
        <v>23</v>
      </c>
      <c r="AD24" s="955"/>
      <c r="AE24" s="955"/>
      <c r="AF24" s="955"/>
      <c r="AG24" s="955"/>
      <c r="AH24" s="955"/>
      <c r="AI24" s="955"/>
      <c r="AJ24" s="955"/>
      <c r="AK24" s="955"/>
      <c r="AL24" s="955"/>
      <c r="AM24" s="956" t="e">
        <f>AM23*②積算表!M33</f>
        <v>#N/A</v>
      </c>
      <c r="AN24" s="952"/>
      <c r="AO24" s="951" t="e">
        <f>AO23*②積算表!O33</f>
        <v>#N/A</v>
      </c>
      <c r="AP24" s="952"/>
      <c r="AQ24" s="951" t="e">
        <f>AQ23*②積算表!Q33</f>
        <v>#N/A</v>
      </c>
      <c r="AR24" s="952"/>
      <c r="AS24" s="951" t="e">
        <f>AS23*②積算表!S33</f>
        <v>#N/A</v>
      </c>
      <c r="AT24" s="952"/>
      <c r="AU24" s="951" t="e">
        <f>AU23*②積算表!U33</f>
        <v>#N/A</v>
      </c>
      <c r="AV24" s="952"/>
      <c r="AW24" s="951" t="e">
        <f>AW23*②積算表!W33</f>
        <v>#N/A</v>
      </c>
      <c r="AX24" s="952"/>
      <c r="AY24" s="951" t="e">
        <f>AY23*②積算表!Y33</f>
        <v>#N/A</v>
      </c>
      <c r="AZ24" s="952"/>
      <c r="BA24" s="951" t="e">
        <f>BA23*②積算表!AA33</f>
        <v>#N/A</v>
      </c>
      <c r="BB24" s="952"/>
      <c r="BC24" s="951" t="e">
        <f>BC23*②積算表!AC33</f>
        <v>#N/A</v>
      </c>
      <c r="BD24" s="952"/>
      <c r="BE24" s="951" t="e">
        <f>BE23*②積算表!AE33</f>
        <v>#N/A</v>
      </c>
      <c r="BF24" s="952"/>
      <c r="BG24" s="951" t="e">
        <f>BG23*②積算表!AG33</f>
        <v>#N/A</v>
      </c>
      <c r="BH24" s="952"/>
      <c r="BI24" s="951" t="e">
        <f>BI23*②積算表!AI33</f>
        <v>#N/A</v>
      </c>
      <c r="BJ24" s="953"/>
    </row>
    <row r="25" spans="2:86" ht="15" customHeight="1" thickBot="1">
      <c r="B25" s="220"/>
      <c r="C25" s="224"/>
      <c r="D25" s="225"/>
      <c r="F25" s="220"/>
      <c r="G25" s="230">
        <v>770</v>
      </c>
      <c r="H25" s="229">
        <v>839</v>
      </c>
      <c r="I25" s="229">
        <f>'保育単価表（Ａ型）'!BO19</f>
        <v>6560</v>
      </c>
      <c r="J25" s="229">
        <f>VLOOKUP(I25,'保育単価表（Ａ型）'!BO19:BU32,7,FALSE)</f>
        <v>1.8</v>
      </c>
      <c r="AC25" s="957" t="s">
        <v>250</v>
      </c>
      <c r="AD25" s="871"/>
      <c r="AE25" s="871"/>
      <c r="AF25" s="871"/>
      <c r="AG25" s="871"/>
      <c r="AH25" s="871"/>
      <c r="AI25" s="871"/>
      <c r="AJ25" s="871"/>
      <c r="AK25" s="871"/>
      <c r="AL25" s="872"/>
      <c r="AM25" s="870" t="e">
        <f>SUM(AM24:BJ24)</f>
        <v>#N/A</v>
      </c>
      <c r="AN25" s="871"/>
      <c r="AO25" s="871"/>
      <c r="AP25" s="871"/>
      <c r="AQ25" s="871"/>
      <c r="AR25" s="871"/>
      <c r="AS25" s="871"/>
      <c r="AT25" s="871"/>
      <c r="AU25" s="871"/>
      <c r="AV25" s="871"/>
      <c r="AW25" s="871"/>
      <c r="AX25" s="871"/>
      <c r="AY25" s="871"/>
      <c r="AZ25" s="871"/>
      <c r="BA25" s="871"/>
      <c r="BB25" s="871"/>
      <c r="BC25" s="871"/>
      <c r="BD25" s="871"/>
      <c r="BE25" s="871"/>
      <c r="BF25" s="871"/>
      <c r="BG25" s="871"/>
      <c r="BH25" s="871"/>
      <c r="BI25" s="871"/>
      <c r="BJ25" s="872"/>
    </row>
    <row r="26" spans="2:86" ht="15" customHeight="1">
      <c r="B26" s="220"/>
      <c r="C26" s="224"/>
      <c r="D26" s="225"/>
      <c r="F26" s="220"/>
      <c r="G26" s="230">
        <v>840</v>
      </c>
      <c r="H26" s="229">
        <v>909</v>
      </c>
      <c r="I26" s="229">
        <f>'保育単価表（Ａ型）'!BO20</f>
        <v>6990</v>
      </c>
      <c r="J26" s="229">
        <f>VLOOKUP(I26,'保育単価表（Ａ型）'!BO20:BU33,7,FALSE)</f>
        <v>1.9</v>
      </c>
    </row>
    <row r="27" spans="2:86" ht="15" customHeight="1">
      <c r="B27" s="220"/>
      <c r="C27" s="224"/>
      <c r="D27" s="225"/>
      <c r="F27" s="220"/>
      <c r="G27" s="230">
        <v>910</v>
      </c>
      <c r="H27" s="229">
        <v>979</v>
      </c>
      <c r="I27" s="229">
        <f>'保育単価表（Ａ型）'!BO21</f>
        <v>7420</v>
      </c>
      <c r="J27" s="229">
        <f>VLOOKUP(I27,'保育単価表（Ａ型）'!BO21:BU34,7,FALSE)</f>
        <v>1.9</v>
      </c>
    </row>
    <row r="28" spans="2:86" ht="15" customHeight="1">
      <c r="B28" s="220"/>
      <c r="C28" s="224"/>
      <c r="D28" s="225"/>
      <c r="F28" s="220"/>
      <c r="G28" s="230">
        <v>980</v>
      </c>
      <c r="H28" s="229">
        <v>1049</v>
      </c>
      <c r="I28" s="229">
        <f>'保育単価表（Ａ型）'!BO22</f>
        <v>7840</v>
      </c>
      <c r="J28" s="229">
        <f>VLOOKUP(I28,'保育単価表（Ａ型）'!BO22:BU35,7,FALSE)</f>
        <v>2</v>
      </c>
      <c r="AC28" s="207" t="s">
        <v>242</v>
      </c>
    </row>
    <row r="29" spans="2:86" ht="15" customHeight="1" thickBot="1">
      <c r="B29" s="220"/>
      <c r="C29" s="224"/>
      <c r="D29" s="225"/>
      <c r="F29" s="232"/>
      <c r="G29" s="233">
        <v>1050</v>
      </c>
      <c r="H29" s="234">
        <v>1050</v>
      </c>
      <c r="I29" s="234">
        <f>'保育単価表（Ａ型）'!BO23</f>
        <v>8270</v>
      </c>
      <c r="J29" s="234">
        <f>VLOOKUP(I29,'保育単価表（Ａ型）'!BO23:BU36,7,FALSE)</f>
        <v>2</v>
      </c>
      <c r="AC29" s="967" t="s">
        <v>144</v>
      </c>
      <c r="AD29" s="968"/>
      <c r="AE29" s="968"/>
      <c r="AF29" s="968"/>
      <c r="AG29" s="958" t="s">
        <v>246</v>
      </c>
      <c r="AH29" s="958"/>
      <c r="AI29" s="958"/>
      <c r="AJ29" s="958"/>
      <c r="AK29" s="958"/>
      <c r="AL29" s="959"/>
      <c r="AM29" s="876">
        <f>IF(②積算表!$K37&gt;0,VLOOKUP(設定値!$H$13,休日保育,2,1)/SUM(②積算表!$M$33:$AJ$33), 0)</f>
        <v>0</v>
      </c>
      <c r="AN29" s="876"/>
      <c r="AO29" s="218"/>
      <c r="AP29" s="218"/>
      <c r="AQ29" s="217"/>
      <c r="AR29" s="218"/>
      <c r="AS29" s="218"/>
      <c r="AT29" s="219"/>
      <c r="AU29" s="218"/>
      <c r="AV29" s="218"/>
      <c r="AW29" s="218"/>
      <c r="AX29" s="218"/>
      <c r="AY29" s="217"/>
      <c r="AZ29" s="218"/>
      <c r="BA29" s="218"/>
      <c r="BB29" s="219"/>
      <c r="BC29" s="218"/>
      <c r="BD29" s="218"/>
      <c r="BE29" s="218"/>
      <c r="BF29" s="218"/>
      <c r="BG29" s="217"/>
      <c r="BH29" s="218"/>
      <c r="BI29" s="218"/>
      <c r="BJ29" s="219"/>
    </row>
    <row r="30" spans="2:86" ht="15" customHeight="1">
      <c r="B30" s="220"/>
      <c r="C30" s="224"/>
      <c r="D30" s="225"/>
      <c r="AC30" s="984" t="s">
        <v>258</v>
      </c>
      <c r="AD30" s="985"/>
      <c r="AE30" s="985"/>
      <c r="AF30" s="985"/>
      <c r="AG30" s="985"/>
      <c r="AH30" s="985"/>
      <c r="AI30" s="985"/>
      <c r="AJ30" s="985"/>
      <c r="AK30" s="985"/>
      <c r="AL30" s="986"/>
      <c r="AM30" s="826" t="s">
        <v>263</v>
      </c>
      <c r="AN30" s="827"/>
      <c r="AO30" s="827"/>
      <c r="AP30" s="827"/>
      <c r="AQ30" s="827"/>
      <c r="AR30" s="827"/>
      <c r="AS30" s="827"/>
      <c r="AT30" s="827"/>
      <c r="AU30" s="827"/>
      <c r="AV30" s="827"/>
      <c r="AW30" s="827"/>
      <c r="AX30" s="827"/>
      <c r="AY30" s="827"/>
      <c r="AZ30" s="827"/>
      <c r="BA30" s="827"/>
      <c r="BB30" s="827"/>
      <c r="BC30" s="827"/>
      <c r="BD30" s="827"/>
      <c r="BE30" s="827"/>
      <c r="BF30" s="827"/>
      <c r="BG30" s="827"/>
      <c r="BH30" s="827"/>
      <c r="BI30" s="827"/>
      <c r="BJ30" s="827"/>
      <c r="BK30" s="823" t="s">
        <v>262</v>
      </c>
      <c r="BL30" s="824"/>
      <c r="BM30" s="824"/>
      <c r="BN30" s="824"/>
      <c r="BO30" s="824"/>
      <c r="BP30" s="824"/>
      <c r="BQ30" s="824"/>
      <c r="BR30" s="824"/>
      <c r="BS30" s="824"/>
      <c r="BT30" s="824"/>
      <c r="BU30" s="824"/>
      <c r="BV30" s="824"/>
      <c r="BW30" s="824"/>
      <c r="BX30" s="824"/>
      <c r="BY30" s="824"/>
      <c r="BZ30" s="824"/>
      <c r="CA30" s="824"/>
      <c r="CB30" s="824"/>
      <c r="CC30" s="824"/>
      <c r="CD30" s="824"/>
      <c r="CE30" s="824"/>
      <c r="CF30" s="824"/>
      <c r="CG30" s="824"/>
      <c r="CH30" s="825"/>
    </row>
    <row r="31" spans="2:86" ht="15" customHeight="1">
      <c r="B31" s="232"/>
      <c r="C31" s="235"/>
      <c r="D31" s="236"/>
      <c r="AC31" s="839"/>
      <c r="AD31" s="840"/>
      <c r="AE31" s="840"/>
      <c r="AF31" s="841"/>
      <c r="AG31" s="842" t="s">
        <v>259</v>
      </c>
      <c r="AH31" s="843"/>
      <c r="AI31" s="843"/>
      <c r="AJ31" s="843"/>
      <c r="AK31" s="843"/>
      <c r="AL31" s="844"/>
      <c r="AM31" s="834">
        <f>IF(②積算表!$K$42="○",IFERROR(SUM(②積算表!M$34,②積算表!M$38) * VLOOKUP(設定値!$F$42, 単価表, $T$3, 0), 0)*②積算表!$M$21,0)*②積算表!M$33</f>
        <v>0</v>
      </c>
      <c r="AN31" s="810"/>
      <c r="AO31" s="811">
        <f>IF(②積算表!$K$42="○",IFERROR(SUM(②積算表!O$34,②積算表!O$38) * VLOOKUP(設定値!$F$42, 単価表, $T$3, 0), 0)*②積算表!$M$21,0)*②積算表!O$33</f>
        <v>0</v>
      </c>
      <c r="AP31" s="812"/>
      <c r="AQ31" s="813">
        <f>IF(②積算表!$K$42="○",IFERROR(SUM(②積算表!Q$34,②積算表!Q$38) * VLOOKUP(設定値!$F$42, 単価表, $T$3, 0), 0)*②積算表!$M$21,0)*②積算表!Q$33</f>
        <v>0</v>
      </c>
      <c r="AR31" s="814"/>
      <c r="AS31" s="811">
        <f>IF(②積算表!$K$42="○",IFERROR(SUM(②積算表!S$34,②積算表!S$38) * VLOOKUP(設定値!$F$42, 単価表, $T$3, 0), 0)*②積算表!$M$21,0)*②積算表!S$33</f>
        <v>0</v>
      </c>
      <c r="AT31" s="812"/>
      <c r="AU31" s="813">
        <f>IF(②積算表!$K$42="○",IFERROR(SUM(②積算表!U$34,②積算表!U$38) * VLOOKUP(設定値!$F$42, 単価表, $T$3, 0), 0)*②積算表!$M$21,0)*②積算表!U$33</f>
        <v>0</v>
      </c>
      <c r="AV31" s="814"/>
      <c r="AW31" s="811">
        <f>IF(②積算表!$K$42="○",IFERROR(SUM(②積算表!W$34,②積算表!W$38) * VLOOKUP(設定値!$F$42, 単価表, $T$3, 0), 0)*②積算表!$M$21,0)*②積算表!W$33</f>
        <v>0</v>
      </c>
      <c r="AX31" s="812"/>
      <c r="AY31" s="813">
        <f>IF(②積算表!$K$42="○",IFERROR(SUM(②積算表!Y$34,②積算表!Y$38) * VLOOKUP(設定値!$F$42, 単価表, $T$3, 0), 0)*②積算表!$M$21,0)*②積算表!Y$33</f>
        <v>0</v>
      </c>
      <c r="AZ31" s="814"/>
      <c r="BA31" s="811">
        <f>IF(②積算表!$K$42="○",IFERROR(SUM(②積算表!AA$34,②積算表!AA$38) * VLOOKUP(設定値!$F$42, 単価表, $T$3, 0), 0)*②積算表!$M$21,0)*②積算表!AA$33</f>
        <v>0</v>
      </c>
      <c r="BB31" s="812"/>
      <c r="BC31" s="813">
        <f>IF(②積算表!$K$42="○",IFERROR(SUM(②積算表!AC$34,②積算表!AC$38) * VLOOKUP(設定値!$F$42, 単価表, $T$3, 0), 0)*②積算表!$M$21,0)*②積算表!AC$33</f>
        <v>0</v>
      </c>
      <c r="BD31" s="814"/>
      <c r="BE31" s="811">
        <f>IF(②積算表!$K$42="○",IFERROR(SUM(②積算表!AE$34,②積算表!AE$38) * VLOOKUP(設定値!$F$42, 単価表, $T$3, 0), 0)*②積算表!$M$21,0)*②積算表!AE$33</f>
        <v>0</v>
      </c>
      <c r="BF31" s="812"/>
      <c r="BG31" s="813">
        <f>IF(②積算表!$K$42="○",IFERROR(SUM(②積算表!AG$34,②積算表!AG$38) * VLOOKUP(設定値!$F$42, 単価表, $T$3, 0), 0)*②積算表!$M$21,0)*②積算表!AG$33</f>
        <v>0</v>
      </c>
      <c r="BH31" s="814"/>
      <c r="BI31" s="811">
        <f>IF(②積算表!$K$42="○",IFERROR(SUM(②積算表!AI$34,②積算表!AI$38) * VLOOKUP(設定値!$F$42, 単価表, $T$3, 0), 0)*②積算表!$M$21,0)*②積算表!AI$33</f>
        <v>0</v>
      </c>
      <c r="BJ31" s="815"/>
      <c r="BK31" s="809">
        <f>-IF(AM$31=0,0,IF(AM$31&lt;10,INT(AM$31),ROUNDDOWN(AM$31,-1)))</f>
        <v>0</v>
      </c>
      <c r="BL31" s="810"/>
      <c r="BM31" s="810">
        <f t="shared" ref="BM31" si="0">-IF(AO$31=0,0,IF(AO$31&lt;10,INT(AO$31),ROUNDDOWN(AO$31,-1)))</f>
        <v>0</v>
      </c>
      <c r="BN31" s="833"/>
      <c r="BO31" s="834">
        <f t="shared" ref="BO31" si="1">-IF(AQ$31=0,0,IF(AQ$31&lt;10,INT(AQ$31),ROUNDDOWN(AQ$31,-1)))</f>
        <v>0</v>
      </c>
      <c r="BP31" s="810"/>
      <c r="BQ31" s="810">
        <f t="shared" ref="BQ31" si="2">-IF(AS$31=0,0,IF(AS$31&lt;10,INT(AS$31),ROUNDDOWN(AS$31,-1)))</f>
        <v>0</v>
      </c>
      <c r="BR31" s="833"/>
      <c r="BS31" s="834">
        <f t="shared" ref="BS31" si="3">-IF(AU$31=0,0,IF(AU$31&lt;10,INT(AU$31),ROUNDDOWN(AU$31,-1)))</f>
        <v>0</v>
      </c>
      <c r="BT31" s="810"/>
      <c r="BU31" s="810">
        <f t="shared" ref="BU31" si="4">-IF(AW$31=0,0,IF(AW$31&lt;10,INT(AW$31),ROUNDDOWN(AW$31,-1)))</f>
        <v>0</v>
      </c>
      <c r="BV31" s="833"/>
      <c r="BW31" s="834">
        <f t="shared" ref="BW31" si="5">-IF(AY$31=0,0,IF(AY$31&lt;10,INT(AY$31),ROUNDDOWN(AY$31,-1)))</f>
        <v>0</v>
      </c>
      <c r="BX31" s="810"/>
      <c r="BY31" s="810">
        <f t="shared" ref="BY31" si="6">-IF(BA$31=0,0,IF(BA$31&lt;10,INT(BA$31),ROUNDDOWN(BA$31,-1)))</f>
        <v>0</v>
      </c>
      <c r="BZ31" s="833"/>
      <c r="CA31" s="834">
        <f t="shared" ref="CA31" si="7">-IF(BC$31=0,0,IF(BC$31&lt;10,INT(BC$31),ROUNDDOWN(BC$31,-1)))</f>
        <v>0</v>
      </c>
      <c r="CB31" s="810"/>
      <c r="CC31" s="810">
        <f t="shared" ref="CC31" si="8">-IF(BE$31=0,0,IF(BE$31&lt;10,INT(BE$31),ROUNDDOWN(BE$31,-1)))</f>
        <v>0</v>
      </c>
      <c r="CD31" s="833"/>
      <c r="CE31" s="834">
        <f t="shared" ref="CE31" si="9">-IF(BG$31=0,0,IF(BG$31&lt;10,INT(BG$31),ROUNDDOWN(BG$31,-1)))</f>
        <v>0</v>
      </c>
      <c r="CF31" s="810"/>
      <c r="CG31" s="810">
        <f t="shared" ref="CG31" si="10">-IF(BI$31=0,0,IF(BI$31&lt;10,INT(BI$31),ROUNDDOWN(BI$31,-1)))</f>
        <v>0</v>
      </c>
      <c r="CH31" s="835"/>
    </row>
    <row r="32" spans="2:86" ht="15" customHeight="1">
      <c r="AC32" s="839"/>
      <c r="AD32" s="840"/>
      <c r="AE32" s="840"/>
      <c r="AF32" s="841"/>
      <c r="AG32" s="981" t="s">
        <v>260</v>
      </c>
      <c r="AH32" s="982"/>
      <c r="AI32" s="982"/>
      <c r="AJ32" s="982"/>
      <c r="AK32" s="982"/>
      <c r="AL32" s="983"/>
      <c r="AM32" s="838">
        <f>IF(②積算表!$K$42="○",IFERROR(SUM(②積算表!M$34,②積算表!M$38) * VLOOKUP(設定値!$F$42, 単価表, $T$3, 0), 0)*②積算表!$S$21,0)*②積算表!M$33</f>
        <v>0</v>
      </c>
      <c r="AN32" s="817"/>
      <c r="AO32" s="818">
        <f>IF(②積算表!$K$42="○",IFERROR(SUM(②積算表!O$34,②積算表!O$38) * VLOOKUP(設定値!$F$42, 単価表, $T$3, 0), 0)*②積算表!$S$21,0)*②積算表!O$33</f>
        <v>0</v>
      </c>
      <c r="AP32" s="819"/>
      <c r="AQ32" s="820">
        <f>IF(②積算表!$K$42="○",IFERROR(SUM(②積算表!Q$34,②積算表!Q$38) * VLOOKUP(設定値!$F$42, 単価表, $T$3, 0), 0)*②積算表!$S$21,0)*②積算表!Q$33</f>
        <v>0</v>
      </c>
      <c r="AR32" s="821"/>
      <c r="AS32" s="818">
        <f>IF(②積算表!$K$42="○",IFERROR(SUM(②積算表!S$34,②積算表!S$38) * VLOOKUP(設定値!$F$42, 単価表, $T$3, 0), 0)*②積算表!$S$21,0)*②積算表!S$33</f>
        <v>0</v>
      </c>
      <c r="AT32" s="819"/>
      <c r="AU32" s="820">
        <f>IF(②積算表!$K$42="○",IFERROR(SUM(②積算表!U$34,②積算表!U$38) * VLOOKUP(設定値!$F$42, 単価表, $T$3, 0), 0)*②積算表!$S$21,0)*②積算表!U$33</f>
        <v>0</v>
      </c>
      <c r="AV32" s="821"/>
      <c r="AW32" s="818">
        <f>IF(②積算表!$K$42="○",IFERROR(SUM(②積算表!W$34,②積算表!W$38) * VLOOKUP(設定値!$F$42, 単価表, $T$3, 0), 0)*②積算表!$S$21,0)*②積算表!W$33</f>
        <v>0</v>
      </c>
      <c r="AX32" s="819"/>
      <c r="AY32" s="820">
        <f>IF(②積算表!$K$42="○",IFERROR(SUM(②積算表!Y$34,②積算表!Y$38) * VLOOKUP(設定値!$F$42, 単価表, $T$3, 0), 0)*②積算表!$S$21,0)*②積算表!Y$33</f>
        <v>0</v>
      </c>
      <c r="AZ32" s="821"/>
      <c r="BA32" s="818">
        <f>IF(②積算表!$K$42="○",IFERROR(SUM(②積算表!AA$34,②積算表!AA$38) * VLOOKUP(設定値!$F$42, 単価表, $T$3, 0), 0)*②積算表!$S$21,0)*②積算表!AA$33</f>
        <v>0</v>
      </c>
      <c r="BB32" s="819"/>
      <c r="BC32" s="820">
        <f>IF(②積算表!$K$42="○",IFERROR(SUM(②積算表!AC$34,②積算表!AC$38) * VLOOKUP(設定値!$F$42, 単価表, $T$3, 0), 0)*②積算表!$S$21,0)*②積算表!AC$33</f>
        <v>0</v>
      </c>
      <c r="BD32" s="821"/>
      <c r="BE32" s="818">
        <f>IF(②積算表!$K$42="○",IFERROR(SUM(②積算表!AE$34,②積算表!AE$38) * VLOOKUP(設定値!$F$42, 単価表, $T$3, 0), 0)*②積算表!$S$21,0)*②積算表!AE$33</f>
        <v>0</v>
      </c>
      <c r="BF32" s="819"/>
      <c r="BG32" s="820">
        <f>IF(②積算表!$K$42="○",IFERROR(SUM(②積算表!AG$34,②積算表!AG$38) * VLOOKUP(設定値!$F$42, 単価表, $T$3, 0), 0)*②積算表!$S$21,0)*②積算表!AG$33</f>
        <v>0</v>
      </c>
      <c r="BH32" s="821"/>
      <c r="BI32" s="818">
        <f>IF(②積算表!$K$42="○",IFERROR(SUM(②積算表!AI$34,②積算表!AI$38) * VLOOKUP(設定値!$F$42, 単価表, $T$3, 0), 0)*②積算表!$S$21,0)*②積算表!AI$33</f>
        <v>0</v>
      </c>
      <c r="BJ32" s="822"/>
      <c r="BK32" s="816">
        <f>-IF(AM$32=0,0,IF(AM$32&lt;10,INT(AM$32),ROUNDDOWN(AM$32,-1)))</f>
        <v>0</v>
      </c>
      <c r="BL32" s="817"/>
      <c r="BM32" s="817">
        <f t="shared" ref="BM32" si="11">-IF(AO$32=0,0,IF(AO$32&lt;10,INT(AO$32),ROUNDDOWN(AO$32,-1)))</f>
        <v>0</v>
      </c>
      <c r="BN32" s="836"/>
      <c r="BO32" s="838">
        <f t="shared" ref="BO32" si="12">-IF(AQ$32=0,0,IF(AQ$32&lt;10,INT(AQ$32),ROUNDDOWN(AQ$32,-1)))</f>
        <v>0</v>
      </c>
      <c r="BP32" s="817"/>
      <c r="BQ32" s="817">
        <f t="shared" ref="BQ32" si="13">-IF(AS$32=0,0,IF(AS$32&lt;10,INT(AS$32),ROUNDDOWN(AS$32,-1)))</f>
        <v>0</v>
      </c>
      <c r="BR32" s="836"/>
      <c r="BS32" s="838">
        <f t="shared" ref="BS32" si="14">-IF(AU$32=0,0,IF(AU$32&lt;10,INT(AU$32),ROUNDDOWN(AU$32,-1)))</f>
        <v>0</v>
      </c>
      <c r="BT32" s="817"/>
      <c r="BU32" s="817">
        <f t="shared" ref="BU32" si="15">-IF(AW$32=0,0,IF(AW$32&lt;10,INT(AW$32),ROUNDDOWN(AW$32,-1)))</f>
        <v>0</v>
      </c>
      <c r="BV32" s="836"/>
      <c r="BW32" s="838">
        <f t="shared" ref="BW32" si="16">-IF(AY$32=0,0,IF(AY$32&lt;10,INT(AY$32),ROUNDDOWN(AY$32,-1)))</f>
        <v>0</v>
      </c>
      <c r="BX32" s="817"/>
      <c r="BY32" s="817">
        <f t="shared" ref="BY32" si="17">-IF(BA$32=0,0,IF(BA$32&lt;10,INT(BA$32),ROUNDDOWN(BA$32,-1)))</f>
        <v>0</v>
      </c>
      <c r="BZ32" s="836"/>
      <c r="CA32" s="838">
        <f t="shared" ref="CA32" si="18">-IF(BC$32=0,0,IF(BC$32&lt;10,INT(BC$32),ROUNDDOWN(BC$32,-1)))</f>
        <v>0</v>
      </c>
      <c r="CB32" s="817"/>
      <c r="CC32" s="817">
        <f t="shared" ref="CC32" si="19">-IF(BE$32=0,0,IF(BE$32&lt;10,INT(BE$32),ROUNDDOWN(BE$32,-1)))</f>
        <v>0</v>
      </c>
      <c r="CD32" s="836"/>
      <c r="CE32" s="838">
        <f t="shared" ref="CE32" si="20">-IF(BG$32=0,0,IF(BG$32&lt;10,INT(BG$32),ROUNDDOWN(BG$32,-1)))</f>
        <v>0</v>
      </c>
      <c r="CF32" s="817"/>
      <c r="CG32" s="817">
        <f t="shared" ref="CG32" si="21">-IF(BI$32=0,0,IF(BI$32&lt;10,INT(BI$32),ROUNDDOWN(BI$32,-1)))</f>
        <v>0</v>
      </c>
      <c r="CH32" s="837"/>
    </row>
    <row r="33" spans="2:86" ht="15" customHeight="1" thickBot="1">
      <c r="AC33" s="849"/>
      <c r="AD33" s="850"/>
      <c r="AE33" s="850"/>
      <c r="AF33" s="851"/>
      <c r="AG33" s="852" t="s">
        <v>257</v>
      </c>
      <c r="AH33" s="853"/>
      <c r="AI33" s="853"/>
      <c r="AJ33" s="853"/>
      <c r="AK33" s="853"/>
      <c r="AL33" s="854"/>
      <c r="AM33" s="855">
        <f>IF(②積算表!$K$42="○",IFERROR(SUM(AM$11,AM$15) * VLOOKUP(設定値!$F$42, 単価表, $T$3, 0), 0),0)</f>
        <v>0</v>
      </c>
      <c r="AN33" s="846"/>
      <c r="AO33" s="847">
        <f>IF(②積算表!$K$42="○",IFERROR(SUM(AO$11,AO$15) * VLOOKUP(設定値!$F$42, 単価表, $T$3, 0), 0),0)</f>
        <v>0</v>
      </c>
      <c r="AP33" s="848"/>
      <c r="AQ33" s="855">
        <f>IF(②積算表!$K$42="○",IFERROR(SUM(AQ$11,AQ$15) * VLOOKUP(設定値!$F$42, 単価表, $T$3, 0), 0),0)</f>
        <v>0</v>
      </c>
      <c r="AR33" s="846"/>
      <c r="AS33" s="847">
        <f>IF(②積算表!$K$42="○",IFERROR(SUM(AS$11,AS$15) * VLOOKUP(設定値!$F$42, 単価表, $T$3, 0), 0),0)</f>
        <v>0</v>
      </c>
      <c r="AT33" s="848"/>
      <c r="AU33" s="855">
        <f>IF(②積算表!$K$42="○",IFERROR(SUM(AU$11,AU$15) * VLOOKUP(設定値!$F$42, 単価表, $T$3, 0), 0),0)</f>
        <v>0</v>
      </c>
      <c r="AV33" s="846"/>
      <c r="AW33" s="847">
        <f>IF(②積算表!$K$42="○",IFERROR(SUM(AW$11,AW$15) * VLOOKUP(設定値!$F$42, 単価表, $T$3, 0), 0),0)</f>
        <v>0</v>
      </c>
      <c r="AX33" s="848"/>
      <c r="AY33" s="855">
        <f>IF(②積算表!$K$42="○",IFERROR(SUM(AY$11,AY$15) * VLOOKUP(設定値!$F$42, 単価表, $T$3, 0), 0),0)</f>
        <v>0</v>
      </c>
      <c r="AZ33" s="846"/>
      <c r="BA33" s="847">
        <f>IF(②積算表!$K$42="○",IFERROR(SUM(BA$11,BA$15) * VLOOKUP(設定値!$F$42, 単価表, $T$3, 0), 0),0)</f>
        <v>0</v>
      </c>
      <c r="BB33" s="848"/>
      <c r="BC33" s="855">
        <f>IF(②積算表!$K$42="○",IFERROR(SUM(BC$11,BC$15) * VLOOKUP(設定値!$F$42, 単価表, $T$3, 0), 0),0)</f>
        <v>0</v>
      </c>
      <c r="BD33" s="846"/>
      <c r="BE33" s="847">
        <f>IF(②積算表!$K$42="○",IFERROR(SUM(BE$11,BE$15) * VLOOKUP(設定値!$F$42, 単価表, $T$3, 0), 0),0)</f>
        <v>0</v>
      </c>
      <c r="BF33" s="848"/>
      <c r="BG33" s="855">
        <f>IF(②積算表!$K$42="○",IFERROR(SUM(BG$11,BG$15) * VLOOKUP(設定値!$F$42, 単価表, $T$3, 0), 0),0)</f>
        <v>0</v>
      </c>
      <c r="BH33" s="846"/>
      <c r="BI33" s="847">
        <f>IF(②積算表!$K$42="○",IFERROR(SUM(BI$11,BI$15) * VLOOKUP(設定値!$F$42, 単価表, $T$3, 0), 0),0)</f>
        <v>0</v>
      </c>
      <c r="BJ33" s="848"/>
      <c r="BK33" s="277"/>
      <c r="BL33" s="278"/>
      <c r="BM33" s="278"/>
      <c r="BN33" s="278"/>
      <c r="BO33" s="273"/>
      <c r="BP33" s="273"/>
      <c r="BQ33" s="273"/>
      <c r="BR33" s="273"/>
      <c r="BS33" s="273"/>
      <c r="BT33" s="273"/>
      <c r="BU33" s="273"/>
      <c r="BV33" s="273"/>
      <c r="BW33" s="273"/>
      <c r="BX33" s="273"/>
      <c r="BY33" s="273"/>
      <c r="BZ33" s="273"/>
      <c r="CA33" s="273"/>
      <c r="CB33" s="273"/>
      <c r="CC33" s="273"/>
      <c r="CD33" s="273"/>
      <c r="CE33" s="273"/>
      <c r="CF33" s="273"/>
      <c r="CG33" s="273"/>
      <c r="CH33" s="274"/>
    </row>
    <row r="34" spans="2:86" ht="15" customHeight="1">
      <c r="B34" s="217" t="s">
        <v>229</v>
      </c>
      <c r="C34" s="218"/>
      <c r="D34" s="218"/>
      <c r="E34" s="218"/>
      <c r="F34" s="218"/>
      <c r="G34" s="219"/>
      <c r="I34" s="284" t="s">
        <v>251</v>
      </c>
      <c r="J34" s="284"/>
      <c r="AC34" s="969" t="s">
        <v>244</v>
      </c>
      <c r="AD34" s="970"/>
      <c r="AE34" s="970"/>
      <c r="AF34" s="970"/>
      <c r="AG34" s="960" t="s">
        <v>245</v>
      </c>
      <c r="AH34" s="961"/>
      <c r="AI34" s="961"/>
      <c r="AJ34" s="961"/>
      <c r="AK34" s="961"/>
      <c r="AL34" s="962"/>
      <c r="AM34" s="827" t="e">
        <f>CHOOSE(MATCH(②積算表!$K$44,{"1日","2日","3日以上","全て"},0),V3,W3,X3,Y3)</f>
        <v>#N/A</v>
      </c>
      <c r="AN34" s="827"/>
      <c r="AO34" s="827"/>
      <c r="AP34" s="827"/>
      <c r="AQ34" s="826"/>
      <c r="AR34" s="827"/>
      <c r="AS34" s="827"/>
      <c r="AT34" s="856"/>
      <c r="AU34" s="827"/>
      <c r="AV34" s="827"/>
      <c r="AW34" s="827"/>
      <c r="AX34" s="827"/>
      <c r="AY34" s="826"/>
      <c r="AZ34" s="827"/>
      <c r="BA34" s="827"/>
      <c r="BB34" s="856"/>
      <c r="BC34" s="827"/>
      <c r="BD34" s="827"/>
      <c r="BE34" s="827"/>
      <c r="BF34" s="827"/>
      <c r="BG34" s="826"/>
      <c r="BH34" s="827"/>
      <c r="BI34" s="827"/>
      <c r="BJ34" s="856"/>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6"/>
    </row>
    <row r="35" spans="2:86" ht="15" customHeight="1">
      <c r="B35" s="220"/>
      <c r="C35" s="217" t="s">
        <v>230</v>
      </c>
      <c r="D35" s="218"/>
      <c r="E35" s="218"/>
      <c r="F35" s="218"/>
      <c r="G35" s="219"/>
      <c r="I35" s="284"/>
      <c r="J35" s="284">
        <v>1</v>
      </c>
      <c r="AC35" s="828"/>
      <c r="AD35" s="829"/>
      <c r="AE35" s="829"/>
      <c r="AF35" s="829"/>
      <c r="AG35" s="963"/>
      <c r="AH35" s="963"/>
      <c r="AI35" s="963"/>
      <c r="AJ35" s="963"/>
      <c r="AK35" s="963"/>
      <c r="AL35" s="964"/>
      <c r="AM35" s="864" t="s">
        <v>263</v>
      </c>
      <c r="AN35" s="865"/>
      <c r="AO35" s="865"/>
      <c r="AP35" s="865"/>
      <c r="AQ35" s="865"/>
      <c r="AR35" s="865"/>
      <c r="AS35" s="865"/>
      <c r="AT35" s="865"/>
      <c r="AU35" s="865"/>
      <c r="AV35" s="865"/>
      <c r="AW35" s="865"/>
      <c r="AX35" s="865"/>
      <c r="AY35" s="865"/>
      <c r="AZ35" s="865"/>
      <c r="BA35" s="865"/>
      <c r="BB35" s="865"/>
      <c r="BC35" s="865"/>
      <c r="BD35" s="865"/>
      <c r="BE35" s="865"/>
      <c r="BF35" s="865"/>
      <c r="BG35" s="865"/>
      <c r="BH35" s="865"/>
      <c r="BI35" s="865"/>
      <c r="BJ35" s="865"/>
      <c r="BK35" s="806" t="s">
        <v>262</v>
      </c>
      <c r="BL35" s="807"/>
      <c r="BM35" s="807"/>
      <c r="BN35" s="807"/>
      <c r="BO35" s="807"/>
      <c r="BP35" s="807"/>
      <c r="BQ35" s="807"/>
      <c r="BR35" s="807"/>
      <c r="BS35" s="807"/>
      <c r="BT35" s="807"/>
      <c r="BU35" s="807"/>
      <c r="BV35" s="807"/>
      <c r="BW35" s="807"/>
      <c r="BX35" s="807"/>
      <c r="BY35" s="807"/>
      <c r="BZ35" s="807"/>
      <c r="CA35" s="807"/>
      <c r="CB35" s="807"/>
      <c r="CC35" s="807"/>
      <c r="CD35" s="807"/>
      <c r="CE35" s="807"/>
      <c r="CF35" s="807"/>
      <c r="CG35" s="807"/>
      <c r="CH35" s="808"/>
    </row>
    <row r="36" spans="2:86" ht="15" customHeight="1">
      <c r="B36" s="220"/>
      <c r="C36" s="217" t="s">
        <v>230</v>
      </c>
      <c r="D36" s="218"/>
      <c r="E36" s="218"/>
      <c r="F36" s="218"/>
      <c r="G36" s="219"/>
      <c r="I36" s="284"/>
      <c r="J36" s="284">
        <v>2</v>
      </c>
      <c r="AC36" s="828"/>
      <c r="AD36" s="829"/>
      <c r="AE36" s="829"/>
      <c r="AF36" s="829"/>
      <c r="AG36" s="830" t="s">
        <v>259</v>
      </c>
      <c r="AH36" s="831"/>
      <c r="AI36" s="831"/>
      <c r="AJ36" s="831"/>
      <c r="AK36" s="831"/>
      <c r="AL36" s="832"/>
      <c r="AM36" s="814">
        <f>IFERROR((②積算表!M$34+②積算表!M$35+②積算表!M$36+②積算表!$M$38) * VLOOKUP(設定値!$F$42, 単価表, $AM$34, 0), 0)*②積算表!$M$21*②積算表!M$33</f>
        <v>0</v>
      </c>
      <c r="AN36" s="810"/>
      <c r="AO36" s="811">
        <f>IFERROR((②積算表!O$34+②積算表!O$35+②積算表!O$36+②積算表!$M$38) * VLOOKUP(設定値!$F$42, 単価表, $AM$34, 0), 0)*②積算表!$M$21*②積算表!O$33</f>
        <v>0</v>
      </c>
      <c r="AP36" s="812"/>
      <c r="AQ36" s="813">
        <f>IFERROR((②積算表!Q$34+②積算表!Q$35+②積算表!Q$36+②積算表!$M$38) * VLOOKUP(設定値!$F$42, 単価表, $AM$34, 0), 0)*②積算表!$M$21*②積算表!Q$33</f>
        <v>0</v>
      </c>
      <c r="AR36" s="814"/>
      <c r="AS36" s="811">
        <f>IFERROR((②積算表!S$34+②積算表!S$35+②積算表!S$36+②積算表!$M$38) * VLOOKUP(設定値!$F$42, 単価表, $AM$34, 0), 0)*②積算表!$M$21*②積算表!S$33</f>
        <v>0</v>
      </c>
      <c r="AT36" s="812"/>
      <c r="AU36" s="813">
        <f>IFERROR((②積算表!U$34+②積算表!U$35+②積算表!U$36+②積算表!$M$38) * VLOOKUP(設定値!$F$42, 単価表, $AM$34, 0), 0)*②積算表!$M$21*②積算表!U$33</f>
        <v>0</v>
      </c>
      <c r="AV36" s="814"/>
      <c r="AW36" s="811">
        <f>IFERROR((②積算表!W$34+②積算表!W$35+②積算表!W$36+②積算表!$M$38) * VLOOKUP(設定値!$F$42, 単価表, $AM$34, 0), 0)*②積算表!$M$21*②積算表!W$33</f>
        <v>0</v>
      </c>
      <c r="AX36" s="812"/>
      <c r="AY36" s="813">
        <f>IFERROR((②積算表!Y$34+②積算表!Y$35+②積算表!Y$36+②積算表!$M$38) * VLOOKUP(設定値!$F$42, 単価表, $AM$34, 0), 0)*②積算表!$M$21*②積算表!Y$33</f>
        <v>0</v>
      </c>
      <c r="AZ36" s="814"/>
      <c r="BA36" s="811">
        <f>IFERROR((②積算表!AA$34+②積算表!AA$35+②積算表!AA$36+②積算表!$M$38) * VLOOKUP(設定値!$F$42, 単価表, $AM$34, 0), 0)*②積算表!$M$21*②積算表!AA$33</f>
        <v>0</v>
      </c>
      <c r="BB36" s="812"/>
      <c r="BC36" s="813">
        <f>IFERROR((②積算表!AC$34+②積算表!AC$35+②積算表!AC$36+②積算表!$M$38) * VLOOKUP(設定値!$F$42, 単価表, $AM$34, 0), 0)*②積算表!$M$21*②積算表!AC$33</f>
        <v>0</v>
      </c>
      <c r="BD36" s="814"/>
      <c r="BE36" s="811">
        <f>IFERROR((②積算表!AE$34+②積算表!AE$35+②積算表!AE$36+②積算表!$M$38) * VLOOKUP(設定値!$F$42, 単価表, $AM$34, 0), 0)*②積算表!$M$21*②積算表!AE$33</f>
        <v>0</v>
      </c>
      <c r="BF36" s="812"/>
      <c r="BG36" s="813">
        <f>IFERROR((②積算表!AG$34+②積算表!AG$35+②積算表!AG$36+②積算表!$M$38) * VLOOKUP(設定値!$F$42, 単価表, $AM$34, 0), 0)*②積算表!$M$21*②積算表!AG$33</f>
        <v>0</v>
      </c>
      <c r="BH36" s="814"/>
      <c r="BI36" s="811">
        <f>IFERROR((②積算表!AI$34+②積算表!AI$35+②積算表!AI$36+②積算表!$M$38) * VLOOKUP(設定値!$F$42, 単価表, $AM$34, 0), 0)*②積算表!$M$21*②積算表!AI$33</f>
        <v>0</v>
      </c>
      <c r="BJ36" s="815"/>
      <c r="BK36" s="809">
        <f>-IF(AM$36=0,0,IF(AM$36&lt;10,INT(AM$36),ROUNDDOWN(AM$36,-1)))</f>
        <v>0</v>
      </c>
      <c r="BL36" s="810"/>
      <c r="BM36" s="811">
        <f t="shared" ref="BM36" si="22">-IF(AO$36=0,0,IF(AO$36&lt;10,INT(AO$36),ROUNDDOWN(AO$36,-1)))</f>
        <v>0</v>
      </c>
      <c r="BN36" s="812"/>
      <c r="BO36" s="813">
        <f t="shared" ref="BO36" si="23">-IF(AQ$36=0,0,IF(AQ$36&lt;10,INT(AQ$36),ROUNDDOWN(AQ$36,-1)))</f>
        <v>0</v>
      </c>
      <c r="BP36" s="814"/>
      <c r="BQ36" s="811">
        <f t="shared" ref="BQ36" si="24">-IF(AS$36=0,0,IF(AS$36&lt;10,INT(AS$36),ROUNDDOWN(AS$36,-1)))</f>
        <v>0</v>
      </c>
      <c r="BR36" s="812"/>
      <c r="BS36" s="813">
        <f t="shared" ref="BS36" si="25">-IF(AU$36=0,0,IF(AU$36&lt;10,INT(AU$36),ROUNDDOWN(AU$36,-1)))</f>
        <v>0</v>
      </c>
      <c r="BT36" s="814"/>
      <c r="BU36" s="811">
        <f t="shared" ref="BU36" si="26">-IF(AW$36=0,0,IF(AW$36&lt;10,INT(AW$36),ROUNDDOWN(AW$36,-1)))</f>
        <v>0</v>
      </c>
      <c r="BV36" s="812"/>
      <c r="BW36" s="813">
        <f t="shared" ref="BW36" si="27">-IF(AY$36=0,0,IF(AY$36&lt;10,INT(AY$36),ROUNDDOWN(AY$36,-1)))</f>
        <v>0</v>
      </c>
      <c r="BX36" s="814"/>
      <c r="BY36" s="811">
        <f t="shared" ref="BY36" si="28">-IF(BA$36=0,0,IF(BA$36&lt;10,INT(BA$36),ROUNDDOWN(BA$36,-1)))</f>
        <v>0</v>
      </c>
      <c r="BZ36" s="812"/>
      <c r="CA36" s="813">
        <f t="shared" ref="CA36" si="29">-IF(BC$36=0,0,IF(BC$36&lt;10,INT(BC$36),ROUNDDOWN(BC$36,-1)))</f>
        <v>0</v>
      </c>
      <c r="CB36" s="814"/>
      <c r="CC36" s="811">
        <f t="shared" ref="CC36" si="30">-IF(BE$36=0,0,IF(BE$36&lt;10,INT(BE$36),ROUNDDOWN(BE$36,-1)))</f>
        <v>0</v>
      </c>
      <c r="CD36" s="812"/>
      <c r="CE36" s="813">
        <f t="shared" ref="CE36" si="31">-IF(BG$36=0,0,IF(BG$36&lt;10,INT(BG$36),ROUNDDOWN(BG$36,-1)))</f>
        <v>0</v>
      </c>
      <c r="CF36" s="814"/>
      <c r="CG36" s="811">
        <f t="shared" ref="CG36" si="32">-IF(BI$36=0,0,IF(BI$36&lt;10,INT(BI$36),ROUNDDOWN(BI$36,-1)))</f>
        <v>0</v>
      </c>
      <c r="CH36" s="815"/>
    </row>
    <row r="37" spans="2:86" ht="15" customHeight="1">
      <c r="B37" s="220"/>
      <c r="C37" s="217" t="s">
        <v>230</v>
      </c>
      <c r="D37" s="218"/>
      <c r="E37" s="218"/>
      <c r="F37" s="218"/>
      <c r="G37" s="219"/>
      <c r="I37" s="284"/>
      <c r="J37" s="284">
        <v>3</v>
      </c>
      <c r="AC37" s="828"/>
      <c r="AD37" s="829"/>
      <c r="AE37" s="829"/>
      <c r="AF37" s="829"/>
      <c r="AG37" s="978" t="s">
        <v>260</v>
      </c>
      <c r="AH37" s="979"/>
      <c r="AI37" s="979"/>
      <c r="AJ37" s="979"/>
      <c r="AK37" s="979"/>
      <c r="AL37" s="980"/>
      <c r="AM37" s="821">
        <f>IFERROR((②積算表!M$34+②積算表!M$35+②積算表!M$36+②積算表!$M$38) * VLOOKUP(設定値!$F$42, 単価表, $AM$34, 0), 0)*②積算表!$S$21*②積算表!M$33</f>
        <v>0</v>
      </c>
      <c r="AN37" s="817"/>
      <c r="AO37" s="818">
        <f>IFERROR((②積算表!O$34+②積算表!O$35+②積算表!O$36+②積算表!$M$38) * VLOOKUP(設定値!$F$42, 単価表, $AM$34, 0), 0)*②積算表!$S$21*②積算表!O$33</f>
        <v>0</v>
      </c>
      <c r="AP37" s="819"/>
      <c r="AQ37" s="820">
        <f>IFERROR((②積算表!Q$34+②積算表!Q$35+②積算表!Q$36+②積算表!$M$38) * VLOOKUP(設定値!$F$42, 単価表, $AM$34, 0), 0)*②積算表!$S$21*②積算表!Q$33</f>
        <v>0</v>
      </c>
      <c r="AR37" s="821"/>
      <c r="AS37" s="818">
        <f>IFERROR((②積算表!S$34+②積算表!S$35+②積算表!S$36+②積算表!$M$38) * VLOOKUP(設定値!$F$42, 単価表, $AM$34, 0), 0)*②積算表!$S$21*②積算表!S$33</f>
        <v>0</v>
      </c>
      <c r="AT37" s="819"/>
      <c r="AU37" s="820">
        <f>IFERROR((②積算表!U$34+②積算表!U$35+②積算表!U$36+②積算表!$M$38) * VLOOKUP(設定値!$F$42, 単価表, $AM$34, 0), 0)*②積算表!$S$21*②積算表!U$33</f>
        <v>0</v>
      </c>
      <c r="AV37" s="821"/>
      <c r="AW37" s="818">
        <f>IFERROR((②積算表!W$34+②積算表!W$35+②積算表!W$36+②積算表!$M$38) * VLOOKUP(設定値!$F$42, 単価表, $AM$34, 0), 0)*②積算表!$S$21*②積算表!W$33</f>
        <v>0</v>
      </c>
      <c r="AX37" s="819"/>
      <c r="AY37" s="820">
        <f>IFERROR((②積算表!Y$34+②積算表!Y$35+②積算表!Y$36+②積算表!$M$38) * VLOOKUP(設定値!$F$42, 単価表, $AM$34, 0), 0)*②積算表!$S$21*②積算表!Y$33</f>
        <v>0</v>
      </c>
      <c r="AZ37" s="821"/>
      <c r="BA37" s="818">
        <f>IFERROR((②積算表!AA$34+②積算表!AA$35+②積算表!AA$36+②積算表!$M$38) * VLOOKUP(設定値!$F$42, 単価表, $AM$34, 0), 0)*②積算表!$S$21*②積算表!AA$33</f>
        <v>0</v>
      </c>
      <c r="BB37" s="819"/>
      <c r="BC37" s="820">
        <f>IFERROR((②積算表!AC$34+②積算表!AC$35+②積算表!AC$36+②積算表!$M$38) * VLOOKUP(設定値!$F$42, 単価表, $AM$34, 0), 0)*②積算表!$S$21*②積算表!AC$33</f>
        <v>0</v>
      </c>
      <c r="BD37" s="821"/>
      <c r="BE37" s="818">
        <f>IFERROR((②積算表!AE$34+②積算表!AE$35+②積算表!AE$36+②積算表!$M$38) * VLOOKUP(設定値!$F$42, 単価表, $AM$34, 0), 0)*②積算表!$S$21*②積算表!AE$33</f>
        <v>0</v>
      </c>
      <c r="BF37" s="819"/>
      <c r="BG37" s="820">
        <f>IFERROR((②積算表!AG$34+②積算表!AG$35+②積算表!AG$36+②積算表!$M$38) * VLOOKUP(設定値!$F$42, 単価表, $AM$34, 0), 0)*②積算表!$S$21*②積算表!AG$33</f>
        <v>0</v>
      </c>
      <c r="BH37" s="821"/>
      <c r="BI37" s="818">
        <f>IFERROR((②積算表!AI$34+②積算表!AI$35+②積算表!AI$36+②積算表!$M$38) * VLOOKUP(設定値!$F$42, 単価表, $AM$34, 0), 0)*②積算表!$S$21*②積算表!AI$33</f>
        <v>0</v>
      </c>
      <c r="BJ37" s="822"/>
      <c r="BK37" s="816">
        <f>-IF(AM$37=0,0,IF(AM$37&lt;10,INT(AM$37),ROUNDDOWN(AM$37,-1)))</f>
        <v>0</v>
      </c>
      <c r="BL37" s="817"/>
      <c r="BM37" s="818">
        <f t="shared" ref="BM37" si="33">-IF(AO$37=0,0,IF(AO$37&lt;10,INT(AO$37),ROUNDDOWN(AO$37,-1)))</f>
        <v>0</v>
      </c>
      <c r="BN37" s="819"/>
      <c r="BO37" s="820">
        <f t="shared" ref="BO37" si="34">-IF(AQ$37=0,0,IF(AQ$37&lt;10,INT(AQ$37),ROUNDDOWN(AQ$37,-1)))</f>
        <v>0</v>
      </c>
      <c r="BP37" s="821"/>
      <c r="BQ37" s="818">
        <f t="shared" ref="BQ37" si="35">-IF(AS$37=0,0,IF(AS$37&lt;10,INT(AS$37),ROUNDDOWN(AS$37,-1)))</f>
        <v>0</v>
      </c>
      <c r="BR37" s="819"/>
      <c r="BS37" s="820">
        <f t="shared" ref="BS37" si="36">-IF(AU$37=0,0,IF(AU$37&lt;10,INT(AU$37),ROUNDDOWN(AU$37,-1)))</f>
        <v>0</v>
      </c>
      <c r="BT37" s="821"/>
      <c r="BU37" s="818">
        <f t="shared" ref="BU37" si="37">-IF(AW$37=0,0,IF(AW$37&lt;10,INT(AW$37),ROUNDDOWN(AW$37,-1)))</f>
        <v>0</v>
      </c>
      <c r="BV37" s="819"/>
      <c r="BW37" s="820">
        <f t="shared" ref="BW37" si="38">-IF(AY$37=0,0,IF(AY$37&lt;10,INT(AY$37),ROUNDDOWN(AY$37,-1)))</f>
        <v>0</v>
      </c>
      <c r="BX37" s="821"/>
      <c r="BY37" s="818">
        <f t="shared" ref="BY37" si="39">-IF(BA$37=0,0,IF(BA$37&lt;10,INT(BA$37),ROUNDDOWN(BA$37,-1)))</f>
        <v>0</v>
      </c>
      <c r="BZ37" s="819"/>
      <c r="CA37" s="820">
        <f t="shared" ref="CA37" si="40">-IF(BC$37=0,0,IF(BC$37&lt;10,INT(BC$37),ROUNDDOWN(BC$37,-1)))</f>
        <v>0</v>
      </c>
      <c r="CB37" s="821"/>
      <c r="CC37" s="818">
        <f t="shared" ref="CC37" si="41">-IF(BE$37=0,0,IF(BE$37&lt;10,INT(BE$37),ROUNDDOWN(BE$37,-1)))</f>
        <v>0</v>
      </c>
      <c r="CD37" s="819"/>
      <c r="CE37" s="820">
        <f t="shared" ref="CE37" si="42">-IF(BG$37=0,0,IF(BG$37&lt;10,INT(BG$37),ROUNDDOWN(BG$37,-1)))</f>
        <v>0</v>
      </c>
      <c r="CF37" s="821"/>
      <c r="CG37" s="818">
        <f t="shared" ref="CG37" si="43">-IF(BI$37=0,0,IF(BI$37&lt;10,INT(BI$37),ROUNDDOWN(BI$37,-1)))</f>
        <v>0</v>
      </c>
      <c r="CH37" s="822"/>
    </row>
    <row r="38" spans="2:86" ht="15" customHeight="1" thickBot="1">
      <c r="B38" s="220"/>
      <c r="C38" s="220"/>
      <c r="D38" s="237" t="s">
        <v>2</v>
      </c>
      <c r="E38" s="231"/>
      <c r="F38" s="238" t="e">
        <f>②積算表!$AE$16&amp;D38</f>
        <v>#N/A</v>
      </c>
      <c r="G38" s="231"/>
      <c r="I38" s="284"/>
      <c r="J38" s="284">
        <v>4</v>
      </c>
      <c r="AC38" s="973"/>
      <c r="AD38" s="974"/>
      <c r="AE38" s="974"/>
      <c r="AF38" s="974"/>
      <c r="AG38" s="975" t="s">
        <v>257</v>
      </c>
      <c r="AH38" s="976"/>
      <c r="AI38" s="976"/>
      <c r="AJ38" s="976"/>
      <c r="AK38" s="976"/>
      <c r="AL38" s="977"/>
      <c r="AM38" s="845">
        <f>IFERROR(SUM(AM11:AN13,AM15) * VLOOKUP(設定値!$F$42, 単価表, $AM$34, 0), 0)</f>
        <v>0</v>
      </c>
      <c r="AN38" s="846"/>
      <c r="AO38" s="847">
        <f>IFERROR(SUM(AO11:AP13,AO15) * VLOOKUP(設定値!$F$42, 単価表, $AM$34, 0), 0)</f>
        <v>0</v>
      </c>
      <c r="AP38" s="848"/>
      <c r="AQ38" s="845">
        <f>IFERROR(SUM(AQ11:AR13,AQ15) * VLOOKUP(設定値!$F$42, 単価表, $AM$34, 0), 0)</f>
        <v>0</v>
      </c>
      <c r="AR38" s="846"/>
      <c r="AS38" s="847">
        <f>IFERROR(SUM(AS11:AT13,AS15) * VLOOKUP(設定値!$F$42, 単価表, $AM$34, 0), 0)</f>
        <v>0</v>
      </c>
      <c r="AT38" s="848"/>
      <c r="AU38" s="845">
        <f>IFERROR(SUM(AU11:AV13,AU15) * VLOOKUP(設定値!$F$42, 単価表, $AM$34, 0), 0)</f>
        <v>0</v>
      </c>
      <c r="AV38" s="846"/>
      <c r="AW38" s="847">
        <f>IFERROR(SUM(AW11:AX13,AW15) * VLOOKUP(設定値!$F$42, 単価表, $AM$34, 0), 0)</f>
        <v>0</v>
      </c>
      <c r="AX38" s="848"/>
      <c r="AY38" s="845">
        <f>IFERROR(SUM(AY11:AZ13,AY15) * VLOOKUP(設定値!$F$42, 単価表, $AM$34, 0), 0)</f>
        <v>0</v>
      </c>
      <c r="AZ38" s="846"/>
      <c r="BA38" s="847">
        <f>IFERROR(SUM(BA11:BB13,BA15) * VLOOKUP(設定値!$F$42, 単価表, $AM$34, 0), 0)</f>
        <v>0</v>
      </c>
      <c r="BB38" s="848"/>
      <c r="BC38" s="845">
        <f>IFERROR(SUM(BC11:BD13,BC15) * VLOOKUP(設定値!$F$42, 単価表, $AM$34, 0), 0)</f>
        <v>0</v>
      </c>
      <c r="BD38" s="846"/>
      <c r="BE38" s="847">
        <f>IFERROR(SUM(BE11:BF13,BE15) * VLOOKUP(設定値!$F$42, 単価表, $AM$34, 0), 0)</f>
        <v>0</v>
      </c>
      <c r="BF38" s="848"/>
      <c r="BG38" s="845">
        <f>IFERROR(SUM(BG11:BH13,BG15) * VLOOKUP(設定値!$F$42, 単価表, $AM$34, 0), 0)</f>
        <v>0</v>
      </c>
      <c r="BH38" s="846"/>
      <c r="BI38" s="847">
        <f>IFERROR(SUM(BI11:BJ13,BI15) * VLOOKUP(設定値!$F$42, 単価表, $AM$34, 0), 0)</f>
        <v>0</v>
      </c>
      <c r="BJ38" s="848"/>
      <c r="BK38" s="281"/>
      <c r="BL38" s="282"/>
      <c r="BM38" s="282"/>
      <c r="BN38" s="282"/>
      <c r="BO38" s="282"/>
      <c r="BP38" s="282"/>
      <c r="BQ38" s="282"/>
      <c r="BR38" s="282"/>
      <c r="BS38" s="282"/>
      <c r="BT38" s="282"/>
      <c r="BU38" s="282"/>
      <c r="BV38" s="282"/>
      <c r="BW38" s="282"/>
      <c r="BX38" s="282"/>
      <c r="BY38" s="282"/>
      <c r="BZ38" s="282"/>
      <c r="CA38" s="282"/>
      <c r="CB38" s="282"/>
      <c r="CC38" s="282"/>
      <c r="CD38" s="282"/>
      <c r="CE38" s="282"/>
      <c r="CF38" s="282"/>
      <c r="CG38" s="282"/>
      <c r="CH38" s="283"/>
    </row>
    <row r="39" spans="2:86" ht="15" customHeight="1">
      <c r="B39" s="220"/>
      <c r="C39" s="220"/>
      <c r="D39" s="239" t="s">
        <v>3</v>
      </c>
      <c r="E39" s="240"/>
      <c r="F39" s="241" t="e">
        <f>②積算表!$AE$16&amp;D39</f>
        <v>#N/A</v>
      </c>
      <c r="G39" s="240"/>
      <c r="I39" s="284"/>
      <c r="J39" s="284">
        <v>5</v>
      </c>
      <c r="AC39" s="971" t="s">
        <v>253</v>
      </c>
      <c r="AD39" s="972"/>
      <c r="AE39" s="972"/>
      <c r="AF39" s="972"/>
      <c r="AG39" s="965" t="s">
        <v>246</v>
      </c>
      <c r="AH39" s="965"/>
      <c r="AI39" s="965"/>
      <c r="AJ39" s="965"/>
      <c r="AK39" s="965"/>
      <c r="AL39" s="966"/>
      <c r="AM39" s="863">
        <f>IF(OR(②積算表!$K46="配置", ②積算表!$K46="兼務"), CHOOSE(IF(②積算表!$K46="配置", 1, 2), 設定値!E60, 設定値!E61)/SUM(②積算表!M33:AJ33), 0)</f>
        <v>0</v>
      </c>
      <c r="AN39" s="863"/>
      <c r="AO39" s="279"/>
      <c r="AP39" s="279"/>
      <c r="AQ39" s="232"/>
      <c r="AR39" s="279"/>
      <c r="AS39" s="279"/>
      <c r="AT39" s="280"/>
      <c r="AU39" s="279"/>
      <c r="AV39" s="279"/>
      <c r="AW39" s="279"/>
      <c r="AX39" s="279"/>
      <c r="AY39" s="232"/>
      <c r="AZ39" s="279"/>
      <c r="BA39" s="279"/>
      <c r="BB39" s="280"/>
      <c r="BC39" s="279"/>
      <c r="BD39" s="279"/>
      <c r="BE39" s="279"/>
      <c r="BF39" s="279"/>
      <c r="BG39" s="232"/>
      <c r="BH39" s="279"/>
      <c r="BI39" s="279"/>
      <c r="BJ39" s="280"/>
    </row>
    <row r="40" spans="2:86" ht="15" customHeight="1">
      <c r="B40" s="220"/>
      <c r="C40" s="220"/>
      <c r="D40" s="242" t="s">
        <v>4</v>
      </c>
      <c r="E40" s="243"/>
      <c r="F40" s="244" t="e">
        <f>②積算表!$AE$16&amp;"１，２歳児"</f>
        <v>#N/A</v>
      </c>
      <c r="G40" s="243"/>
      <c r="I40" s="284"/>
      <c r="J40" s="284">
        <v>6</v>
      </c>
    </row>
    <row r="41" spans="2:86" ht="15" customHeight="1">
      <c r="B41" s="220"/>
      <c r="C41" s="220"/>
      <c r="D41" s="242" t="s">
        <v>5</v>
      </c>
      <c r="E41" s="243"/>
      <c r="F41" s="244" t="e">
        <f>②積算表!$AE$16&amp;"１，２歳児"</f>
        <v>#N/A</v>
      </c>
      <c r="G41" s="243"/>
      <c r="I41" s="284"/>
      <c r="J41" s="284">
        <v>7</v>
      </c>
    </row>
    <row r="42" spans="2:86" ht="15" customHeight="1">
      <c r="B42" s="232"/>
      <c r="C42" s="232"/>
      <c r="D42" s="245" t="s">
        <v>6</v>
      </c>
      <c r="E42" s="246"/>
      <c r="F42" s="247" t="e">
        <f>②積算表!$AE$16&amp;D42</f>
        <v>#N/A</v>
      </c>
      <c r="G42" s="246"/>
      <c r="I42" s="284"/>
      <c r="J42" s="284">
        <v>8</v>
      </c>
    </row>
    <row r="43" spans="2:86" ht="15" customHeight="1">
      <c r="I43" s="284"/>
      <c r="J43" s="284">
        <v>9</v>
      </c>
    </row>
    <row r="44" spans="2:86" ht="15" customHeight="1">
      <c r="C44" s="217" t="s">
        <v>162</v>
      </c>
      <c r="D44" s="219"/>
      <c r="E44" s="217" t="s">
        <v>163</v>
      </c>
      <c r="F44" s="219"/>
      <c r="I44" s="284"/>
      <c r="J44" s="284">
        <v>10</v>
      </c>
    </row>
    <row r="45" spans="2:86" ht="15" customHeight="1">
      <c r="C45" s="220"/>
      <c r="D45" s="248" t="s">
        <v>179</v>
      </c>
      <c r="E45" s="220"/>
      <c r="F45" s="248">
        <v>0</v>
      </c>
      <c r="I45" s="284"/>
      <c r="J45" s="284">
        <v>11</v>
      </c>
    </row>
    <row r="46" spans="2:86" ht="15" customHeight="1">
      <c r="C46" s="220"/>
      <c r="D46" s="213" t="s">
        <v>180</v>
      </c>
      <c r="E46" s="220"/>
      <c r="F46" s="213">
        <v>4</v>
      </c>
      <c r="I46" s="284"/>
      <c r="J46" s="284">
        <v>12</v>
      </c>
    </row>
    <row r="47" spans="2:86" ht="15" customHeight="1">
      <c r="C47" s="220"/>
      <c r="D47" s="213"/>
      <c r="E47" s="220"/>
      <c r="F47" s="213">
        <v>5</v>
      </c>
    </row>
    <row r="48" spans="2:86" ht="15" customHeight="1">
      <c r="C48" s="220"/>
      <c r="D48" s="213"/>
      <c r="E48" s="220"/>
      <c r="F48" s="213">
        <v>6</v>
      </c>
    </row>
    <row r="49" spans="3:6" ht="15" customHeight="1">
      <c r="C49" s="232"/>
      <c r="D49" s="215"/>
      <c r="E49" s="232"/>
      <c r="F49" s="215">
        <v>7</v>
      </c>
    </row>
    <row r="51" spans="3:6" ht="15" customHeight="1">
      <c r="C51" s="217" t="s">
        <v>240</v>
      </c>
      <c r="D51" s="219"/>
    </row>
    <row r="52" spans="3:6" ht="15" customHeight="1">
      <c r="C52" s="220"/>
      <c r="D52" s="248" t="s">
        <v>241</v>
      </c>
    </row>
    <row r="53" spans="3:6" ht="15" customHeight="1">
      <c r="C53" s="220"/>
      <c r="D53" s="213" t="s">
        <v>170</v>
      </c>
    </row>
    <row r="54" spans="3:6" ht="15" customHeight="1">
      <c r="C54" s="220"/>
      <c r="D54" s="249" t="s">
        <v>164</v>
      </c>
    </row>
    <row r="55" spans="3:6" ht="15" customHeight="1">
      <c r="C55" s="220"/>
      <c r="D55" s="249" t="s">
        <v>148</v>
      </c>
    </row>
    <row r="56" spans="3:6" ht="15" customHeight="1">
      <c r="C56" s="232"/>
      <c r="D56" s="215" t="s">
        <v>149</v>
      </c>
    </row>
    <row r="58" spans="3:6" ht="15" customHeight="1">
      <c r="C58" s="217" t="s">
        <v>153</v>
      </c>
      <c r="D58" s="218"/>
      <c r="E58" s="219"/>
      <c r="F58" s="219" t="s">
        <v>243</v>
      </c>
    </row>
    <row r="59" spans="3:6" ht="15" customHeight="1">
      <c r="C59" s="220"/>
      <c r="D59" s="250" t="s">
        <v>241</v>
      </c>
      <c r="E59" s="251"/>
      <c r="F59" s="251"/>
    </row>
    <row r="60" spans="3:6" ht="15" customHeight="1">
      <c r="C60" s="220"/>
      <c r="D60" s="252" t="s">
        <v>154</v>
      </c>
      <c r="E60" s="253">
        <f>'保育単価表（Ａ型）②'!K18</f>
        <v>790</v>
      </c>
      <c r="F60" s="253">
        <f>'保育単価表（Ａ型）②'!Y18</f>
        <v>8.4</v>
      </c>
    </row>
    <row r="61" spans="3:6" ht="15" customHeight="1">
      <c r="C61" s="232"/>
      <c r="D61" s="254" t="s">
        <v>155</v>
      </c>
      <c r="E61" s="255">
        <f>'保育単価表（Ａ型）②'!M21</f>
        <v>500</v>
      </c>
      <c r="F61" s="255"/>
    </row>
  </sheetData>
  <sheetProtection algorithmName="SHA-512" hashValue="p002LPjOUkCapgWlqOmkEL/Q7sREI0oc23+6biPqUOZ4aMiC8JCNI6JGG1G1PJ202fzXz3Kx6LGq23jcUmmlIA==" saltValue="6Pu8k9FjaWgLW23pTMag+g==" spinCount="100000" sheet="1" objects="1" scenarios="1"/>
  <mergeCells count="340">
    <mergeCell ref="AC25:AL25"/>
    <mergeCell ref="AG29:AL29"/>
    <mergeCell ref="AG34:AL34"/>
    <mergeCell ref="AG35:AL35"/>
    <mergeCell ref="AG39:AL39"/>
    <mergeCell ref="AC29:AF29"/>
    <mergeCell ref="AC34:AF34"/>
    <mergeCell ref="AC35:AF35"/>
    <mergeCell ref="AC39:AF39"/>
    <mergeCell ref="AC38:AF38"/>
    <mergeCell ref="AG38:AL38"/>
    <mergeCell ref="AC37:AF37"/>
    <mergeCell ref="AG37:AL37"/>
    <mergeCell ref="AG32:AL32"/>
    <mergeCell ref="AC30:AL30"/>
    <mergeCell ref="BC24:BD24"/>
    <mergeCell ref="BE24:BF24"/>
    <mergeCell ref="BG24:BH24"/>
    <mergeCell ref="BI24:BJ24"/>
    <mergeCell ref="AC24:AL24"/>
    <mergeCell ref="AM24:AN24"/>
    <mergeCell ref="AO24:AP24"/>
    <mergeCell ref="AQ24:AR24"/>
    <mergeCell ref="AS24:AT24"/>
    <mergeCell ref="AU24:AV24"/>
    <mergeCell ref="AW24:AX24"/>
    <mergeCell ref="AY24:AZ24"/>
    <mergeCell ref="BA24:BB24"/>
    <mergeCell ref="AD21:AD22"/>
    <mergeCell ref="AM21:BJ21"/>
    <mergeCell ref="AM22:BJ22"/>
    <mergeCell ref="AC23:AL23"/>
    <mergeCell ref="AM23:AN23"/>
    <mergeCell ref="AO23:AP23"/>
    <mergeCell ref="AQ23:AR23"/>
    <mergeCell ref="AS23:AT23"/>
    <mergeCell ref="AU23:AV23"/>
    <mergeCell ref="AW23:AX23"/>
    <mergeCell ref="AY23:AZ23"/>
    <mergeCell ref="BA23:BB23"/>
    <mergeCell ref="BC23:BD23"/>
    <mergeCell ref="BE23:BF23"/>
    <mergeCell ref="BG23:BH23"/>
    <mergeCell ref="BI23:BJ23"/>
    <mergeCell ref="AC11:AC22"/>
    <mergeCell ref="AD11:AD16"/>
    <mergeCell ref="AE11:AL11"/>
    <mergeCell ref="AM11:AN11"/>
    <mergeCell ref="AO11:AP11"/>
    <mergeCell ref="AQ11:AR11"/>
    <mergeCell ref="AS11:AT11"/>
    <mergeCell ref="AU11:AV11"/>
    <mergeCell ref="BA19:BB19"/>
    <mergeCell ref="BC19:BD19"/>
    <mergeCell ref="BE19:BF19"/>
    <mergeCell ref="BG19:BH19"/>
    <mergeCell ref="BI19:BJ19"/>
    <mergeCell ref="AE20:AL20"/>
    <mergeCell ref="AM20:AN20"/>
    <mergeCell ref="AO20:AP20"/>
    <mergeCell ref="AQ20:AR20"/>
    <mergeCell ref="AS20:AT20"/>
    <mergeCell ref="AU20:AV20"/>
    <mergeCell ref="AW20:AX20"/>
    <mergeCell ref="AY20:AZ20"/>
    <mergeCell ref="BA20:BB20"/>
    <mergeCell ref="BC20:BD20"/>
    <mergeCell ref="BE20:BF20"/>
    <mergeCell ref="BG20:BH20"/>
    <mergeCell ref="BI20:BJ20"/>
    <mergeCell ref="AE19:AL19"/>
    <mergeCell ref="AM19:AN19"/>
    <mergeCell ref="AO19:AP19"/>
    <mergeCell ref="AQ19:AR19"/>
    <mergeCell ref="AS19:AT19"/>
    <mergeCell ref="AU19:AV19"/>
    <mergeCell ref="AD17:AD20"/>
    <mergeCell ref="AE17:AL17"/>
    <mergeCell ref="AM17:AN17"/>
    <mergeCell ref="AO17:AP17"/>
    <mergeCell ref="AQ17:AR17"/>
    <mergeCell ref="AS17:AT17"/>
    <mergeCell ref="AU17:AV17"/>
    <mergeCell ref="AW17:AX17"/>
    <mergeCell ref="AY17:AZ17"/>
    <mergeCell ref="AE18:AL18"/>
    <mergeCell ref="AM18:AN18"/>
    <mergeCell ref="AO18:AP18"/>
    <mergeCell ref="AQ18:AR18"/>
    <mergeCell ref="AS18:AT18"/>
    <mergeCell ref="AU18:AV18"/>
    <mergeCell ref="AW18:AX18"/>
    <mergeCell ref="AY18:AZ18"/>
    <mergeCell ref="AW19:AX19"/>
    <mergeCell ref="AY19:AZ19"/>
    <mergeCell ref="BG18:BH18"/>
    <mergeCell ref="BI18:BJ18"/>
    <mergeCell ref="BC16:BD16"/>
    <mergeCell ref="BE16:BF16"/>
    <mergeCell ref="BG16:BH16"/>
    <mergeCell ref="BI16:BJ16"/>
    <mergeCell ref="BA17:BB17"/>
    <mergeCell ref="BC17:BD17"/>
    <mergeCell ref="BE17:BF17"/>
    <mergeCell ref="BG17:BH17"/>
    <mergeCell ref="BI17:BJ17"/>
    <mergeCell ref="BA18:BB18"/>
    <mergeCell ref="BC18:BD18"/>
    <mergeCell ref="BE18:BF18"/>
    <mergeCell ref="AM16:AN16"/>
    <mergeCell ref="AO16:AP16"/>
    <mergeCell ref="AQ16:AR16"/>
    <mergeCell ref="AS16:AT16"/>
    <mergeCell ref="AU16:AV16"/>
    <mergeCell ref="AW16:AX16"/>
    <mergeCell ref="AY16:AZ16"/>
    <mergeCell ref="BA16:BB16"/>
    <mergeCell ref="BC14:BD14"/>
    <mergeCell ref="AY15:AZ15"/>
    <mergeCell ref="BA15:BB15"/>
    <mergeCell ref="BC15:BD15"/>
    <mergeCell ref="AO14:AP14"/>
    <mergeCell ref="BA12:BB12"/>
    <mergeCell ref="BC12:BD12"/>
    <mergeCell ref="BE12:BF12"/>
    <mergeCell ref="BG12:BH12"/>
    <mergeCell ref="AQ14:AR14"/>
    <mergeCell ref="AS14:AT14"/>
    <mergeCell ref="AU14:AV14"/>
    <mergeCell ref="AW14:AX14"/>
    <mergeCell ref="AY14:AZ14"/>
    <mergeCell ref="BA14:BB14"/>
    <mergeCell ref="BC11:BD11"/>
    <mergeCell ref="BE11:BF11"/>
    <mergeCell ref="BG11:BH11"/>
    <mergeCell ref="BI11:BJ11"/>
    <mergeCell ref="AM12:AN12"/>
    <mergeCell ref="AO12:AP12"/>
    <mergeCell ref="BI12:BJ12"/>
    <mergeCell ref="AM13:AN13"/>
    <mergeCell ref="AO13:AP13"/>
    <mergeCell ref="AQ13:AR13"/>
    <mergeCell ref="AS13:AT13"/>
    <mergeCell ref="AU13:AV13"/>
    <mergeCell ref="AW13:AX13"/>
    <mergeCell ref="AY13:AZ13"/>
    <mergeCell ref="BA13:BB13"/>
    <mergeCell ref="BC13:BD13"/>
    <mergeCell ref="BE13:BF13"/>
    <mergeCell ref="BG13:BH13"/>
    <mergeCell ref="BI13:BJ13"/>
    <mergeCell ref="AQ12:AR12"/>
    <mergeCell ref="AS12:AT12"/>
    <mergeCell ref="AU12:AV12"/>
    <mergeCell ref="AW12:AX12"/>
    <mergeCell ref="AY12:AZ12"/>
    <mergeCell ref="AC7:AL10"/>
    <mergeCell ref="AM7:BJ8"/>
    <mergeCell ref="AM9:AP9"/>
    <mergeCell ref="AQ9:AT9"/>
    <mergeCell ref="AU9:AX9"/>
    <mergeCell ref="AY9:BB9"/>
    <mergeCell ref="BC9:BF9"/>
    <mergeCell ref="BG9:BJ9"/>
    <mergeCell ref="AM10:AN10"/>
    <mergeCell ref="AO10:AP10"/>
    <mergeCell ref="AQ10:AR10"/>
    <mergeCell ref="AS10:AT10"/>
    <mergeCell ref="AU10:AV10"/>
    <mergeCell ref="AW10:AX10"/>
    <mergeCell ref="AY10:AZ10"/>
    <mergeCell ref="BA10:BB10"/>
    <mergeCell ref="BC10:BD10"/>
    <mergeCell ref="BE10:BF10"/>
    <mergeCell ref="BG10:BH10"/>
    <mergeCell ref="BI10:BJ10"/>
    <mergeCell ref="AW11:AX11"/>
    <mergeCell ref="AY11:AZ11"/>
    <mergeCell ref="BA11:BB11"/>
    <mergeCell ref="AW37:AX37"/>
    <mergeCell ref="AM25:BJ25"/>
    <mergeCell ref="G14:H14"/>
    <mergeCell ref="H15:I15"/>
    <mergeCell ref="AM29:AN29"/>
    <mergeCell ref="AM34:AN34"/>
    <mergeCell ref="AO34:AP34"/>
    <mergeCell ref="AQ34:AR34"/>
    <mergeCell ref="AS34:AT34"/>
    <mergeCell ref="AU34:AV34"/>
    <mergeCell ref="AW34:AX34"/>
    <mergeCell ref="BE14:BF14"/>
    <mergeCell ref="BG14:BH14"/>
    <mergeCell ref="BI14:BJ14"/>
    <mergeCell ref="AM15:AN15"/>
    <mergeCell ref="AO15:AP15"/>
    <mergeCell ref="AQ15:AR15"/>
    <mergeCell ref="AS15:AT15"/>
    <mergeCell ref="AU15:AV15"/>
    <mergeCell ref="AW15:AX15"/>
    <mergeCell ref="BE15:BF15"/>
    <mergeCell ref="BG15:BH15"/>
    <mergeCell ref="BI15:BJ15"/>
    <mergeCell ref="AM14:AN14"/>
    <mergeCell ref="AC32:AF32"/>
    <mergeCell ref="BE32:BF32"/>
    <mergeCell ref="AM39:AN39"/>
    <mergeCell ref="AM38:AN38"/>
    <mergeCell ref="AO38:AP38"/>
    <mergeCell ref="AQ38:AR38"/>
    <mergeCell ref="AS38:AT38"/>
    <mergeCell ref="AU38:AV38"/>
    <mergeCell ref="AW38:AX38"/>
    <mergeCell ref="AY38:AZ38"/>
    <mergeCell ref="BA32:BB32"/>
    <mergeCell ref="AM35:BJ35"/>
    <mergeCell ref="AY37:AZ37"/>
    <mergeCell ref="BA37:BB37"/>
    <mergeCell ref="BC37:BD37"/>
    <mergeCell ref="BE37:BF37"/>
    <mergeCell ref="BG37:BH37"/>
    <mergeCell ref="BI37:BJ37"/>
    <mergeCell ref="BA38:BB38"/>
    <mergeCell ref="BC38:BD38"/>
    <mergeCell ref="BE38:BF38"/>
    <mergeCell ref="BG38:BH38"/>
    <mergeCell ref="AM37:AN37"/>
    <mergeCell ref="AO37:AP37"/>
    <mergeCell ref="BI38:BJ38"/>
    <mergeCell ref="AC33:AF33"/>
    <mergeCell ref="AG33:AL33"/>
    <mergeCell ref="AM33:AN33"/>
    <mergeCell ref="AO33:AP33"/>
    <mergeCell ref="AQ33:AR33"/>
    <mergeCell ref="AS33:AT33"/>
    <mergeCell ref="AU33:AV33"/>
    <mergeCell ref="AW33:AX33"/>
    <mergeCell ref="AY33:AZ33"/>
    <mergeCell ref="BA33:BB33"/>
    <mergeCell ref="BC33:BD33"/>
    <mergeCell ref="BE33:BF33"/>
    <mergeCell ref="BG33:BH33"/>
    <mergeCell ref="BI33:BJ33"/>
    <mergeCell ref="AY34:AZ34"/>
    <mergeCell ref="BA34:BB34"/>
    <mergeCell ref="BC34:BD34"/>
    <mergeCell ref="BE34:BF34"/>
    <mergeCell ref="BG34:BH34"/>
    <mergeCell ref="BI34:BJ34"/>
    <mergeCell ref="AQ37:AR37"/>
    <mergeCell ref="AS37:AT37"/>
    <mergeCell ref="AU37:AV37"/>
    <mergeCell ref="BG32:BH32"/>
    <mergeCell ref="BI32:BJ32"/>
    <mergeCell ref="AC31:AF31"/>
    <mergeCell ref="AG31:AL31"/>
    <mergeCell ref="AM31:AN31"/>
    <mergeCell ref="AO31:AP31"/>
    <mergeCell ref="AQ31:AR31"/>
    <mergeCell ref="AS31:AT31"/>
    <mergeCell ref="AU31:AV31"/>
    <mergeCell ref="AW31:AX31"/>
    <mergeCell ref="AY31:AZ31"/>
    <mergeCell ref="BA31:BB31"/>
    <mergeCell ref="BC31:BD31"/>
    <mergeCell ref="BE31:BF31"/>
    <mergeCell ref="BG31:BH31"/>
    <mergeCell ref="BI31:BJ31"/>
    <mergeCell ref="AM32:AN32"/>
    <mergeCell ref="AO32:AP32"/>
    <mergeCell ref="AQ32:AR32"/>
    <mergeCell ref="AS32:AT32"/>
    <mergeCell ref="AU32:AV32"/>
    <mergeCell ref="AW32:AX32"/>
    <mergeCell ref="AY32:AZ32"/>
    <mergeCell ref="BC32:BD32"/>
    <mergeCell ref="CG32:CH32"/>
    <mergeCell ref="BK31:BL31"/>
    <mergeCell ref="BM31:BN31"/>
    <mergeCell ref="BO31:BP31"/>
    <mergeCell ref="BQ31:BR31"/>
    <mergeCell ref="BS31:BT31"/>
    <mergeCell ref="BU31:BV31"/>
    <mergeCell ref="BW31:BX31"/>
    <mergeCell ref="BY31:BZ31"/>
    <mergeCell ref="CA31:CB31"/>
    <mergeCell ref="BO32:BP32"/>
    <mergeCell ref="BQ32:BR32"/>
    <mergeCell ref="BS32:BT32"/>
    <mergeCell ref="BU32:BV32"/>
    <mergeCell ref="BW32:BX32"/>
    <mergeCell ref="BY32:BZ32"/>
    <mergeCell ref="CA32:CB32"/>
    <mergeCell ref="CC32:CD32"/>
    <mergeCell ref="CE32:CF32"/>
    <mergeCell ref="CC37:CD37"/>
    <mergeCell ref="CE37:CF37"/>
    <mergeCell ref="CG37:CH37"/>
    <mergeCell ref="BK30:CH30"/>
    <mergeCell ref="AM30:BJ30"/>
    <mergeCell ref="AC36:AF36"/>
    <mergeCell ref="AG36:AL36"/>
    <mergeCell ref="AM36:AN36"/>
    <mergeCell ref="AO36:AP36"/>
    <mergeCell ref="AQ36:AR36"/>
    <mergeCell ref="AS36:AT36"/>
    <mergeCell ref="AU36:AV36"/>
    <mergeCell ref="AW36:AX36"/>
    <mergeCell ref="AY36:AZ36"/>
    <mergeCell ref="BA36:BB36"/>
    <mergeCell ref="BC36:BD36"/>
    <mergeCell ref="BE36:BF36"/>
    <mergeCell ref="BG36:BH36"/>
    <mergeCell ref="BI36:BJ36"/>
    <mergeCell ref="CC31:CD31"/>
    <mergeCell ref="CE31:CF31"/>
    <mergeCell ref="CG31:CH31"/>
    <mergeCell ref="BK32:BL32"/>
    <mergeCell ref="BM32:BN32"/>
    <mergeCell ref="BK37:BL37"/>
    <mergeCell ref="BM37:BN37"/>
    <mergeCell ref="BO37:BP37"/>
    <mergeCell ref="BQ37:BR37"/>
    <mergeCell ref="BS37:BT37"/>
    <mergeCell ref="BU37:BV37"/>
    <mergeCell ref="BW37:BX37"/>
    <mergeCell ref="BY37:BZ37"/>
    <mergeCell ref="CA37:CB37"/>
    <mergeCell ref="BK35:CH35"/>
    <mergeCell ref="BK36:BL36"/>
    <mergeCell ref="BM36:BN36"/>
    <mergeCell ref="BO36:BP36"/>
    <mergeCell ref="BQ36:BR36"/>
    <mergeCell ref="BS36:BT36"/>
    <mergeCell ref="BU36:BV36"/>
    <mergeCell ref="BW36:BX36"/>
    <mergeCell ref="BY36:BZ36"/>
    <mergeCell ref="CA36:CB36"/>
    <mergeCell ref="CC36:CD36"/>
    <mergeCell ref="CE36:CF36"/>
    <mergeCell ref="CG36:CH36"/>
  </mergeCells>
  <phoneticPr fontId="1"/>
  <conditionalFormatting sqref="N8:T11">
    <cfRule type="cellIs" dxfId="2" priority="1" operator="equal">
      <formula>0</formula>
    </cfRule>
  </conditionalFormatting>
  <pageMargins left="0.7" right="0.7" top="0.75" bottom="0.75" header="0.3" footer="0.3"/>
  <colBreaks count="1" manualBreakCount="1">
    <brk id="22" max="60"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7054-AC4A-F249-B278-06DE66F32D37}">
  <dimension ref="A1:DV24"/>
  <sheetViews>
    <sheetView view="pageBreakPreview" zoomScaleNormal="55" zoomScaleSheetLayoutView="100" workbookViewId="0">
      <selection activeCell="B7" sqref="B7:B24"/>
    </sheetView>
  </sheetViews>
  <sheetFormatPr defaultColWidth="8.875" defaultRowHeight="13.5"/>
  <cols>
    <col min="1" max="1" width="4.125" style="30" customWidth="1"/>
    <col min="2" max="2" width="5.625" style="23" customWidth="1"/>
    <col min="3" max="3" width="5.375" style="23" customWidth="1"/>
    <col min="4" max="4" width="4.5" style="23" bestFit="1" customWidth="1"/>
    <col min="5" max="5" width="7.5" style="23" customWidth="1"/>
    <col min="6" max="6" width="2.125" style="23" customWidth="1"/>
    <col min="7" max="7" width="6.875" style="26" customWidth="1"/>
    <col min="8" max="8" width="8.125" style="27" customWidth="1"/>
    <col min="9" max="9" width="6.875" style="24" customWidth="1"/>
    <col min="10" max="10" width="8.125" style="27" customWidth="1"/>
    <col min="11" max="11" width="2.125" style="15" customWidth="1"/>
    <col min="12" max="12" width="6.125" style="26" customWidth="1"/>
    <col min="13" max="13" width="7.125" style="27" customWidth="1"/>
    <col min="14" max="14" width="3" style="27" customWidth="1"/>
    <col min="15" max="15" width="8.125" style="27" customWidth="1"/>
    <col min="16" max="16" width="3" style="27" customWidth="1"/>
    <col min="17" max="17" width="6.125" style="27" customWidth="1"/>
    <col min="18" max="18" width="3" style="27" customWidth="1"/>
    <col min="19" max="19" width="9.875" style="27" customWidth="1"/>
    <col min="20" max="20" width="11.375" style="27" customWidth="1"/>
    <col min="21" max="21" width="6.125" style="24" customWidth="1"/>
    <col min="22" max="22" width="6.625" style="27" customWidth="1"/>
    <col min="23" max="23" width="3" style="27" customWidth="1"/>
    <col min="24" max="24" width="8.125" style="27" customWidth="1"/>
    <col min="25" max="25" width="3" style="27" customWidth="1"/>
    <col min="26" max="26" width="6.125" style="27" customWidth="1"/>
    <col min="27" max="27" width="3" style="27" customWidth="1"/>
    <col min="28" max="28" width="9.875" style="27" customWidth="1"/>
    <col min="29" max="29" width="12" style="27" customWidth="1"/>
    <col min="30" max="30" width="2.125" style="15" customWidth="1"/>
    <col min="31" max="31" width="8" style="26" customWidth="1"/>
    <col min="32" max="32" width="8.375" style="26" customWidth="1"/>
    <col min="33" max="33" width="8.5" style="28" customWidth="1"/>
    <col min="34" max="34" width="6.875" style="28" customWidth="1"/>
    <col min="35" max="35" width="3" style="27" customWidth="1"/>
    <col min="36" max="36" width="8.125" style="27" customWidth="1"/>
    <col min="37" max="37" width="3" style="27" customWidth="1"/>
    <col min="38" max="38" width="6.125" style="27" customWidth="1"/>
    <col min="39" max="39" width="3" style="27" customWidth="1"/>
    <col min="40" max="40" width="9" style="27" customWidth="1"/>
    <col min="41" max="41" width="12.375" style="27" customWidth="1"/>
    <col min="42" max="42" width="3" style="27" customWidth="1"/>
    <col min="43" max="43" width="8.625" style="27" customWidth="1"/>
    <col min="44" max="44" width="3" style="27" customWidth="1"/>
    <col min="45" max="45" width="8.625" style="27" customWidth="1"/>
    <col min="46" max="46" width="3" style="27" customWidth="1"/>
    <col min="47" max="47" width="8.625" style="27" customWidth="1"/>
    <col min="48" max="48" width="3" style="27" customWidth="1"/>
    <col min="49" max="49" width="8.625" style="27" customWidth="1"/>
    <col min="50" max="50" width="3" style="27" customWidth="1"/>
    <col min="51" max="51" width="10.125" style="27" customWidth="1"/>
    <col min="52" max="52" width="3" style="27" customWidth="1"/>
    <col min="53" max="53" width="8.625" style="27" customWidth="1"/>
    <col min="54" max="54" width="3" style="27" customWidth="1"/>
    <col min="55" max="55" width="8.625" style="27" customWidth="1"/>
    <col min="56" max="56" width="3" style="27" customWidth="1"/>
    <col min="57" max="57" width="8.625" style="27" customWidth="1"/>
    <col min="58" max="58" width="3" style="27" customWidth="1"/>
    <col min="59" max="59" width="8.625" style="27" customWidth="1"/>
    <col min="60" max="60" width="3" style="27" customWidth="1"/>
    <col min="61" max="61" width="10.125" style="27" customWidth="1"/>
    <col min="62" max="62" width="2.125" style="15" customWidth="1"/>
    <col min="63" max="63" width="1.125" style="15" customWidth="1"/>
    <col min="64" max="64" width="14.875" style="24" customWidth="1"/>
    <col min="65" max="65" width="9.875" style="24" customWidth="1"/>
    <col min="66" max="66" width="2.125" style="15" customWidth="1"/>
    <col min="67" max="67" width="8.125" style="28" customWidth="1"/>
    <col min="68" max="68" width="3.625" style="28" customWidth="1"/>
    <col min="69" max="69" width="12" style="28" customWidth="1"/>
    <col min="70" max="70" width="3.625" style="28" customWidth="1"/>
    <col min="71" max="71" width="11.125" style="28" customWidth="1"/>
    <col min="72" max="72" width="3.625" style="28" customWidth="1"/>
    <col min="73" max="73" width="10" style="28" customWidth="1"/>
    <col min="74" max="74" width="1.125" style="28" customWidth="1"/>
    <col min="75" max="75" width="2.125" style="15" customWidth="1"/>
    <col min="76" max="76" width="10.125" style="28" customWidth="1"/>
    <col min="77" max="77" width="2.125" style="15" customWidth="1"/>
    <col min="78" max="78" width="5.625" style="24" customWidth="1"/>
    <col min="79" max="79" width="2.125" style="15" customWidth="1"/>
    <col min="80" max="80" width="5.5" style="31" customWidth="1"/>
    <col min="81" max="81" width="4" style="31" customWidth="1"/>
    <col min="82" max="82" width="6.875" style="31" customWidth="1"/>
    <col min="83" max="83" width="4" style="31" customWidth="1"/>
    <col min="84" max="84" width="6.875" style="31" customWidth="1"/>
    <col min="85" max="85" width="4" style="31" customWidth="1"/>
    <col min="86" max="86" width="9.875" style="31" customWidth="1"/>
    <col min="87" max="87" width="2.125" style="26" customWidth="1"/>
    <col min="88" max="89" width="6.125" style="26" customWidth="1"/>
    <col min="90" max="90" width="2.125" style="26" customWidth="1"/>
    <col min="91" max="91" width="5.125" style="29" customWidth="1"/>
    <col min="92" max="93" width="5.875" style="26" customWidth="1"/>
    <col min="94" max="94" width="2.125" style="15" customWidth="1"/>
    <col min="95" max="95" width="6.625" style="24" customWidth="1"/>
    <col min="96" max="96" width="2.125" style="15" customWidth="1"/>
    <col min="97" max="97" width="11.5" style="24" customWidth="1"/>
    <col min="98" max="98" width="2.125" style="15" customWidth="1"/>
    <col min="99" max="99" width="7.125" style="24" customWidth="1"/>
    <col min="100" max="100" width="2.125" style="15" customWidth="1"/>
    <col min="101" max="101" width="6.5" style="26" customWidth="1"/>
    <col min="102" max="102" width="2.125" style="130" customWidth="1"/>
    <col min="103" max="103" width="6.875" style="31" customWidth="1"/>
    <col min="104" max="104" width="2.125" style="130" customWidth="1"/>
    <col min="105" max="105" width="6.875" style="31" customWidth="1"/>
    <col min="106" max="106" width="2.125" style="130" customWidth="1"/>
    <col min="107" max="107" width="9.875" style="31" customWidth="1"/>
    <col min="108" max="108" width="2.125" style="15" customWidth="1"/>
    <col min="109" max="112" width="10.125" style="24" customWidth="1"/>
    <col min="113" max="113" width="2.125" style="15" customWidth="1"/>
    <col min="114" max="114" width="15.5" style="24" bestFit="1" customWidth="1"/>
    <col min="115" max="116" width="6.125" style="26" customWidth="1"/>
    <col min="117" max="126" width="8.875" style="19"/>
    <col min="127" max="344" width="8.875" style="30"/>
    <col min="345" max="345" width="1.875" style="30" customWidth="1"/>
    <col min="346" max="346" width="2.5" style="30" customWidth="1"/>
    <col min="347" max="347" width="3.625" style="30" customWidth="1"/>
    <col min="348" max="348" width="2.875" style="30" customWidth="1"/>
    <col min="349" max="349" width="0.875" style="30" customWidth="1"/>
    <col min="350" max="350" width="1.125" style="30" customWidth="1"/>
    <col min="351" max="351" width="5.375" style="30" customWidth="1"/>
    <col min="352" max="352" width="6.5" style="30" customWidth="1"/>
    <col min="353" max="353" width="4.125" style="30" customWidth="1"/>
    <col min="354" max="354" width="7.875" style="30" customWidth="1"/>
    <col min="355" max="355" width="8.875" style="30" customWidth="1"/>
    <col min="356" max="359" width="6.125" style="30" customWidth="1"/>
    <col min="360" max="360" width="4.875" style="30" customWidth="1"/>
    <col min="361" max="361" width="2.5" style="30" customWidth="1"/>
    <col min="362" max="362" width="4.875" style="30" customWidth="1"/>
    <col min="363" max="600" width="8.875" style="30"/>
    <col min="601" max="601" width="1.875" style="30" customWidth="1"/>
    <col min="602" max="602" width="2.5" style="30" customWidth="1"/>
    <col min="603" max="603" width="3.625" style="30" customWidth="1"/>
    <col min="604" max="604" width="2.875" style="30" customWidth="1"/>
    <col min="605" max="605" width="0.875" style="30" customWidth="1"/>
    <col min="606" max="606" width="1.125" style="30" customWidth="1"/>
    <col min="607" max="607" width="5.375" style="30" customWidth="1"/>
    <col min="608" max="608" width="6.5" style="30" customWidth="1"/>
    <col min="609" max="609" width="4.125" style="30" customWidth="1"/>
    <col min="610" max="610" width="7.875" style="30" customWidth="1"/>
    <col min="611" max="611" width="8.875" style="30" customWidth="1"/>
    <col min="612" max="615" width="6.125" style="30" customWidth="1"/>
    <col min="616" max="616" width="4.875" style="30" customWidth="1"/>
    <col min="617" max="617" width="2.5" style="30" customWidth="1"/>
    <col min="618" max="618" width="4.875" style="30" customWidth="1"/>
    <col min="619" max="856" width="8.875" style="30"/>
    <col min="857" max="857" width="1.875" style="30" customWidth="1"/>
    <col min="858" max="858" width="2.5" style="30" customWidth="1"/>
    <col min="859" max="859" width="3.625" style="30" customWidth="1"/>
    <col min="860" max="860" width="2.875" style="30" customWidth="1"/>
    <col min="861" max="861" width="0.875" style="30" customWidth="1"/>
    <col min="862" max="862" width="1.125" style="30" customWidth="1"/>
    <col min="863" max="863" width="5.375" style="30" customWidth="1"/>
    <col min="864" max="864" width="6.5" style="30" customWidth="1"/>
    <col min="865" max="865" width="4.125" style="30" customWidth="1"/>
    <col min="866" max="866" width="7.875" style="30" customWidth="1"/>
    <col min="867" max="867" width="8.875" style="30" customWidth="1"/>
    <col min="868" max="871" width="6.125" style="30" customWidth="1"/>
    <col min="872" max="872" width="4.875" style="30" customWidth="1"/>
    <col min="873" max="873" width="2.5" style="30" customWidth="1"/>
    <col min="874" max="874" width="4.875" style="30" customWidth="1"/>
    <col min="875" max="1112" width="8.875" style="30"/>
    <col min="1113" max="1113" width="1.875" style="30" customWidth="1"/>
    <col min="1114" max="1114" width="2.5" style="30" customWidth="1"/>
    <col min="1115" max="1115" width="3.625" style="30" customWidth="1"/>
    <col min="1116" max="1116" width="2.875" style="30" customWidth="1"/>
    <col min="1117" max="1117" width="0.875" style="30" customWidth="1"/>
    <col min="1118" max="1118" width="1.125" style="30" customWidth="1"/>
    <col min="1119" max="1119" width="5.375" style="30" customWidth="1"/>
    <col min="1120" max="1120" width="6.5" style="30" customWidth="1"/>
    <col min="1121" max="1121" width="4.125" style="30" customWidth="1"/>
    <col min="1122" max="1122" width="7.875" style="30" customWidth="1"/>
    <col min="1123" max="1123" width="8.875" style="30" customWidth="1"/>
    <col min="1124" max="1127" width="6.125" style="30" customWidth="1"/>
    <col min="1128" max="1128" width="4.875" style="30" customWidth="1"/>
    <col min="1129" max="1129" width="2.5" style="30" customWidth="1"/>
    <col min="1130" max="1130" width="4.875" style="30" customWidth="1"/>
    <col min="1131" max="1368" width="8.875" style="30"/>
    <col min="1369" max="1369" width="1.875" style="30" customWidth="1"/>
    <col min="1370" max="1370" width="2.5" style="30" customWidth="1"/>
    <col min="1371" max="1371" width="3.625" style="30" customWidth="1"/>
    <col min="1372" max="1372" width="2.875" style="30" customWidth="1"/>
    <col min="1373" max="1373" width="0.875" style="30" customWidth="1"/>
    <col min="1374" max="1374" width="1.125" style="30" customWidth="1"/>
    <col min="1375" max="1375" width="5.375" style="30" customWidth="1"/>
    <col min="1376" max="1376" width="6.5" style="30" customWidth="1"/>
    <col min="1377" max="1377" width="4.125" style="30" customWidth="1"/>
    <col min="1378" max="1378" width="7.875" style="30" customWidth="1"/>
    <col min="1379" max="1379" width="8.875" style="30" customWidth="1"/>
    <col min="1380" max="1383" width="6.125" style="30" customWidth="1"/>
    <col min="1384" max="1384" width="4.875" style="30" customWidth="1"/>
    <col min="1385" max="1385" width="2.5" style="30" customWidth="1"/>
    <col min="1386" max="1386" width="4.875" style="30" customWidth="1"/>
    <col min="1387" max="1624" width="8.875" style="30"/>
    <col min="1625" max="1625" width="1.875" style="30" customWidth="1"/>
    <col min="1626" max="1626" width="2.5" style="30" customWidth="1"/>
    <col min="1627" max="1627" width="3.625" style="30" customWidth="1"/>
    <col min="1628" max="1628" width="2.875" style="30" customWidth="1"/>
    <col min="1629" max="1629" width="0.875" style="30" customWidth="1"/>
    <col min="1630" max="1630" width="1.125" style="30" customWidth="1"/>
    <col min="1631" max="1631" width="5.375" style="30" customWidth="1"/>
    <col min="1632" max="1632" width="6.5" style="30" customWidth="1"/>
    <col min="1633" max="1633" width="4.125" style="30" customWidth="1"/>
    <col min="1634" max="1634" width="7.875" style="30" customWidth="1"/>
    <col min="1635" max="1635" width="8.875" style="30" customWidth="1"/>
    <col min="1636" max="1639" width="6.125" style="30" customWidth="1"/>
    <col min="1640" max="1640" width="4.875" style="30" customWidth="1"/>
    <col min="1641" max="1641" width="2.5" style="30" customWidth="1"/>
    <col min="1642" max="1642" width="4.875" style="30" customWidth="1"/>
    <col min="1643" max="1880" width="8.875" style="30"/>
    <col min="1881" max="1881" width="1.875" style="30" customWidth="1"/>
    <col min="1882" max="1882" width="2.5" style="30" customWidth="1"/>
    <col min="1883" max="1883" width="3.625" style="30" customWidth="1"/>
    <col min="1884" max="1884" width="2.875" style="30" customWidth="1"/>
    <col min="1885" max="1885" width="0.875" style="30" customWidth="1"/>
    <col min="1886" max="1886" width="1.125" style="30" customWidth="1"/>
    <col min="1887" max="1887" width="5.375" style="30" customWidth="1"/>
    <col min="1888" max="1888" width="6.5" style="30" customWidth="1"/>
    <col min="1889" max="1889" width="4.125" style="30" customWidth="1"/>
    <col min="1890" max="1890" width="7.875" style="30" customWidth="1"/>
    <col min="1891" max="1891" width="8.875" style="30" customWidth="1"/>
    <col min="1892" max="1895" width="6.125" style="30" customWidth="1"/>
    <col min="1896" max="1896" width="4.875" style="30" customWidth="1"/>
    <col min="1897" max="1897" width="2.5" style="30" customWidth="1"/>
    <col min="1898" max="1898" width="4.875" style="30" customWidth="1"/>
    <col min="1899" max="2136" width="8.875" style="30"/>
    <col min="2137" max="2137" width="1.875" style="30" customWidth="1"/>
    <col min="2138" max="2138" width="2.5" style="30" customWidth="1"/>
    <col min="2139" max="2139" width="3.625" style="30" customWidth="1"/>
    <col min="2140" max="2140" width="2.875" style="30" customWidth="1"/>
    <col min="2141" max="2141" width="0.875" style="30" customWidth="1"/>
    <col min="2142" max="2142" width="1.125" style="30" customWidth="1"/>
    <col min="2143" max="2143" width="5.375" style="30" customWidth="1"/>
    <col min="2144" max="2144" width="6.5" style="30" customWidth="1"/>
    <col min="2145" max="2145" width="4.125" style="30" customWidth="1"/>
    <col min="2146" max="2146" width="7.875" style="30" customWidth="1"/>
    <col min="2147" max="2147" width="8.875" style="30" customWidth="1"/>
    <col min="2148" max="2151" width="6.125" style="30" customWidth="1"/>
    <col min="2152" max="2152" width="4.875" style="30" customWidth="1"/>
    <col min="2153" max="2153" width="2.5" style="30" customWidth="1"/>
    <col min="2154" max="2154" width="4.875" style="30" customWidth="1"/>
    <col min="2155" max="2392" width="8.875" style="30"/>
    <col min="2393" max="2393" width="1.875" style="30" customWidth="1"/>
    <col min="2394" max="2394" width="2.5" style="30" customWidth="1"/>
    <col min="2395" max="2395" width="3.625" style="30" customWidth="1"/>
    <col min="2396" max="2396" width="2.875" style="30" customWidth="1"/>
    <col min="2397" max="2397" width="0.875" style="30" customWidth="1"/>
    <col min="2398" max="2398" width="1.125" style="30" customWidth="1"/>
    <col min="2399" max="2399" width="5.375" style="30" customWidth="1"/>
    <col min="2400" max="2400" width="6.5" style="30" customWidth="1"/>
    <col min="2401" max="2401" width="4.125" style="30" customWidth="1"/>
    <col min="2402" max="2402" width="7.875" style="30" customWidth="1"/>
    <col min="2403" max="2403" width="8.875" style="30" customWidth="1"/>
    <col min="2404" max="2407" width="6.125" style="30" customWidth="1"/>
    <col min="2408" max="2408" width="4.875" style="30" customWidth="1"/>
    <col min="2409" max="2409" width="2.5" style="30" customWidth="1"/>
    <col min="2410" max="2410" width="4.875" style="30" customWidth="1"/>
    <col min="2411" max="2648" width="8.875" style="30"/>
    <col min="2649" max="2649" width="1.875" style="30" customWidth="1"/>
    <col min="2650" max="2650" width="2.5" style="30" customWidth="1"/>
    <col min="2651" max="2651" width="3.625" style="30" customWidth="1"/>
    <col min="2652" max="2652" width="2.875" style="30" customWidth="1"/>
    <col min="2653" max="2653" width="0.875" style="30" customWidth="1"/>
    <col min="2654" max="2654" width="1.125" style="30" customWidth="1"/>
    <col min="2655" max="2655" width="5.375" style="30" customWidth="1"/>
    <col min="2656" max="2656" width="6.5" style="30" customWidth="1"/>
    <col min="2657" max="2657" width="4.125" style="30" customWidth="1"/>
    <col min="2658" max="2658" width="7.875" style="30" customWidth="1"/>
    <col min="2659" max="2659" width="8.875" style="30" customWidth="1"/>
    <col min="2660" max="2663" width="6.125" style="30" customWidth="1"/>
    <col min="2664" max="2664" width="4.875" style="30" customWidth="1"/>
    <col min="2665" max="2665" width="2.5" style="30" customWidth="1"/>
    <col min="2666" max="2666" width="4.875" style="30" customWidth="1"/>
    <col min="2667" max="2904" width="8.875" style="30"/>
    <col min="2905" max="2905" width="1.875" style="30" customWidth="1"/>
    <col min="2906" max="2906" width="2.5" style="30" customWidth="1"/>
    <col min="2907" max="2907" width="3.625" style="30" customWidth="1"/>
    <col min="2908" max="2908" width="2.875" style="30" customWidth="1"/>
    <col min="2909" max="2909" width="0.875" style="30" customWidth="1"/>
    <col min="2910" max="2910" width="1.125" style="30" customWidth="1"/>
    <col min="2911" max="2911" width="5.375" style="30" customWidth="1"/>
    <col min="2912" max="2912" width="6.5" style="30" customWidth="1"/>
    <col min="2913" max="2913" width="4.125" style="30" customWidth="1"/>
    <col min="2914" max="2914" width="7.875" style="30" customWidth="1"/>
    <col min="2915" max="2915" width="8.875" style="30" customWidth="1"/>
    <col min="2916" max="2919" width="6.125" style="30" customWidth="1"/>
    <col min="2920" max="2920" width="4.875" style="30" customWidth="1"/>
    <col min="2921" max="2921" width="2.5" style="30" customWidth="1"/>
    <col min="2922" max="2922" width="4.875" style="30" customWidth="1"/>
    <col min="2923" max="3160" width="8.875" style="30"/>
    <col min="3161" max="3161" width="1.875" style="30" customWidth="1"/>
    <col min="3162" max="3162" width="2.5" style="30" customWidth="1"/>
    <col min="3163" max="3163" width="3.625" style="30" customWidth="1"/>
    <col min="3164" max="3164" width="2.875" style="30" customWidth="1"/>
    <col min="3165" max="3165" width="0.875" style="30" customWidth="1"/>
    <col min="3166" max="3166" width="1.125" style="30" customWidth="1"/>
    <col min="3167" max="3167" width="5.375" style="30" customWidth="1"/>
    <col min="3168" max="3168" width="6.5" style="30" customWidth="1"/>
    <col min="3169" max="3169" width="4.125" style="30" customWidth="1"/>
    <col min="3170" max="3170" width="7.875" style="30" customWidth="1"/>
    <col min="3171" max="3171" width="8.875" style="30" customWidth="1"/>
    <col min="3172" max="3175" width="6.125" style="30" customWidth="1"/>
    <col min="3176" max="3176" width="4.875" style="30" customWidth="1"/>
    <col min="3177" max="3177" width="2.5" style="30" customWidth="1"/>
    <col min="3178" max="3178" width="4.875" style="30" customWidth="1"/>
    <col min="3179" max="3416" width="8.875" style="30"/>
    <col min="3417" max="3417" width="1.875" style="30" customWidth="1"/>
    <col min="3418" max="3418" width="2.5" style="30" customWidth="1"/>
    <col min="3419" max="3419" width="3.625" style="30" customWidth="1"/>
    <col min="3420" max="3420" width="2.875" style="30" customWidth="1"/>
    <col min="3421" max="3421" width="0.875" style="30" customWidth="1"/>
    <col min="3422" max="3422" width="1.125" style="30" customWidth="1"/>
    <col min="3423" max="3423" width="5.375" style="30" customWidth="1"/>
    <col min="3424" max="3424" width="6.5" style="30" customWidth="1"/>
    <col min="3425" max="3425" width="4.125" style="30" customWidth="1"/>
    <col min="3426" max="3426" width="7.875" style="30" customWidth="1"/>
    <col min="3427" max="3427" width="8.875" style="30" customWidth="1"/>
    <col min="3428" max="3431" width="6.125" style="30" customWidth="1"/>
    <col min="3432" max="3432" width="4.875" style="30" customWidth="1"/>
    <col min="3433" max="3433" width="2.5" style="30" customWidth="1"/>
    <col min="3434" max="3434" width="4.875" style="30" customWidth="1"/>
    <col min="3435" max="3672" width="8.875" style="30"/>
    <col min="3673" max="3673" width="1.875" style="30" customWidth="1"/>
    <col min="3674" max="3674" width="2.5" style="30" customWidth="1"/>
    <col min="3675" max="3675" width="3.625" style="30" customWidth="1"/>
    <col min="3676" max="3676" width="2.875" style="30" customWidth="1"/>
    <col min="3677" max="3677" width="0.875" style="30" customWidth="1"/>
    <col min="3678" max="3678" width="1.125" style="30" customWidth="1"/>
    <col min="3679" max="3679" width="5.375" style="30" customWidth="1"/>
    <col min="3680" max="3680" width="6.5" style="30" customWidth="1"/>
    <col min="3681" max="3681" width="4.125" style="30" customWidth="1"/>
    <col min="3682" max="3682" width="7.875" style="30" customWidth="1"/>
    <col min="3683" max="3683" width="8.875" style="30" customWidth="1"/>
    <col min="3684" max="3687" width="6.125" style="30" customWidth="1"/>
    <col min="3688" max="3688" width="4.875" style="30" customWidth="1"/>
    <col min="3689" max="3689" width="2.5" style="30" customWidth="1"/>
    <col min="3690" max="3690" width="4.875" style="30" customWidth="1"/>
    <col min="3691" max="3928" width="8.875" style="30"/>
    <col min="3929" max="3929" width="1.875" style="30" customWidth="1"/>
    <col min="3930" max="3930" width="2.5" style="30" customWidth="1"/>
    <col min="3931" max="3931" width="3.625" style="30" customWidth="1"/>
    <col min="3932" max="3932" width="2.875" style="30" customWidth="1"/>
    <col min="3933" max="3933" width="0.875" style="30" customWidth="1"/>
    <col min="3934" max="3934" width="1.125" style="30" customWidth="1"/>
    <col min="3935" max="3935" width="5.375" style="30" customWidth="1"/>
    <col min="3936" max="3936" width="6.5" style="30" customWidth="1"/>
    <col min="3937" max="3937" width="4.125" style="30" customWidth="1"/>
    <col min="3938" max="3938" width="7.875" style="30" customWidth="1"/>
    <col min="3939" max="3939" width="8.875" style="30" customWidth="1"/>
    <col min="3940" max="3943" width="6.125" style="30" customWidth="1"/>
    <col min="3944" max="3944" width="4.875" style="30" customWidth="1"/>
    <col min="3945" max="3945" width="2.5" style="30" customWidth="1"/>
    <col min="3946" max="3946" width="4.875" style="30" customWidth="1"/>
    <col min="3947" max="4184" width="8.875" style="30"/>
    <col min="4185" max="4185" width="1.875" style="30" customWidth="1"/>
    <col min="4186" max="4186" width="2.5" style="30" customWidth="1"/>
    <col min="4187" max="4187" width="3.625" style="30" customWidth="1"/>
    <col min="4188" max="4188" width="2.875" style="30" customWidth="1"/>
    <col min="4189" max="4189" width="0.875" style="30" customWidth="1"/>
    <col min="4190" max="4190" width="1.125" style="30" customWidth="1"/>
    <col min="4191" max="4191" width="5.375" style="30" customWidth="1"/>
    <col min="4192" max="4192" width="6.5" style="30" customWidth="1"/>
    <col min="4193" max="4193" width="4.125" style="30" customWidth="1"/>
    <col min="4194" max="4194" width="7.875" style="30" customWidth="1"/>
    <col min="4195" max="4195" width="8.875" style="30" customWidth="1"/>
    <col min="4196" max="4199" width="6.125" style="30" customWidth="1"/>
    <col min="4200" max="4200" width="4.875" style="30" customWidth="1"/>
    <col min="4201" max="4201" width="2.5" style="30" customWidth="1"/>
    <col min="4202" max="4202" width="4.875" style="30" customWidth="1"/>
    <col min="4203" max="4440" width="8.875" style="30"/>
    <col min="4441" max="4441" width="1.875" style="30" customWidth="1"/>
    <col min="4442" max="4442" width="2.5" style="30" customWidth="1"/>
    <col min="4443" max="4443" width="3.625" style="30" customWidth="1"/>
    <col min="4444" max="4444" width="2.875" style="30" customWidth="1"/>
    <col min="4445" max="4445" width="0.875" style="30" customWidth="1"/>
    <col min="4446" max="4446" width="1.125" style="30" customWidth="1"/>
    <col min="4447" max="4447" width="5.375" style="30" customWidth="1"/>
    <col min="4448" max="4448" width="6.5" style="30" customWidth="1"/>
    <col min="4449" max="4449" width="4.125" style="30" customWidth="1"/>
    <col min="4450" max="4450" width="7.875" style="30" customWidth="1"/>
    <col min="4451" max="4451" width="8.875" style="30" customWidth="1"/>
    <col min="4452" max="4455" width="6.125" style="30" customWidth="1"/>
    <col min="4456" max="4456" width="4.875" style="30" customWidth="1"/>
    <col min="4457" max="4457" width="2.5" style="30" customWidth="1"/>
    <col min="4458" max="4458" width="4.875" style="30" customWidth="1"/>
    <col min="4459" max="4696" width="8.875" style="30"/>
    <col min="4697" max="4697" width="1.875" style="30" customWidth="1"/>
    <col min="4698" max="4698" width="2.5" style="30" customWidth="1"/>
    <col min="4699" max="4699" width="3.625" style="30" customWidth="1"/>
    <col min="4700" max="4700" width="2.875" style="30" customWidth="1"/>
    <col min="4701" max="4701" width="0.875" style="30" customWidth="1"/>
    <col min="4702" max="4702" width="1.125" style="30" customWidth="1"/>
    <col min="4703" max="4703" width="5.375" style="30" customWidth="1"/>
    <col min="4704" max="4704" width="6.5" style="30" customWidth="1"/>
    <col min="4705" max="4705" width="4.125" style="30" customWidth="1"/>
    <col min="4706" max="4706" width="7.875" style="30" customWidth="1"/>
    <col min="4707" max="4707" width="8.875" style="30" customWidth="1"/>
    <col min="4708" max="4711" width="6.125" style="30" customWidth="1"/>
    <col min="4712" max="4712" width="4.875" style="30" customWidth="1"/>
    <col min="4713" max="4713" width="2.5" style="30" customWidth="1"/>
    <col min="4714" max="4714" width="4.875" style="30" customWidth="1"/>
    <col min="4715" max="4952" width="8.875" style="30"/>
    <col min="4953" max="4953" width="1.875" style="30" customWidth="1"/>
    <col min="4954" max="4954" width="2.5" style="30" customWidth="1"/>
    <col min="4955" max="4955" width="3.625" style="30" customWidth="1"/>
    <col min="4956" max="4956" width="2.875" style="30" customWidth="1"/>
    <col min="4957" max="4957" width="0.875" style="30" customWidth="1"/>
    <col min="4958" max="4958" width="1.125" style="30" customWidth="1"/>
    <col min="4959" max="4959" width="5.375" style="30" customWidth="1"/>
    <col min="4960" max="4960" width="6.5" style="30" customWidth="1"/>
    <col min="4961" max="4961" width="4.125" style="30" customWidth="1"/>
    <col min="4962" max="4962" width="7.875" style="30" customWidth="1"/>
    <col min="4963" max="4963" width="8.875" style="30" customWidth="1"/>
    <col min="4964" max="4967" width="6.125" style="30" customWidth="1"/>
    <col min="4968" max="4968" width="4.875" style="30" customWidth="1"/>
    <col min="4969" max="4969" width="2.5" style="30" customWidth="1"/>
    <col min="4970" max="4970" width="4.875" style="30" customWidth="1"/>
    <col min="4971" max="5208" width="8.875" style="30"/>
    <col min="5209" max="5209" width="1.875" style="30" customWidth="1"/>
    <col min="5210" max="5210" width="2.5" style="30" customWidth="1"/>
    <col min="5211" max="5211" width="3.625" style="30" customWidth="1"/>
    <col min="5212" max="5212" width="2.875" style="30" customWidth="1"/>
    <col min="5213" max="5213" width="0.875" style="30" customWidth="1"/>
    <col min="5214" max="5214" width="1.125" style="30" customWidth="1"/>
    <col min="5215" max="5215" width="5.375" style="30" customWidth="1"/>
    <col min="5216" max="5216" width="6.5" style="30" customWidth="1"/>
    <col min="5217" max="5217" width="4.125" style="30" customWidth="1"/>
    <col min="5218" max="5218" width="7.875" style="30" customWidth="1"/>
    <col min="5219" max="5219" width="8.875" style="30" customWidth="1"/>
    <col min="5220" max="5223" width="6.125" style="30" customWidth="1"/>
    <col min="5224" max="5224" width="4.875" style="30" customWidth="1"/>
    <col min="5225" max="5225" width="2.5" style="30" customWidth="1"/>
    <col min="5226" max="5226" width="4.875" style="30" customWidth="1"/>
    <col min="5227" max="5464" width="8.875" style="30"/>
    <col min="5465" max="5465" width="1.875" style="30" customWidth="1"/>
    <col min="5466" max="5466" width="2.5" style="30" customWidth="1"/>
    <col min="5467" max="5467" width="3.625" style="30" customWidth="1"/>
    <col min="5468" max="5468" width="2.875" style="30" customWidth="1"/>
    <col min="5469" max="5469" width="0.875" style="30" customWidth="1"/>
    <col min="5470" max="5470" width="1.125" style="30" customWidth="1"/>
    <col min="5471" max="5471" width="5.375" style="30" customWidth="1"/>
    <col min="5472" max="5472" width="6.5" style="30" customWidth="1"/>
    <col min="5473" max="5473" width="4.125" style="30" customWidth="1"/>
    <col min="5474" max="5474" width="7.875" style="30" customWidth="1"/>
    <col min="5475" max="5475" width="8.875" style="30" customWidth="1"/>
    <col min="5476" max="5479" width="6.125" style="30" customWidth="1"/>
    <col min="5480" max="5480" width="4.875" style="30" customWidth="1"/>
    <col min="5481" max="5481" width="2.5" style="30" customWidth="1"/>
    <col min="5482" max="5482" width="4.875" style="30" customWidth="1"/>
    <col min="5483" max="5720" width="8.875" style="30"/>
    <col min="5721" max="5721" width="1.875" style="30" customWidth="1"/>
    <col min="5722" max="5722" width="2.5" style="30" customWidth="1"/>
    <col min="5723" max="5723" width="3.625" style="30" customWidth="1"/>
    <col min="5724" max="5724" width="2.875" style="30" customWidth="1"/>
    <col min="5725" max="5725" width="0.875" style="30" customWidth="1"/>
    <col min="5726" max="5726" width="1.125" style="30" customWidth="1"/>
    <col min="5727" max="5727" width="5.375" style="30" customWidth="1"/>
    <col min="5728" max="5728" width="6.5" style="30" customWidth="1"/>
    <col min="5729" max="5729" width="4.125" style="30" customWidth="1"/>
    <col min="5730" max="5730" width="7.875" style="30" customWidth="1"/>
    <col min="5731" max="5731" width="8.875" style="30" customWidth="1"/>
    <col min="5732" max="5735" width="6.125" style="30" customWidth="1"/>
    <col min="5736" max="5736" width="4.875" style="30" customWidth="1"/>
    <col min="5737" max="5737" width="2.5" style="30" customWidth="1"/>
    <col min="5738" max="5738" width="4.875" style="30" customWidth="1"/>
    <col min="5739" max="5976" width="8.875" style="30"/>
    <col min="5977" max="5977" width="1.875" style="30" customWidth="1"/>
    <col min="5978" max="5978" width="2.5" style="30" customWidth="1"/>
    <col min="5979" max="5979" width="3.625" style="30" customWidth="1"/>
    <col min="5980" max="5980" width="2.875" style="30" customWidth="1"/>
    <col min="5981" max="5981" width="0.875" style="30" customWidth="1"/>
    <col min="5982" max="5982" width="1.125" style="30" customWidth="1"/>
    <col min="5983" max="5983" width="5.375" style="30" customWidth="1"/>
    <col min="5984" max="5984" width="6.5" style="30" customWidth="1"/>
    <col min="5985" max="5985" width="4.125" style="30" customWidth="1"/>
    <col min="5986" max="5986" width="7.875" style="30" customWidth="1"/>
    <col min="5987" max="5987" width="8.875" style="30" customWidth="1"/>
    <col min="5988" max="5991" width="6.125" style="30" customWidth="1"/>
    <col min="5992" max="5992" width="4.875" style="30" customWidth="1"/>
    <col min="5993" max="5993" width="2.5" style="30" customWidth="1"/>
    <col min="5994" max="5994" width="4.875" style="30" customWidth="1"/>
    <col min="5995" max="6232" width="8.875" style="30"/>
    <col min="6233" max="6233" width="1.875" style="30" customWidth="1"/>
    <col min="6234" max="6234" width="2.5" style="30" customWidth="1"/>
    <col min="6235" max="6235" width="3.625" style="30" customWidth="1"/>
    <col min="6236" max="6236" width="2.875" style="30" customWidth="1"/>
    <col min="6237" max="6237" width="0.875" style="30" customWidth="1"/>
    <col min="6238" max="6238" width="1.125" style="30" customWidth="1"/>
    <col min="6239" max="6239" width="5.375" style="30" customWidth="1"/>
    <col min="6240" max="6240" width="6.5" style="30" customWidth="1"/>
    <col min="6241" max="6241" width="4.125" style="30" customWidth="1"/>
    <col min="6242" max="6242" width="7.875" style="30" customWidth="1"/>
    <col min="6243" max="6243" width="8.875" style="30" customWidth="1"/>
    <col min="6244" max="6247" width="6.125" style="30" customWidth="1"/>
    <col min="6248" max="6248" width="4.875" style="30" customWidth="1"/>
    <col min="6249" max="6249" width="2.5" style="30" customWidth="1"/>
    <col min="6250" max="6250" width="4.875" style="30" customWidth="1"/>
    <col min="6251" max="6488" width="8.875" style="30"/>
    <col min="6489" max="6489" width="1.875" style="30" customWidth="1"/>
    <col min="6490" max="6490" width="2.5" style="30" customWidth="1"/>
    <col min="6491" max="6491" width="3.625" style="30" customWidth="1"/>
    <col min="6492" max="6492" width="2.875" style="30" customWidth="1"/>
    <col min="6493" max="6493" width="0.875" style="30" customWidth="1"/>
    <col min="6494" max="6494" width="1.125" style="30" customWidth="1"/>
    <col min="6495" max="6495" width="5.375" style="30" customWidth="1"/>
    <col min="6496" max="6496" width="6.5" style="30" customWidth="1"/>
    <col min="6497" max="6497" width="4.125" style="30" customWidth="1"/>
    <col min="6498" max="6498" width="7.875" style="30" customWidth="1"/>
    <col min="6499" max="6499" width="8.875" style="30" customWidth="1"/>
    <col min="6500" max="6503" width="6.125" style="30" customWidth="1"/>
    <col min="6504" max="6504" width="4.875" style="30" customWidth="1"/>
    <col min="6505" max="6505" width="2.5" style="30" customWidth="1"/>
    <col min="6506" max="6506" width="4.875" style="30" customWidth="1"/>
    <col min="6507" max="6744" width="8.875" style="30"/>
    <col min="6745" max="6745" width="1.875" style="30" customWidth="1"/>
    <col min="6746" max="6746" width="2.5" style="30" customWidth="1"/>
    <col min="6747" max="6747" width="3.625" style="30" customWidth="1"/>
    <col min="6748" max="6748" width="2.875" style="30" customWidth="1"/>
    <col min="6749" max="6749" width="0.875" style="30" customWidth="1"/>
    <col min="6750" max="6750" width="1.125" style="30" customWidth="1"/>
    <col min="6751" max="6751" width="5.375" style="30" customWidth="1"/>
    <col min="6752" max="6752" width="6.5" style="30" customWidth="1"/>
    <col min="6753" max="6753" width="4.125" style="30" customWidth="1"/>
    <col min="6754" max="6754" width="7.875" style="30" customWidth="1"/>
    <col min="6755" max="6755" width="8.875" style="30" customWidth="1"/>
    <col min="6756" max="6759" width="6.125" style="30" customWidth="1"/>
    <col min="6760" max="6760" width="4.875" style="30" customWidth="1"/>
    <col min="6761" max="6761" width="2.5" style="30" customWidth="1"/>
    <col min="6762" max="6762" width="4.875" style="30" customWidth="1"/>
    <col min="6763" max="7000" width="8.875" style="30"/>
    <col min="7001" max="7001" width="1.875" style="30" customWidth="1"/>
    <col min="7002" max="7002" width="2.5" style="30" customWidth="1"/>
    <col min="7003" max="7003" width="3.625" style="30" customWidth="1"/>
    <col min="7004" max="7004" width="2.875" style="30" customWidth="1"/>
    <col min="7005" max="7005" width="0.875" style="30" customWidth="1"/>
    <col min="7006" max="7006" width="1.125" style="30" customWidth="1"/>
    <col min="7007" max="7007" width="5.375" style="30" customWidth="1"/>
    <col min="7008" max="7008" width="6.5" style="30" customWidth="1"/>
    <col min="7009" max="7009" width="4.125" style="30" customWidth="1"/>
    <col min="7010" max="7010" width="7.875" style="30" customWidth="1"/>
    <col min="7011" max="7011" width="8.875" style="30" customWidth="1"/>
    <col min="7012" max="7015" width="6.125" style="30" customWidth="1"/>
    <col min="7016" max="7016" width="4.875" style="30" customWidth="1"/>
    <col min="7017" max="7017" width="2.5" style="30" customWidth="1"/>
    <col min="7018" max="7018" width="4.875" style="30" customWidth="1"/>
    <col min="7019" max="7256" width="8.875" style="30"/>
    <col min="7257" max="7257" width="1.875" style="30" customWidth="1"/>
    <col min="7258" max="7258" width="2.5" style="30" customWidth="1"/>
    <col min="7259" max="7259" width="3.625" style="30" customWidth="1"/>
    <col min="7260" max="7260" width="2.875" style="30" customWidth="1"/>
    <col min="7261" max="7261" width="0.875" style="30" customWidth="1"/>
    <col min="7262" max="7262" width="1.125" style="30" customWidth="1"/>
    <col min="7263" max="7263" width="5.375" style="30" customWidth="1"/>
    <col min="7264" max="7264" width="6.5" style="30" customWidth="1"/>
    <col min="7265" max="7265" width="4.125" style="30" customWidth="1"/>
    <col min="7266" max="7266" width="7.875" style="30" customWidth="1"/>
    <col min="7267" max="7267" width="8.875" style="30" customWidth="1"/>
    <col min="7268" max="7271" width="6.125" style="30" customWidth="1"/>
    <col min="7272" max="7272" width="4.875" style="30" customWidth="1"/>
    <col min="7273" max="7273" width="2.5" style="30" customWidth="1"/>
    <col min="7274" max="7274" width="4.875" style="30" customWidth="1"/>
    <col min="7275" max="7512" width="8.875" style="30"/>
    <col min="7513" max="7513" width="1.875" style="30" customWidth="1"/>
    <col min="7514" max="7514" width="2.5" style="30" customWidth="1"/>
    <col min="7515" max="7515" width="3.625" style="30" customWidth="1"/>
    <col min="7516" max="7516" width="2.875" style="30" customWidth="1"/>
    <col min="7517" max="7517" width="0.875" style="30" customWidth="1"/>
    <col min="7518" max="7518" width="1.125" style="30" customWidth="1"/>
    <col min="7519" max="7519" width="5.375" style="30" customWidth="1"/>
    <col min="7520" max="7520" width="6.5" style="30" customWidth="1"/>
    <col min="7521" max="7521" width="4.125" style="30" customWidth="1"/>
    <col min="7522" max="7522" width="7.875" style="30" customWidth="1"/>
    <col min="7523" max="7523" width="8.875" style="30" customWidth="1"/>
    <col min="7524" max="7527" width="6.125" style="30" customWidth="1"/>
    <col min="7528" max="7528" width="4.875" style="30" customWidth="1"/>
    <col min="7529" max="7529" width="2.5" style="30" customWidth="1"/>
    <col min="7530" max="7530" width="4.875" style="30" customWidth="1"/>
    <col min="7531" max="7768" width="8.875" style="30"/>
    <col min="7769" max="7769" width="1.875" style="30" customWidth="1"/>
    <col min="7770" max="7770" width="2.5" style="30" customWidth="1"/>
    <col min="7771" max="7771" width="3.625" style="30" customWidth="1"/>
    <col min="7772" max="7772" width="2.875" style="30" customWidth="1"/>
    <col min="7773" max="7773" width="0.875" style="30" customWidth="1"/>
    <col min="7774" max="7774" width="1.125" style="30" customWidth="1"/>
    <col min="7775" max="7775" width="5.375" style="30" customWidth="1"/>
    <col min="7776" max="7776" width="6.5" style="30" customWidth="1"/>
    <col min="7777" max="7777" width="4.125" style="30" customWidth="1"/>
    <col min="7778" max="7778" width="7.875" style="30" customWidth="1"/>
    <col min="7779" max="7779" width="8.875" style="30" customWidth="1"/>
    <col min="7780" max="7783" width="6.125" style="30" customWidth="1"/>
    <col min="7784" max="7784" width="4.875" style="30" customWidth="1"/>
    <col min="7785" max="7785" width="2.5" style="30" customWidth="1"/>
    <col min="7786" max="7786" width="4.875" style="30" customWidth="1"/>
    <col min="7787" max="8024" width="8.875" style="30"/>
    <col min="8025" max="8025" width="1.875" style="30" customWidth="1"/>
    <col min="8026" max="8026" width="2.5" style="30" customWidth="1"/>
    <col min="8027" max="8027" width="3.625" style="30" customWidth="1"/>
    <col min="8028" max="8028" width="2.875" style="30" customWidth="1"/>
    <col min="8029" max="8029" width="0.875" style="30" customWidth="1"/>
    <col min="8030" max="8030" width="1.125" style="30" customWidth="1"/>
    <col min="8031" max="8031" width="5.375" style="30" customWidth="1"/>
    <col min="8032" max="8032" width="6.5" style="30" customWidth="1"/>
    <col min="8033" max="8033" width="4.125" style="30" customWidth="1"/>
    <col min="8034" max="8034" width="7.875" style="30" customWidth="1"/>
    <col min="8035" max="8035" width="8.875" style="30" customWidth="1"/>
    <col min="8036" max="8039" width="6.125" style="30" customWidth="1"/>
    <col min="8040" max="8040" width="4.875" style="30" customWidth="1"/>
    <col min="8041" max="8041" width="2.5" style="30" customWidth="1"/>
    <col min="8042" max="8042" width="4.875" style="30" customWidth="1"/>
    <col min="8043" max="8280" width="8.875" style="30"/>
    <col min="8281" max="8281" width="1.875" style="30" customWidth="1"/>
    <col min="8282" max="8282" width="2.5" style="30" customWidth="1"/>
    <col min="8283" max="8283" width="3.625" style="30" customWidth="1"/>
    <col min="8284" max="8284" width="2.875" style="30" customWidth="1"/>
    <col min="8285" max="8285" width="0.875" style="30" customWidth="1"/>
    <col min="8286" max="8286" width="1.125" style="30" customWidth="1"/>
    <col min="8287" max="8287" width="5.375" style="30" customWidth="1"/>
    <col min="8288" max="8288" width="6.5" style="30" customWidth="1"/>
    <col min="8289" max="8289" width="4.125" style="30" customWidth="1"/>
    <col min="8290" max="8290" width="7.875" style="30" customWidth="1"/>
    <col min="8291" max="8291" width="8.875" style="30" customWidth="1"/>
    <col min="8292" max="8295" width="6.125" style="30" customWidth="1"/>
    <col min="8296" max="8296" width="4.875" style="30" customWidth="1"/>
    <col min="8297" max="8297" width="2.5" style="30" customWidth="1"/>
    <col min="8298" max="8298" width="4.875" style="30" customWidth="1"/>
    <col min="8299" max="8536" width="8.875" style="30"/>
    <col min="8537" max="8537" width="1.875" style="30" customWidth="1"/>
    <col min="8538" max="8538" width="2.5" style="30" customWidth="1"/>
    <col min="8539" max="8539" width="3.625" style="30" customWidth="1"/>
    <col min="8540" max="8540" width="2.875" style="30" customWidth="1"/>
    <col min="8541" max="8541" width="0.875" style="30" customWidth="1"/>
    <col min="8542" max="8542" width="1.125" style="30" customWidth="1"/>
    <col min="8543" max="8543" width="5.375" style="30" customWidth="1"/>
    <col min="8544" max="8544" width="6.5" style="30" customWidth="1"/>
    <col min="8545" max="8545" width="4.125" style="30" customWidth="1"/>
    <col min="8546" max="8546" width="7.875" style="30" customWidth="1"/>
    <col min="8547" max="8547" width="8.875" style="30" customWidth="1"/>
    <col min="8548" max="8551" width="6.125" style="30" customWidth="1"/>
    <col min="8552" max="8552" width="4.875" style="30" customWidth="1"/>
    <col min="8553" max="8553" width="2.5" style="30" customWidth="1"/>
    <col min="8554" max="8554" width="4.875" style="30" customWidth="1"/>
    <col min="8555" max="8792" width="8.875" style="30"/>
    <col min="8793" max="8793" width="1.875" style="30" customWidth="1"/>
    <col min="8794" max="8794" width="2.5" style="30" customWidth="1"/>
    <col min="8795" max="8795" width="3.625" style="30" customWidth="1"/>
    <col min="8796" max="8796" width="2.875" style="30" customWidth="1"/>
    <col min="8797" max="8797" width="0.875" style="30" customWidth="1"/>
    <col min="8798" max="8798" width="1.125" style="30" customWidth="1"/>
    <col min="8799" max="8799" width="5.375" style="30" customWidth="1"/>
    <col min="8800" max="8800" width="6.5" style="30" customWidth="1"/>
    <col min="8801" max="8801" width="4.125" style="30" customWidth="1"/>
    <col min="8802" max="8802" width="7.875" style="30" customWidth="1"/>
    <col min="8803" max="8803" width="8.875" style="30" customWidth="1"/>
    <col min="8804" max="8807" width="6.125" style="30" customWidth="1"/>
    <col min="8808" max="8808" width="4.875" style="30" customWidth="1"/>
    <col min="8809" max="8809" width="2.5" style="30" customWidth="1"/>
    <col min="8810" max="8810" width="4.875" style="30" customWidth="1"/>
    <col min="8811" max="9048" width="8.875" style="30"/>
    <col min="9049" max="9049" width="1.875" style="30" customWidth="1"/>
    <col min="9050" max="9050" width="2.5" style="30" customWidth="1"/>
    <col min="9051" max="9051" width="3.625" style="30" customWidth="1"/>
    <col min="9052" max="9052" width="2.875" style="30" customWidth="1"/>
    <col min="9053" max="9053" width="0.875" style="30" customWidth="1"/>
    <col min="9054" max="9054" width="1.125" style="30" customWidth="1"/>
    <col min="9055" max="9055" width="5.375" style="30" customWidth="1"/>
    <col min="9056" max="9056" width="6.5" style="30" customWidth="1"/>
    <col min="9057" max="9057" width="4.125" style="30" customWidth="1"/>
    <col min="9058" max="9058" width="7.875" style="30" customWidth="1"/>
    <col min="9059" max="9059" width="8.875" style="30" customWidth="1"/>
    <col min="9060" max="9063" width="6.125" style="30" customWidth="1"/>
    <col min="9064" max="9064" width="4.875" style="30" customWidth="1"/>
    <col min="9065" max="9065" width="2.5" style="30" customWidth="1"/>
    <col min="9066" max="9066" width="4.875" style="30" customWidth="1"/>
    <col min="9067" max="9304" width="8.875" style="30"/>
    <col min="9305" max="9305" width="1.875" style="30" customWidth="1"/>
    <col min="9306" max="9306" width="2.5" style="30" customWidth="1"/>
    <col min="9307" max="9307" width="3.625" style="30" customWidth="1"/>
    <col min="9308" max="9308" width="2.875" style="30" customWidth="1"/>
    <col min="9309" max="9309" width="0.875" style="30" customWidth="1"/>
    <col min="9310" max="9310" width="1.125" style="30" customWidth="1"/>
    <col min="9311" max="9311" width="5.375" style="30" customWidth="1"/>
    <col min="9312" max="9312" width="6.5" style="30" customWidth="1"/>
    <col min="9313" max="9313" width="4.125" style="30" customWidth="1"/>
    <col min="9314" max="9314" width="7.875" style="30" customWidth="1"/>
    <col min="9315" max="9315" width="8.875" style="30" customWidth="1"/>
    <col min="9316" max="9319" width="6.125" style="30" customWidth="1"/>
    <col min="9320" max="9320" width="4.875" style="30" customWidth="1"/>
    <col min="9321" max="9321" width="2.5" style="30" customWidth="1"/>
    <col min="9322" max="9322" width="4.875" style="30" customWidth="1"/>
    <col min="9323" max="9560" width="8.875" style="30"/>
    <col min="9561" max="9561" width="1.875" style="30" customWidth="1"/>
    <col min="9562" max="9562" width="2.5" style="30" customWidth="1"/>
    <col min="9563" max="9563" width="3.625" style="30" customWidth="1"/>
    <col min="9564" max="9564" width="2.875" style="30" customWidth="1"/>
    <col min="9565" max="9565" width="0.875" style="30" customWidth="1"/>
    <col min="9566" max="9566" width="1.125" style="30" customWidth="1"/>
    <col min="9567" max="9567" width="5.375" style="30" customWidth="1"/>
    <col min="9568" max="9568" width="6.5" style="30" customWidth="1"/>
    <col min="9569" max="9569" width="4.125" style="30" customWidth="1"/>
    <col min="9570" max="9570" width="7.875" style="30" customWidth="1"/>
    <col min="9571" max="9571" width="8.875" style="30" customWidth="1"/>
    <col min="9572" max="9575" width="6.125" style="30" customWidth="1"/>
    <col min="9576" max="9576" width="4.875" style="30" customWidth="1"/>
    <col min="9577" max="9577" width="2.5" style="30" customWidth="1"/>
    <col min="9578" max="9578" width="4.875" style="30" customWidth="1"/>
    <col min="9579" max="9816" width="8.875" style="30"/>
    <col min="9817" max="9817" width="1.875" style="30" customWidth="1"/>
    <col min="9818" max="9818" width="2.5" style="30" customWidth="1"/>
    <col min="9819" max="9819" width="3.625" style="30" customWidth="1"/>
    <col min="9820" max="9820" width="2.875" style="30" customWidth="1"/>
    <col min="9821" max="9821" width="0.875" style="30" customWidth="1"/>
    <col min="9822" max="9822" width="1.125" style="30" customWidth="1"/>
    <col min="9823" max="9823" width="5.375" style="30" customWidth="1"/>
    <col min="9824" max="9824" width="6.5" style="30" customWidth="1"/>
    <col min="9825" max="9825" width="4.125" style="30" customWidth="1"/>
    <col min="9826" max="9826" width="7.875" style="30" customWidth="1"/>
    <col min="9827" max="9827" width="8.875" style="30" customWidth="1"/>
    <col min="9828" max="9831" width="6.125" style="30" customWidth="1"/>
    <col min="9832" max="9832" width="4.875" style="30" customWidth="1"/>
    <col min="9833" max="9833" width="2.5" style="30" customWidth="1"/>
    <col min="9834" max="9834" width="4.875" style="30" customWidth="1"/>
    <col min="9835" max="10072" width="8.875" style="30"/>
    <col min="10073" max="10073" width="1.875" style="30" customWidth="1"/>
    <col min="10074" max="10074" width="2.5" style="30" customWidth="1"/>
    <col min="10075" max="10075" width="3.625" style="30" customWidth="1"/>
    <col min="10076" max="10076" width="2.875" style="30" customWidth="1"/>
    <col min="10077" max="10077" width="0.875" style="30" customWidth="1"/>
    <col min="10078" max="10078" width="1.125" style="30" customWidth="1"/>
    <col min="10079" max="10079" width="5.375" style="30" customWidth="1"/>
    <col min="10080" max="10080" width="6.5" style="30" customWidth="1"/>
    <col min="10081" max="10081" width="4.125" style="30" customWidth="1"/>
    <col min="10082" max="10082" width="7.875" style="30" customWidth="1"/>
    <col min="10083" max="10083" width="8.875" style="30" customWidth="1"/>
    <col min="10084" max="10087" width="6.125" style="30" customWidth="1"/>
    <col min="10088" max="10088" width="4.875" style="30" customWidth="1"/>
    <col min="10089" max="10089" width="2.5" style="30" customWidth="1"/>
    <col min="10090" max="10090" width="4.875" style="30" customWidth="1"/>
    <col min="10091" max="10328" width="8.875" style="30"/>
    <col min="10329" max="10329" width="1.875" style="30" customWidth="1"/>
    <col min="10330" max="10330" width="2.5" style="30" customWidth="1"/>
    <col min="10331" max="10331" width="3.625" style="30" customWidth="1"/>
    <col min="10332" max="10332" width="2.875" style="30" customWidth="1"/>
    <col min="10333" max="10333" width="0.875" style="30" customWidth="1"/>
    <col min="10334" max="10334" width="1.125" style="30" customWidth="1"/>
    <col min="10335" max="10335" width="5.375" style="30" customWidth="1"/>
    <col min="10336" max="10336" width="6.5" style="30" customWidth="1"/>
    <col min="10337" max="10337" width="4.125" style="30" customWidth="1"/>
    <col min="10338" max="10338" width="7.875" style="30" customWidth="1"/>
    <col min="10339" max="10339" width="8.875" style="30" customWidth="1"/>
    <col min="10340" max="10343" width="6.125" style="30" customWidth="1"/>
    <col min="10344" max="10344" width="4.875" style="30" customWidth="1"/>
    <col min="10345" max="10345" width="2.5" style="30" customWidth="1"/>
    <col min="10346" max="10346" width="4.875" style="30" customWidth="1"/>
    <col min="10347" max="10584" width="8.875" style="30"/>
    <col min="10585" max="10585" width="1.875" style="30" customWidth="1"/>
    <col min="10586" max="10586" width="2.5" style="30" customWidth="1"/>
    <col min="10587" max="10587" width="3.625" style="30" customWidth="1"/>
    <col min="10588" max="10588" width="2.875" style="30" customWidth="1"/>
    <col min="10589" max="10589" width="0.875" style="30" customWidth="1"/>
    <col min="10590" max="10590" width="1.125" style="30" customWidth="1"/>
    <col min="10591" max="10591" width="5.375" style="30" customWidth="1"/>
    <col min="10592" max="10592" width="6.5" style="30" customWidth="1"/>
    <col min="10593" max="10593" width="4.125" style="30" customWidth="1"/>
    <col min="10594" max="10594" width="7.875" style="30" customWidth="1"/>
    <col min="10595" max="10595" width="8.875" style="30" customWidth="1"/>
    <col min="10596" max="10599" width="6.125" style="30" customWidth="1"/>
    <col min="10600" max="10600" width="4.875" style="30" customWidth="1"/>
    <col min="10601" max="10601" width="2.5" style="30" customWidth="1"/>
    <col min="10602" max="10602" width="4.875" style="30" customWidth="1"/>
    <col min="10603" max="10840" width="8.875" style="30"/>
    <col min="10841" max="10841" width="1.875" style="30" customWidth="1"/>
    <col min="10842" max="10842" width="2.5" style="30" customWidth="1"/>
    <col min="10843" max="10843" width="3.625" style="30" customWidth="1"/>
    <col min="10844" max="10844" width="2.875" style="30" customWidth="1"/>
    <col min="10845" max="10845" width="0.875" style="30" customWidth="1"/>
    <col min="10846" max="10846" width="1.125" style="30" customWidth="1"/>
    <col min="10847" max="10847" width="5.375" style="30" customWidth="1"/>
    <col min="10848" max="10848" width="6.5" style="30" customWidth="1"/>
    <col min="10849" max="10849" width="4.125" style="30" customWidth="1"/>
    <col min="10850" max="10850" width="7.875" style="30" customWidth="1"/>
    <col min="10851" max="10851" width="8.875" style="30" customWidth="1"/>
    <col min="10852" max="10855" width="6.125" style="30" customWidth="1"/>
    <col min="10856" max="10856" width="4.875" style="30" customWidth="1"/>
    <col min="10857" max="10857" width="2.5" style="30" customWidth="1"/>
    <col min="10858" max="10858" width="4.875" style="30" customWidth="1"/>
    <col min="10859" max="11096" width="8.875" style="30"/>
    <col min="11097" max="11097" width="1.875" style="30" customWidth="1"/>
    <col min="11098" max="11098" width="2.5" style="30" customWidth="1"/>
    <col min="11099" max="11099" width="3.625" style="30" customWidth="1"/>
    <col min="11100" max="11100" width="2.875" style="30" customWidth="1"/>
    <col min="11101" max="11101" width="0.875" style="30" customWidth="1"/>
    <col min="11102" max="11102" width="1.125" style="30" customWidth="1"/>
    <col min="11103" max="11103" width="5.375" style="30" customWidth="1"/>
    <col min="11104" max="11104" width="6.5" style="30" customWidth="1"/>
    <col min="11105" max="11105" width="4.125" style="30" customWidth="1"/>
    <col min="11106" max="11106" width="7.875" style="30" customWidth="1"/>
    <col min="11107" max="11107" width="8.875" style="30" customWidth="1"/>
    <col min="11108" max="11111" width="6.125" style="30" customWidth="1"/>
    <col min="11112" max="11112" width="4.875" style="30" customWidth="1"/>
    <col min="11113" max="11113" width="2.5" style="30" customWidth="1"/>
    <col min="11114" max="11114" width="4.875" style="30" customWidth="1"/>
    <col min="11115" max="11352" width="8.875" style="30"/>
    <col min="11353" max="11353" width="1.875" style="30" customWidth="1"/>
    <col min="11354" max="11354" width="2.5" style="30" customWidth="1"/>
    <col min="11355" max="11355" width="3.625" style="30" customWidth="1"/>
    <col min="11356" max="11356" width="2.875" style="30" customWidth="1"/>
    <col min="11357" max="11357" width="0.875" style="30" customWidth="1"/>
    <col min="11358" max="11358" width="1.125" style="30" customWidth="1"/>
    <col min="11359" max="11359" width="5.375" style="30" customWidth="1"/>
    <col min="11360" max="11360" width="6.5" style="30" customWidth="1"/>
    <col min="11361" max="11361" width="4.125" style="30" customWidth="1"/>
    <col min="11362" max="11362" width="7.875" style="30" customWidth="1"/>
    <col min="11363" max="11363" width="8.875" style="30" customWidth="1"/>
    <col min="11364" max="11367" width="6.125" style="30" customWidth="1"/>
    <col min="11368" max="11368" width="4.875" style="30" customWidth="1"/>
    <col min="11369" max="11369" width="2.5" style="30" customWidth="1"/>
    <col min="11370" max="11370" width="4.875" style="30" customWidth="1"/>
    <col min="11371" max="11608" width="8.875" style="30"/>
    <col min="11609" max="11609" width="1.875" style="30" customWidth="1"/>
    <col min="11610" max="11610" width="2.5" style="30" customWidth="1"/>
    <col min="11611" max="11611" width="3.625" style="30" customWidth="1"/>
    <col min="11612" max="11612" width="2.875" style="30" customWidth="1"/>
    <col min="11613" max="11613" width="0.875" style="30" customWidth="1"/>
    <col min="11614" max="11614" width="1.125" style="30" customWidth="1"/>
    <col min="11615" max="11615" width="5.375" style="30" customWidth="1"/>
    <col min="11616" max="11616" width="6.5" style="30" customWidth="1"/>
    <col min="11617" max="11617" width="4.125" style="30" customWidth="1"/>
    <col min="11618" max="11618" width="7.875" style="30" customWidth="1"/>
    <col min="11619" max="11619" width="8.875" style="30" customWidth="1"/>
    <col min="11620" max="11623" width="6.125" style="30" customWidth="1"/>
    <col min="11624" max="11624" width="4.875" style="30" customWidth="1"/>
    <col min="11625" max="11625" width="2.5" style="30" customWidth="1"/>
    <col min="11626" max="11626" width="4.875" style="30" customWidth="1"/>
    <col min="11627" max="11864" width="8.875" style="30"/>
    <col min="11865" max="11865" width="1.875" style="30" customWidth="1"/>
    <col min="11866" max="11866" width="2.5" style="30" customWidth="1"/>
    <col min="11867" max="11867" width="3.625" style="30" customWidth="1"/>
    <col min="11868" max="11868" width="2.875" style="30" customWidth="1"/>
    <col min="11869" max="11869" width="0.875" style="30" customWidth="1"/>
    <col min="11870" max="11870" width="1.125" style="30" customWidth="1"/>
    <col min="11871" max="11871" width="5.375" style="30" customWidth="1"/>
    <col min="11872" max="11872" width="6.5" style="30" customWidth="1"/>
    <col min="11873" max="11873" width="4.125" style="30" customWidth="1"/>
    <col min="11874" max="11874" width="7.875" style="30" customWidth="1"/>
    <col min="11875" max="11875" width="8.875" style="30" customWidth="1"/>
    <col min="11876" max="11879" width="6.125" style="30" customWidth="1"/>
    <col min="11880" max="11880" width="4.875" style="30" customWidth="1"/>
    <col min="11881" max="11881" width="2.5" style="30" customWidth="1"/>
    <col min="11882" max="11882" width="4.875" style="30" customWidth="1"/>
    <col min="11883" max="12120" width="8.875" style="30"/>
    <col min="12121" max="12121" width="1.875" style="30" customWidth="1"/>
    <col min="12122" max="12122" width="2.5" style="30" customWidth="1"/>
    <col min="12123" max="12123" width="3.625" style="30" customWidth="1"/>
    <col min="12124" max="12124" width="2.875" style="30" customWidth="1"/>
    <col min="12125" max="12125" width="0.875" style="30" customWidth="1"/>
    <col min="12126" max="12126" width="1.125" style="30" customWidth="1"/>
    <col min="12127" max="12127" width="5.375" style="30" customWidth="1"/>
    <col min="12128" max="12128" width="6.5" style="30" customWidth="1"/>
    <col min="12129" max="12129" width="4.125" style="30" customWidth="1"/>
    <col min="12130" max="12130" width="7.875" style="30" customWidth="1"/>
    <col min="12131" max="12131" width="8.875" style="30" customWidth="1"/>
    <col min="12132" max="12135" width="6.125" style="30" customWidth="1"/>
    <col min="12136" max="12136" width="4.875" style="30" customWidth="1"/>
    <col min="12137" max="12137" width="2.5" style="30" customWidth="1"/>
    <col min="12138" max="12138" width="4.875" style="30" customWidth="1"/>
    <col min="12139" max="12376" width="8.875" style="30"/>
    <col min="12377" max="12377" width="1.875" style="30" customWidth="1"/>
    <col min="12378" max="12378" width="2.5" style="30" customWidth="1"/>
    <col min="12379" max="12379" width="3.625" style="30" customWidth="1"/>
    <col min="12380" max="12380" width="2.875" style="30" customWidth="1"/>
    <col min="12381" max="12381" width="0.875" style="30" customWidth="1"/>
    <col min="12382" max="12382" width="1.125" style="30" customWidth="1"/>
    <col min="12383" max="12383" width="5.375" style="30" customWidth="1"/>
    <col min="12384" max="12384" width="6.5" style="30" customWidth="1"/>
    <col min="12385" max="12385" width="4.125" style="30" customWidth="1"/>
    <col min="12386" max="12386" width="7.875" style="30" customWidth="1"/>
    <col min="12387" max="12387" width="8.875" style="30" customWidth="1"/>
    <col min="12388" max="12391" width="6.125" style="30" customWidth="1"/>
    <col min="12392" max="12392" width="4.875" style="30" customWidth="1"/>
    <col min="12393" max="12393" width="2.5" style="30" customWidth="1"/>
    <col min="12394" max="12394" width="4.875" style="30" customWidth="1"/>
    <col min="12395" max="12632" width="8.875" style="30"/>
    <col min="12633" max="12633" width="1.875" style="30" customWidth="1"/>
    <col min="12634" max="12634" width="2.5" style="30" customWidth="1"/>
    <col min="12635" max="12635" width="3.625" style="30" customWidth="1"/>
    <col min="12636" max="12636" width="2.875" style="30" customWidth="1"/>
    <col min="12637" max="12637" width="0.875" style="30" customWidth="1"/>
    <col min="12638" max="12638" width="1.125" style="30" customWidth="1"/>
    <col min="12639" max="12639" width="5.375" style="30" customWidth="1"/>
    <col min="12640" max="12640" width="6.5" style="30" customWidth="1"/>
    <col min="12641" max="12641" width="4.125" style="30" customWidth="1"/>
    <col min="12642" max="12642" width="7.875" style="30" customWidth="1"/>
    <col min="12643" max="12643" width="8.875" style="30" customWidth="1"/>
    <col min="12644" max="12647" width="6.125" style="30" customWidth="1"/>
    <col min="12648" max="12648" width="4.875" style="30" customWidth="1"/>
    <col min="12649" max="12649" width="2.5" style="30" customWidth="1"/>
    <col min="12650" max="12650" width="4.875" style="30" customWidth="1"/>
    <col min="12651" max="12888" width="8.875" style="30"/>
    <col min="12889" max="12889" width="1.875" style="30" customWidth="1"/>
    <col min="12890" max="12890" width="2.5" style="30" customWidth="1"/>
    <col min="12891" max="12891" width="3.625" style="30" customWidth="1"/>
    <col min="12892" max="12892" width="2.875" style="30" customWidth="1"/>
    <col min="12893" max="12893" width="0.875" style="30" customWidth="1"/>
    <col min="12894" max="12894" width="1.125" style="30" customWidth="1"/>
    <col min="12895" max="12895" width="5.375" style="30" customWidth="1"/>
    <col min="12896" max="12896" width="6.5" style="30" customWidth="1"/>
    <col min="12897" max="12897" width="4.125" style="30" customWidth="1"/>
    <col min="12898" max="12898" width="7.875" style="30" customWidth="1"/>
    <col min="12899" max="12899" width="8.875" style="30" customWidth="1"/>
    <col min="12900" max="12903" width="6.125" style="30" customWidth="1"/>
    <col min="12904" max="12904" width="4.875" style="30" customWidth="1"/>
    <col min="12905" max="12905" width="2.5" style="30" customWidth="1"/>
    <col min="12906" max="12906" width="4.875" style="30" customWidth="1"/>
    <col min="12907" max="13144" width="8.875" style="30"/>
    <col min="13145" max="13145" width="1.875" style="30" customWidth="1"/>
    <col min="13146" max="13146" width="2.5" style="30" customWidth="1"/>
    <col min="13147" max="13147" width="3.625" style="30" customWidth="1"/>
    <col min="13148" max="13148" width="2.875" style="30" customWidth="1"/>
    <col min="13149" max="13149" width="0.875" style="30" customWidth="1"/>
    <col min="13150" max="13150" width="1.125" style="30" customWidth="1"/>
    <col min="13151" max="13151" width="5.375" style="30" customWidth="1"/>
    <col min="13152" max="13152" width="6.5" style="30" customWidth="1"/>
    <col min="13153" max="13153" width="4.125" style="30" customWidth="1"/>
    <col min="13154" max="13154" width="7.875" style="30" customWidth="1"/>
    <col min="13155" max="13155" width="8.875" style="30" customWidth="1"/>
    <col min="13156" max="13159" width="6.125" style="30" customWidth="1"/>
    <col min="13160" max="13160" width="4.875" style="30" customWidth="1"/>
    <col min="13161" max="13161" width="2.5" style="30" customWidth="1"/>
    <col min="13162" max="13162" width="4.875" style="30" customWidth="1"/>
    <col min="13163" max="13400" width="8.875" style="30"/>
    <col min="13401" max="13401" width="1.875" style="30" customWidth="1"/>
    <col min="13402" max="13402" width="2.5" style="30" customWidth="1"/>
    <col min="13403" max="13403" width="3.625" style="30" customWidth="1"/>
    <col min="13404" max="13404" width="2.875" style="30" customWidth="1"/>
    <col min="13405" max="13405" width="0.875" style="30" customWidth="1"/>
    <col min="13406" max="13406" width="1.125" style="30" customWidth="1"/>
    <col min="13407" max="13407" width="5.375" style="30" customWidth="1"/>
    <col min="13408" max="13408" width="6.5" style="30" customWidth="1"/>
    <col min="13409" max="13409" width="4.125" style="30" customWidth="1"/>
    <col min="13410" max="13410" width="7.875" style="30" customWidth="1"/>
    <col min="13411" max="13411" width="8.875" style="30" customWidth="1"/>
    <col min="13412" max="13415" width="6.125" style="30" customWidth="1"/>
    <col min="13416" max="13416" width="4.875" style="30" customWidth="1"/>
    <col min="13417" max="13417" width="2.5" style="30" customWidth="1"/>
    <col min="13418" max="13418" width="4.875" style="30" customWidth="1"/>
    <col min="13419" max="13656" width="8.875" style="30"/>
    <col min="13657" max="13657" width="1.875" style="30" customWidth="1"/>
    <col min="13658" max="13658" width="2.5" style="30" customWidth="1"/>
    <col min="13659" max="13659" width="3.625" style="30" customWidth="1"/>
    <col min="13660" max="13660" width="2.875" style="30" customWidth="1"/>
    <col min="13661" max="13661" width="0.875" style="30" customWidth="1"/>
    <col min="13662" max="13662" width="1.125" style="30" customWidth="1"/>
    <col min="13663" max="13663" width="5.375" style="30" customWidth="1"/>
    <col min="13664" max="13664" width="6.5" style="30" customWidth="1"/>
    <col min="13665" max="13665" width="4.125" style="30" customWidth="1"/>
    <col min="13666" max="13666" width="7.875" style="30" customWidth="1"/>
    <col min="13667" max="13667" width="8.875" style="30" customWidth="1"/>
    <col min="13668" max="13671" width="6.125" style="30" customWidth="1"/>
    <col min="13672" max="13672" width="4.875" style="30" customWidth="1"/>
    <col min="13673" max="13673" width="2.5" style="30" customWidth="1"/>
    <col min="13674" max="13674" width="4.875" style="30" customWidth="1"/>
    <col min="13675" max="13912" width="8.875" style="30"/>
    <col min="13913" max="13913" width="1.875" style="30" customWidth="1"/>
    <col min="13914" max="13914" width="2.5" style="30" customWidth="1"/>
    <col min="13915" max="13915" width="3.625" style="30" customWidth="1"/>
    <col min="13916" max="13916" width="2.875" style="30" customWidth="1"/>
    <col min="13917" max="13917" width="0.875" style="30" customWidth="1"/>
    <col min="13918" max="13918" width="1.125" style="30" customWidth="1"/>
    <col min="13919" max="13919" width="5.375" style="30" customWidth="1"/>
    <col min="13920" max="13920" width="6.5" style="30" customWidth="1"/>
    <col min="13921" max="13921" width="4.125" style="30" customWidth="1"/>
    <col min="13922" max="13922" width="7.875" style="30" customWidth="1"/>
    <col min="13923" max="13923" width="8.875" style="30" customWidth="1"/>
    <col min="13924" max="13927" width="6.125" style="30" customWidth="1"/>
    <col min="13928" max="13928" width="4.875" style="30" customWidth="1"/>
    <col min="13929" max="13929" width="2.5" style="30" customWidth="1"/>
    <col min="13930" max="13930" width="4.875" style="30" customWidth="1"/>
    <col min="13931" max="14168" width="8.875" style="30"/>
    <col min="14169" max="14169" width="1.875" style="30" customWidth="1"/>
    <col min="14170" max="14170" width="2.5" style="30" customWidth="1"/>
    <col min="14171" max="14171" width="3.625" style="30" customWidth="1"/>
    <col min="14172" max="14172" width="2.875" style="30" customWidth="1"/>
    <col min="14173" max="14173" width="0.875" style="30" customWidth="1"/>
    <col min="14174" max="14174" width="1.125" style="30" customWidth="1"/>
    <col min="14175" max="14175" width="5.375" style="30" customWidth="1"/>
    <col min="14176" max="14176" width="6.5" style="30" customWidth="1"/>
    <col min="14177" max="14177" width="4.125" style="30" customWidth="1"/>
    <col min="14178" max="14178" width="7.875" style="30" customWidth="1"/>
    <col min="14179" max="14179" width="8.875" style="30" customWidth="1"/>
    <col min="14180" max="14183" width="6.125" style="30" customWidth="1"/>
    <col min="14184" max="14184" width="4.875" style="30" customWidth="1"/>
    <col min="14185" max="14185" width="2.5" style="30" customWidth="1"/>
    <col min="14186" max="14186" width="4.875" style="30" customWidth="1"/>
    <col min="14187" max="14424" width="8.875" style="30"/>
    <col min="14425" max="14425" width="1.875" style="30" customWidth="1"/>
    <col min="14426" max="14426" width="2.5" style="30" customWidth="1"/>
    <col min="14427" max="14427" width="3.625" style="30" customWidth="1"/>
    <col min="14428" max="14428" width="2.875" style="30" customWidth="1"/>
    <col min="14429" max="14429" width="0.875" style="30" customWidth="1"/>
    <col min="14430" max="14430" width="1.125" style="30" customWidth="1"/>
    <col min="14431" max="14431" width="5.375" style="30" customWidth="1"/>
    <col min="14432" max="14432" width="6.5" style="30" customWidth="1"/>
    <col min="14433" max="14433" width="4.125" style="30" customWidth="1"/>
    <col min="14434" max="14434" width="7.875" style="30" customWidth="1"/>
    <col min="14435" max="14435" width="8.875" style="30" customWidth="1"/>
    <col min="14436" max="14439" width="6.125" style="30" customWidth="1"/>
    <col min="14440" max="14440" width="4.875" style="30" customWidth="1"/>
    <col min="14441" max="14441" width="2.5" style="30" customWidth="1"/>
    <col min="14442" max="14442" width="4.875" style="30" customWidth="1"/>
    <col min="14443" max="14680" width="8.875" style="30"/>
    <col min="14681" max="14681" width="1.875" style="30" customWidth="1"/>
    <col min="14682" max="14682" width="2.5" style="30" customWidth="1"/>
    <col min="14683" max="14683" width="3.625" style="30" customWidth="1"/>
    <col min="14684" max="14684" width="2.875" style="30" customWidth="1"/>
    <col min="14685" max="14685" width="0.875" style="30" customWidth="1"/>
    <col min="14686" max="14686" width="1.125" style="30" customWidth="1"/>
    <col min="14687" max="14687" width="5.375" style="30" customWidth="1"/>
    <col min="14688" max="14688" width="6.5" style="30" customWidth="1"/>
    <col min="14689" max="14689" width="4.125" style="30" customWidth="1"/>
    <col min="14690" max="14690" width="7.875" style="30" customWidth="1"/>
    <col min="14691" max="14691" width="8.875" style="30" customWidth="1"/>
    <col min="14692" max="14695" width="6.125" style="30" customWidth="1"/>
    <col min="14696" max="14696" width="4.875" style="30" customWidth="1"/>
    <col min="14697" max="14697" width="2.5" style="30" customWidth="1"/>
    <col min="14698" max="14698" width="4.875" style="30" customWidth="1"/>
    <col min="14699" max="14936" width="8.875" style="30"/>
    <col min="14937" max="14937" width="1.875" style="30" customWidth="1"/>
    <col min="14938" max="14938" width="2.5" style="30" customWidth="1"/>
    <col min="14939" max="14939" width="3.625" style="30" customWidth="1"/>
    <col min="14940" max="14940" width="2.875" style="30" customWidth="1"/>
    <col min="14941" max="14941" width="0.875" style="30" customWidth="1"/>
    <col min="14942" max="14942" width="1.125" style="30" customWidth="1"/>
    <col min="14943" max="14943" width="5.375" style="30" customWidth="1"/>
    <col min="14944" max="14944" width="6.5" style="30" customWidth="1"/>
    <col min="14945" max="14945" width="4.125" style="30" customWidth="1"/>
    <col min="14946" max="14946" width="7.875" style="30" customWidth="1"/>
    <col min="14947" max="14947" width="8.875" style="30" customWidth="1"/>
    <col min="14948" max="14951" width="6.125" style="30" customWidth="1"/>
    <col min="14952" max="14952" width="4.875" style="30" customWidth="1"/>
    <col min="14953" max="14953" width="2.5" style="30" customWidth="1"/>
    <col min="14954" max="14954" width="4.875" style="30" customWidth="1"/>
    <col min="14955" max="15192" width="8.875" style="30"/>
    <col min="15193" max="15193" width="1.875" style="30" customWidth="1"/>
    <col min="15194" max="15194" width="2.5" style="30" customWidth="1"/>
    <col min="15195" max="15195" width="3.625" style="30" customWidth="1"/>
    <col min="15196" max="15196" width="2.875" style="30" customWidth="1"/>
    <col min="15197" max="15197" width="0.875" style="30" customWidth="1"/>
    <col min="15198" max="15198" width="1.125" style="30" customWidth="1"/>
    <col min="15199" max="15199" width="5.375" style="30" customWidth="1"/>
    <col min="15200" max="15200" width="6.5" style="30" customWidth="1"/>
    <col min="15201" max="15201" width="4.125" style="30" customWidth="1"/>
    <col min="15202" max="15202" width="7.875" style="30" customWidth="1"/>
    <col min="15203" max="15203" width="8.875" style="30" customWidth="1"/>
    <col min="15204" max="15207" width="6.125" style="30" customWidth="1"/>
    <col min="15208" max="15208" width="4.875" style="30" customWidth="1"/>
    <col min="15209" max="15209" width="2.5" style="30" customWidth="1"/>
    <col min="15210" max="15210" width="4.875" style="30" customWidth="1"/>
    <col min="15211" max="15448" width="8.875" style="30"/>
    <col min="15449" max="15449" width="1.875" style="30" customWidth="1"/>
    <col min="15450" max="15450" width="2.5" style="30" customWidth="1"/>
    <col min="15451" max="15451" width="3.625" style="30" customWidth="1"/>
    <col min="15452" max="15452" width="2.875" style="30" customWidth="1"/>
    <col min="15453" max="15453" width="0.875" style="30" customWidth="1"/>
    <col min="15454" max="15454" width="1.125" style="30" customWidth="1"/>
    <col min="15455" max="15455" width="5.375" style="30" customWidth="1"/>
    <col min="15456" max="15456" width="6.5" style="30" customWidth="1"/>
    <col min="15457" max="15457" width="4.125" style="30" customWidth="1"/>
    <col min="15458" max="15458" width="7.875" style="30" customWidth="1"/>
    <col min="15459" max="15459" width="8.875" style="30" customWidth="1"/>
    <col min="15460" max="15463" width="6.125" style="30" customWidth="1"/>
    <col min="15464" max="15464" width="4.875" style="30" customWidth="1"/>
    <col min="15465" max="15465" width="2.5" style="30" customWidth="1"/>
    <col min="15466" max="15466" width="4.875" style="30" customWidth="1"/>
    <col min="15467" max="15704" width="8.875" style="30"/>
    <col min="15705" max="15705" width="1.875" style="30" customWidth="1"/>
    <col min="15706" max="15706" width="2.5" style="30" customWidth="1"/>
    <col min="15707" max="15707" width="3.625" style="30" customWidth="1"/>
    <col min="15708" max="15708" width="2.875" style="30" customWidth="1"/>
    <col min="15709" max="15709" width="0.875" style="30" customWidth="1"/>
    <col min="15710" max="15710" width="1.125" style="30" customWidth="1"/>
    <col min="15711" max="15711" width="5.375" style="30" customWidth="1"/>
    <col min="15712" max="15712" width="6.5" style="30" customWidth="1"/>
    <col min="15713" max="15713" width="4.125" style="30" customWidth="1"/>
    <col min="15714" max="15714" width="7.875" style="30" customWidth="1"/>
    <col min="15715" max="15715" width="8.875" style="30" customWidth="1"/>
    <col min="15716" max="15719" width="6.125" style="30" customWidth="1"/>
    <col min="15720" max="15720" width="4.875" style="30" customWidth="1"/>
    <col min="15721" max="15721" width="2.5" style="30" customWidth="1"/>
    <col min="15722" max="15722" width="4.875" style="30" customWidth="1"/>
    <col min="15723" max="15960" width="8.875" style="30"/>
    <col min="15961" max="15961" width="1.875" style="30" customWidth="1"/>
    <col min="15962" max="15962" width="2.5" style="30" customWidth="1"/>
    <col min="15963" max="15963" width="3.625" style="30" customWidth="1"/>
    <col min="15964" max="15964" width="2.875" style="30" customWidth="1"/>
    <col min="15965" max="15965" width="0.875" style="30" customWidth="1"/>
    <col min="15966" max="15966" width="1.125" style="30" customWidth="1"/>
    <col min="15967" max="15967" width="5.375" style="30" customWidth="1"/>
    <col min="15968" max="15968" width="6.5" style="30" customWidth="1"/>
    <col min="15969" max="15969" width="4.125" style="30" customWidth="1"/>
    <col min="15970" max="15970" width="7.875" style="30" customWidth="1"/>
    <col min="15971" max="15971" width="8.875" style="30" customWidth="1"/>
    <col min="15972" max="15975" width="6.125" style="30" customWidth="1"/>
    <col min="15976" max="15976" width="4.875" style="30" customWidth="1"/>
    <col min="15977" max="15977" width="2.5" style="30" customWidth="1"/>
    <col min="15978" max="15978" width="4.875" style="30" customWidth="1"/>
    <col min="15979" max="16216" width="8.875" style="30"/>
    <col min="16217" max="16217" width="1.875" style="30" customWidth="1"/>
    <col min="16218" max="16218" width="2.5" style="30" customWidth="1"/>
    <col min="16219" max="16219" width="3.625" style="30" customWidth="1"/>
    <col min="16220" max="16220" width="2.875" style="30" customWidth="1"/>
    <col min="16221" max="16221" width="0.875" style="30" customWidth="1"/>
    <col min="16222" max="16222" width="1.125" style="30" customWidth="1"/>
    <col min="16223" max="16223" width="5.375" style="30" customWidth="1"/>
    <col min="16224" max="16224" width="6.5" style="30" customWidth="1"/>
    <col min="16225" max="16225" width="4.125" style="30" customWidth="1"/>
    <col min="16226" max="16226" width="7.875" style="30" customWidth="1"/>
    <col min="16227" max="16227" width="8.875" style="30" customWidth="1"/>
    <col min="16228" max="16231" width="6.125" style="30" customWidth="1"/>
    <col min="16232" max="16232" width="4.875" style="30" customWidth="1"/>
    <col min="16233" max="16233" width="2.5" style="30" customWidth="1"/>
    <col min="16234" max="16234" width="4.875" style="30" customWidth="1"/>
    <col min="16235" max="16376" width="8.875" style="30"/>
    <col min="16377" max="16384" width="9" style="30" customWidth="1"/>
  </cols>
  <sheetData>
    <row r="1" spans="1:126" s="14" customFormat="1" ht="18.75" customHeight="1">
      <c r="B1" s="1201" t="s">
        <v>39</v>
      </c>
      <c r="C1" s="1201" t="s">
        <v>40</v>
      </c>
      <c r="D1" s="1201" t="s">
        <v>41</v>
      </c>
      <c r="E1" s="1201" t="s">
        <v>42</v>
      </c>
      <c r="F1" s="65"/>
      <c r="G1" s="1185" t="s">
        <v>43</v>
      </c>
      <c r="H1" s="1185"/>
      <c r="I1" s="1185"/>
      <c r="J1" s="1185"/>
      <c r="K1" s="13"/>
      <c r="L1" s="1185" t="s">
        <v>182</v>
      </c>
      <c r="M1" s="1185"/>
      <c r="N1" s="1185"/>
      <c r="O1" s="1185"/>
      <c r="P1" s="1185"/>
      <c r="Q1" s="1185"/>
      <c r="R1" s="1185"/>
      <c r="S1" s="1185"/>
      <c r="T1" s="1185"/>
      <c r="U1" s="1185"/>
      <c r="V1" s="1185"/>
      <c r="W1" s="1185"/>
      <c r="X1" s="1185"/>
      <c r="Y1" s="1185"/>
      <c r="Z1" s="1185"/>
      <c r="AA1" s="1185"/>
      <c r="AB1" s="1185"/>
      <c r="AC1" s="1185"/>
      <c r="AD1" s="13"/>
      <c r="AE1" s="1149" t="s">
        <v>183</v>
      </c>
      <c r="AF1" s="1150"/>
      <c r="AG1" s="1150"/>
      <c r="AH1" s="1150"/>
      <c r="AI1" s="1150"/>
      <c r="AJ1" s="1150"/>
      <c r="AK1" s="1150"/>
      <c r="AL1" s="1150"/>
      <c r="AM1" s="1150"/>
      <c r="AN1" s="1150"/>
      <c r="AO1" s="1151"/>
      <c r="AP1" s="99"/>
      <c r="AQ1" s="1152" t="s">
        <v>184</v>
      </c>
      <c r="AR1" s="1153"/>
      <c r="AS1" s="1153"/>
      <c r="AT1" s="1153"/>
      <c r="AU1" s="1153"/>
      <c r="AV1" s="1153"/>
      <c r="AW1" s="1153"/>
      <c r="AX1" s="1153"/>
      <c r="AY1" s="1154"/>
      <c r="AZ1" s="99"/>
      <c r="BA1" s="1152" t="s">
        <v>185</v>
      </c>
      <c r="BB1" s="1153"/>
      <c r="BC1" s="1153"/>
      <c r="BD1" s="1153"/>
      <c r="BE1" s="1153"/>
      <c r="BF1" s="1153"/>
      <c r="BG1" s="1153"/>
      <c r="BH1" s="1153"/>
      <c r="BI1" s="1154"/>
      <c r="BJ1" s="13"/>
      <c r="BK1" s="13"/>
      <c r="BL1" s="1158" t="s">
        <v>44</v>
      </c>
      <c r="BM1" s="1159"/>
      <c r="BN1" s="1159"/>
      <c r="BO1" s="1159"/>
      <c r="BP1" s="1159"/>
      <c r="BQ1" s="1159"/>
      <c r="BR1" s="1159"/>
      <c r="BS1" s="1159"/>
      <c r="BT1" s="1159"/>
      <c r="BU1" s="1159"/>
      <c r="BV1" s="1159"/>
      <c r="BW1" s="1159"/>
      <c r="BX1" s="1160"/>
      <c r="BY1" s="13"/>
      <c r="BZ1" s="1164" t="s">
        <v>45</v>
      </c>
      <c r="CA1" s="1165"/>
      <c r="CB1" s="1165"/>
      <c r="CC1" s="1165"/>
      <c r="CD1" s="1165"/>
      <c r="CE1" s="1165"/>
      <c r="CF1" s="1165"/>
      <c r="CG1" s="1165"/>
      <c r="CH1" s="1166"/>
      <c r="CI1" s="13"/>
      <c r="CJ1" s="1158" t="s">
        <v>46</v>
      </c>
      <c r="CK1" s="1160"/>
      <c r="CL1" s="13"/>
      <c r="CM1" s="1185" t="s">
        <v>47</v>
      </c>
      <c r="CN1" s="1185"/>
      <c r="CO1" s="1185"/>
      <c r="CP1" s="13"/>
      <c r="CQ1" s="1187" t="s">
        <v>48</v>
      </c>
      <c r="CR1" s="13"/>
      <c r="CS1" s="1187" t="s">
        <v>49</v>
      </c>
      <c r="CT1" s="13"/>
      <c r="CU1" s="1164" t="s">
        <v>122</v>
      </c>
      <c r="CV1" s="1165"/>
      <c r="CW1" s="1165"/>
      <c r="CX1" s="1165"/>
      <c r="CY1" s="1165"/>
      <c r="CZ1" s="1165"/>
      <c r="DA1" s="1165"/>
      <c r="DB1" s="1165"/>
      <c r="DC1" s="1166"/>
      <c r="DD1" s="13"/>
      <c r="DE1" s="1189" t="s">
        <v>123</v>
      </c>
      <c r="DF1" s="1190"/>
      <c r="DG1" s="1190"/>
      <c r="DH1" s="1191"/>
      <c r="DI1" s="13"/>
      <c r="DJ1" s="1187" t="s">
        <v>50</v>
      </c>
      <c r="DK1" s="13"/>
      <c r="DL1" s="13"/>
    </row>
    <row r="2" spans="1:126" s="14" customFormat="1" ht="18.75" customHeight="1">
      <c r="B2" s="1201"/>
      <c r="C2" s="1201"/>
      <c r="D2" s="1201"/>
      <c r="E2" s="1201"/>
      <c r="F2" s="67"/>
      <c r="G2" s="1185" t="s">
        <v>51</v>
      </c>
      <c r="H2" s="1185"/>
      <c r="I2" s="1202" t="s">
        <v>52</v>
      </c>
      <c r="J2" s="1202"/>
      <c r="K2" s="15"/>
      <c r="L2" s="1185" t="s">
        <v>51</v>
      </c>
      <c r="M2" s="1185"/>
      <c r="N2" s="1203"/>
      <c r="O2" s="1203"/>
      <c r="P2" s="1203"/>
      <c r="Q2" s="1203"/>
      <c r="R2" s="1203"/>
      <c r="S2" s="1203"/>
      <c r="T2" s="1203"/>
      <c r="U2" s="1202" t="s">
        <v>52</v>
      </c>
      <c r="V2" s="1202"/>
      <c r="W2" s="1202"/>
      <c r="X2" s="1202"/>
      <c r="Y2" s="1202"/>
      <c r="Z2" s="1202"/>
      <c r="AA2" s="1202"/>
      <c r="AB2" s="1202"/>
      <c r="AC2" s="1202"/>
      <c r="AD2" s="15"/>
      <c r="AE2" s="100"/>
      <c r="AF2" s="101"/>
      <c r="AG2" s="1171" t="s">
        <v>186</v>
      </c>
      <c r="AH2" s="1172"/>
      <c r="AI2" s="1172"/>
      <c r="AJ2" s="1172"/>
      <c r="AK2" s="1172"/>
      <c r="AL2" s="1172"/>
      <c r="AM2" s="1172"/>
      <c r="AN2" s="1172"/>
      <c r="AO2" s="1173"/>
      <c r="AP2" s="102"/>
      <c r="AQ2" s="1155"/>
      <c r="AR2" s="1156"/>
      <c r="AS2" s="1156"/>
      <c r="AT2" s="1156"/>
      <c r="AU2" s="1156"/>
      <c r="AV2" s="1156"/>
      <c r="AW2" s="1156"/>
      <c r="AX2" s="1156"/>
      <c r="AY2" s="1157"/>
      <c r="AZ2" s="102"/>
      <c r="BA2" s="1155"/>
      <c r="BB2" s="1156"/>
      <c r="BC2" s="1156"/>
      <c r="BD2" s="1156"/>
      <c r="BE2" s="1156"/>
      <c r="BF2" s="1156"/>
      <c r="BG2" s="1156"/>
      <c r="BH2" s="1156"/>
      <c r="BI2" s="1157"/>
      <c r="BJ2" s="15"/>
      <c r="BK2" s="15"/>
      <c r="BL2" s="1161"/>
      <c r="BM2" s="1162"/>
      <c r="BN2" s="1162"/>
      <c r="BO2" s="1162"/>
      <c r="BP2" s="1162"/>
      <c r="BQ2" s="1162"/>
      <c r="BR2" s="1162"/>
      <c r="BS2" s="1162"/>
      <c r="BT2" s="1162"/>
      <c r="BU2" s="1162"/>
      <c r="BV2" s="1162"/>
      <c r="BW2" s="1162"/>
      <c r="BX2" s="1163"/>
      <c r="BY2" s="15"/>
      <c r="BZ2" s="1167"/>
      <c r="CA2" s="1162"/>
      <c r="CB2" s="1162"/>
      <c r="CC2" s="1162"/>
      <c r="CD2" s="1162"/>
      <c r="CE2" s="1162"/>
      <c r="CF2" s="1162"/>
      <c r="CG2" s="1162"/>
      <c r="CH2" s="1168"/>
      <c r="CI2" s="13"/>
      <c r="CJ2" s="1169"/>
      <c r="CK2" s="1170"/>
      <c r="CL2" s="13"/>
      <c r="CM2" s="1186"/>
      <c r="CN2" s="1186"/>
      <c r="CO2" s="1186"/>
      <c r="CP2" s="15"/>
      <c r="CQ2" s="1188"/>
      <c r="CR2" s="15"/>
      <c r="CS2" s="1188"/>
      <c r="CT2" s="15"/>
      <c r="CU2" s="1167"/>
      <c r="CV2" s="1162"/>
      <c r="CW2" s="1162"/>
      <c r="CX2" s="1162"/>
      <c r="CY2" s="1162"/>
      <c r="CZ2" s="1162"/>
      <c r="DA2" s="1162"/>
      <c r="DB2" s="1162"/>
      <c r="DC2" s="1168"/>
      <c r="DD2" s="15"/>
      <c r="DE2" s="1192" t="s">
        <v>124</v>
      </c>
      <c r="DF2" s="1194" t="s">
        <v>125</v>
      </c>
      <c r="DG2" s="1196" t="s">
        <v>126</v>
      </c>
      <c r="DH2" s="1198" t="s">
        <v>127</v>
      </c>
      <c r="DI2" s="15"/>
      <c r="DJ2" s="1188"/>
      <c r="DK2" s="13"/>
      <c r="DL2" s="13"/>
    </row>
    <row r="3" spans="1:126" s="14" customFormat="1" ht="13.5" customHeight="1">
      <c r="B3" s="1201"/>
      <c r="C3" s="1201"/>
      <c r="D3" s="1201"/>
      <c r="E3" s="1201"/>
      <c r="F3" s="67"/>
      <c r="G3" s="1189" t="s">
        <v>53</v>
      </c>
      <c r="H3" s="1191"/>
      <c r="I3" s="1189" t="s">
        <v>53</v>
      </c>
      <c r="J3" s="1191"/>
      <c r="K3" s="15"/>
      <c r="L3" s="93"/>
      <c r="M3" s="13"/>
      <c r="N3" s="13"/>
      <c r="O3" s="1182" t="s">
        <v>187</v>
      </c>
      <c r="P3" s="1183"/>
      <c r="Q3" s="1183"/>
      <c r="R3" s="1183"/>
      <c r="S3" s="1183"/>
      <c r="T3" s="1183"/>
      <c r="U3" s="87"/>
      <c r="V3" s="15"/>
      <c r="W3" s="13"/>
      <c r="X3" s="1182" t="s">
        <v>187</v>
      </c>
      <c r="Y3" s="1183"/>
      <c r="Z3" s="1183"/>
      <c r="AA3" s="1183"/>
      <c r="AB3" s="1183"/>
      <c r="AC3" s="1184"/>
      <c r="AD3" s="15"/>
      <c r="AE3" s="103"/>
      <c r="AF3" s="13"/>
      <c r="AG3" s="93"/>
      <c r="AH3" s="13"/>
      <c r="AI3" s="13"/>
      <c r="AJ3" s="1182" t="s">
        <v>187</v>
      </c>
      <c r="AK3" s="1183"/>
      <c r="AL3" s="1183"/>
      <c r="AM3" s="1183"/>
      <c r="AN3" s="1183"/>
      <c r="AO3" s="1184"/>
      <c r="AP3" s="104"/>
      <c r="AQ3" s="105"/>
      <c r="AR3" s="106"/>
      <c r="AS3" s="1178" t="s">
        <v>182</v>
      </c>
      <c r="AT3" s="1179"/>
      <c r="AU3" s="1179"/>
      <c r="AV3" s="1179"/>
      <c r="AW3" s="1179"/>
      <c r="AX3" s="1179"/>
      <c r="AY3" s="1180"/>
      <c r="AZ3" s="104"/>
      <c r="BA3" s="105"/>
      <c r="BB3" s="106"/>
      <c r="BC3" s="1178" t="s">
        <v>182</v>
      </c>
      <c r="BD3" s="1179"/>
      <c r="BE3" s="1179"/>
      <c r="BF3" s="1179"/>
      <c r="BG3" s="1179"/>
      <c r="BH3" s="1179"/>
      <c r="BI3" s="1180"/>
      <c r="BJ3" s="15"/>
      <c r="BK3" s="15"/>
      <c r="BL3" s="93"/>
      <c r="BM3" s="13"/>
      <c r="BN3" s="13"/>
      <c r="BO3" s="1178" t="s">
        <v>182</v>
      </c>
      <c r="BP3" s="1179"/>
      <c r="BQ3" s="1179"/>
      <c r="BR3" s="1179"/>
      <c r="BS3" s="1179"/>
      <c r="BT3" s="1179"/>
      <c r="BU3" s="1180"/>
      <c r="BV3" s="13"/>
      <c r="BW3" s="13"/>
      <c r="BX3" s="94"/>
      <c r="BY3" s="15"/>
      <c r="BZ3" s="103"/>
      <c r="CA3" s="13"/>
      <c r="CB3" s="1178" t="s">
        <v>182</v>
      </c>
      <c r="CC3" s="1179"/>
      <c r="CD3" s="1179"/>
      <c r="CE3" s="1179"/>
      <c r="CF3" s="1179"/>
      <c r="CG3" s="1179"/>
      <c r="CH3" s="1181"/>
      <c r="CI3" s="13"/>
      <c r="CJ3" s="95"/>
      <c r="CK3" s="96"/>
      <c r="CL3" s="13"/>
      <c r="CM3" s="93"/>
      <c r="CN3" s="13"/>
      <c r="CO3" s="94"/>
      <c r="CP3" s="15"/>
      <c r="CQ3" s="1188"/>
      <c r="CR3" s="15"/>
      <c r="CS3" s="1188"/>
      <c r="CT3" s="15"/>
      <c r="CU3" s="103"/>
      <c r="CV3" s="13"/>
      <c r="CW3" s="1178" t="s">
        <v>182</v>
      </c>
      <c r="CX3" s="1179"/>
      <c r="CY3" s="1179"/>
      <c r="CZ3" s="1179"/>
      <c r="DA3" s="1179"/>
      <c r="DB3" s="1179"/>
      <c r="DC3" s="1181"/>
      <c r="DD3" s="15"/>
      <c r="DE3" s="1193"/>
      <c r="DF3" s="1195"/>
      <c r="DG3" s="1197"/>
      <c r="DH3" s="1199"/>
      <c r="DI3" s="15"/>
      <c r="DJ3" s="1188"/>
      <c r="DK3" s="13"/>
      <c r="DL3" s="13"/>
    </row>
    <row r="4" spans="1:126" s="20" customFormat="1" ht="13.5" customHeight="1">
      <c r="B4" s="1201"/>
      <c r="C4" s="1201"/>
      <c r="D4" s="1201"/>
      <c r="E4" s="1201"/>
      <c r="F4" s="67"/>
      <c r="G4" s="107"/>
      <c r="H4" s="92"/>
      <c r="I4" s="107"/>
      <c r="J4" s="92"/>
      <c r="K4" s="68"/>
      <c r="L4" s="63"/>
      <c r="M4" s="61"/>
      <c r="N4" s="61"/>
      <c r="O4" s="1139" t="s">
        <v>188</v>
      </c>
      <c r="P4" s="109"/>
      <c r="Q4" s="1141" t="s">
        <v>189</v>
      </c>
      <c r="R4" s="109"/>
      <c r="S4" s="1143" t="s">
        <v>190</v>
      </c>
      <c r="T4" s="1148"/>
      <c r="U4" s="63"/>
      <c r="V4" s="61"/>
      <c r="W4" s="61"/>
      <c r="X4" s="1139" t="s">
        <v>188</v>
      </c>
      <c r="Y4" s="109"/>
      <c r="Z4" s="1141" t="s">
        <v>189</v>
      </c>
      <c r="AA4" s="109"/>
      <c r="AB4" s="1143" t="s">
        <v>190</v>
      </c>
      <c r="AC4" s="1144"/>
      <c r="AD4" s="68"/>
      <c r="AE4" s="111"/>
      <c r="AF4" s="112"/>
      <c r="AG4" s="107"/>
      <c r="AI4" s="61"/>
      <c r="AJ4" s="1139" t="s">
        <v>188</v>
      </c>
      <c r="AK4" s="109"/>
      <c r="AL4" s="1141" t="s">
        <v>189</v>
      </c>
      <c r="AM4" s="109"/>
      <c r="AN4" s="1143" t="s">
        <v>190</v>
      </c>
      <c r="AO4" s="1144"/>
      <c r="AP4" s="104"/>
      <c r="AQ4" s="105"/>
      <c r="AR4" s="113"/>
      <c r="AS4" s="114"/>
      <c r="AT4" s="115"/>
      <c r="AU4" s="1145" t="s">
        <v>187</v>
      </c>
      <c r="AV4" s="1146"/>
      <c r="AW4" s="1146"/>
      <c r="AX4" s="1146"/>
      <c r="AY4" s="1147"/>
      <c r="AZ4" s="104"/>
      <c r="BA4" s="105"/>
      <c r="BB4" s="113"/>
      <c r="BC4" s="114"/>
      <c r="BD4" s="115"/>
      <c r="BE4" s="1145" t="s">
        <v>187</v>
      </c>
      <c r="BF4" s="1146"/>
      <c r="BG4" s="1146"/>
      <c r="BH4" s="1146"/>
      <c r="BI4" s="1147"/>
      <c r="BJ4" s="16"/>
      <c r="BK4" s="16"/>
      <c r="BL4" s="69"/>
      <c r="BM4" s="17"/>
      <c r="BN4" s="70"/>
      <c r="BO4" s="114"/>
      <c r="BP4" s="116"/>
      <c r="BQ4" s="1145" t="s">
        <v>187</v>
      </c>
      <c r="BR4" s="1146"/>
      <c r="BS4" s="1146"/>
      <c r="BT4" s="1146"/>
      <c r="BU4" s="1147"/>
      <c r="BV4" s="71"/>
      <c r="BW4" s="68"/>
      <c r="BX4" s="1174"/>
      <c r="BY4" s="16"/>
      <c r="BZ4" s="117"/>
      <c r="CA4" s="70"/>
      <c r="CB4" s="114"/>
      <c r="CC4" s="116"/>
      <c r="CD4" s="1145" t="s">
        <v>187</v>
      </c>
      <c r="CE4" s="1146"/>
      <c r="CF4" s="1146"/>
      <c r="CG4" s="1146"/>
      <c r="CH4" s="1175"/>
      <c r="CI4" s="68"/>
      <c r="CJ4" s="1176" t="s">
        <v>54</v>
      </c>
      <c r="CK4" s="1177"/>
      <c r="CL4" s="68"/>
      <c r="CM4" s="69"/>
      <c r="CN4" s="1200" t="s">
        <v>54</v>
      </c>
      <c r="CO4" s="1177"/>
      <c r="CP4" s="16"/>
      <c r="CQ4" s="1188"/>
      <c r="CR4" s="16"/>
      <c r="CS4" s="1188"/>
      <c r="CT4" s="16"/>
      <c r="CU4" s="117"/>
      <c r="CV4" s="70"/>
      <c r="CW4" s="114"/>
      <c r="CX4" s="115"/>
      <c r="CY4" s="1145" t="s">
        <v>187</v>
      </c>
      <c r="CZ4" s="1146"/>
      <c r="DA4" s="1146"/>
      <c r="DB4" s="1146"/>
      <c r="DC4" s="1175"/>
      <c r="DD4" s="16"/>
      <c r="DE4" s="1193"/>
      <c r="DF4" s="1195"/>
      <c r="DG4" s="1197"/>
      <c r="DH4" s="1199"/>
      <c r="DI4" s="16"/>
      <c r="DJ4" s="1188"/>
      <c r="DK4" s="18"/>
      <c r="DL4" s="18"/>
      <c r="DM4" s="19"/>
      <c r="DN4" s="19"/>
      <c r="DO4" s="19"/>
      <c r="DP4" s="19"/>
      <c r="DQ4" s="19"/>
      <c r="DR4" s="19"/>
      <c r="DS4" s="19"/>
      <c r="DT4" s="19"/>
      <c r="DU4" s="19"/>
      <c r="DV4" s="19"/>
    </row>
    <row r="5" spans="1:126" s="20" customFormat="1" ht="13.5" customHeight="1">
      <c r="B5" s="1187"/>
      <c r="C5" s="1187"/>
      <c r="D5" s="1187"/>
      <c r="E5" s="1187"/>
      <c r="F5" s="67"/>
      <c r="G5" s="63"/>
      <c r="H5" s="72" t="s">
        <v>191</v>
      </c>
      <c r="I5" s="63"/>
      <c r="J5" s="72" t="s">
        <v>191</v>
      </c>
      <c r="K5" s="64"/>
      <c r="L5" s="69"/>
      <c r="M5" s="73" t="s">
        <v>192</v>
      </c>
      <c r="N5" s="16"/>
      <c r="O5" s="1140"/>
      <c r="P5" s="118"/>
      <c r="Q5" s="1142"/>
      <c r="R5" s="118"/>
      <c r="S5" s="119"/>
      <c r="T5" s="110" t="s">
        <v>192</v>
      </c>
      <c r="U5" s="62"/>
      <c r="V5" s="73" t="s">
        <v>192</v>
      </c>
      <c r="W5" s="16"/>
      <c r="X5" s="1140"/>
      <c r="Y5" s="118"/>
      <c r="Z5" s="1142"/>
      <c r="AA5" s="118"/>
      <c r="AB5" s="119"/>
      <c r="AC5" s="120" t="s">
        <v>192</v>
      </c>
      <c r="AD5" s="15"/>
      <c r="AE5" s="117"/>
      <c r="AF5" s="75" t="s">
        <v>192</v>
      </c>
      <c r="AG5" s="74"/>
      <c r="AH5" s="73" t="s">
        <v>193</v>
      </c>
      <c r="AI5" s="16"/>
      <c r="AJ5" s="1140"/>
      <c r="AK5" s="118"/>
      <c r="AL5" s="1142"/>
      <c r="AM5" s="118"/>
      <c r="AN5" s="119"/>
      <c r="AO5" s="120" t="s">
        <v>192</v>
      </c>
      <c r="AP5" s="102"/>
      <c r="AQ5" s="121"/>
      <c r="AR5" s="122"/>
      <c r="AS5" s="114"/>
      <c r="AT5" s="115"/>
      <c r="AU5" s="108" t="s">
        <v>194</v>
      </c>
      <c r="AV5" s="118"/>
      <c r="AW5" s="123" t="s">
        <v>189</v>
      </c>
      <c r="AX5" s="118"/>
      <c r="AY5" s="124" t="s">
        <v>190</v>
      </c>
      <c r="AZ5" s="102"/>
      <c r="BA5" s="121"/>
      <c r="BB5" s="122"/>
      <c r="BC5" s="114"/>
      <c r="BD5" s="115"/>
      <c r="BE5" s="108" t="s">
        <v>194</v>
      </c>
      <c r="BF5" s="118"/>
      <c r="BG5" s="123" t="s">
        <v>189</v>
      </c>
      <c r="BH5" s="118"/>
      <c r="BI5" s="124" t="s">
        <v>190</v>
      </c>
      <c r="BJ5" s="16"/>
      <c r="BK5" s="16"/>
      <c r="BL5" s="63"/>
      <c r="BM5" s="18"/>
      <c r="BN5" s="64"/>
      <c r="BO5" s="125"/>
      <c r="BP5" s="126"/>
      <c r="BQ5" s="108" t="s">
        <v>194</v>
      </c>
      <c r="BR5" s="127"/>
      <c r="BS5" s="123" t="s">
        <v>189</v>
      </c>
      <c r="BT5" s="127"/>
      <c r="BU5" s="124" t="s">
        <v>190</v>
      </c>
      <c r="BV5" s="71"/>
      <c r="BW5" s="15"/>
      <c r="BX5" s="1174"/>
      <c r="BY5" s="16"/>
      <c r="BZ5" s="111"/>
      <c r="CA5" s="64"/>
      <c r="CB5" s="125"/>
      <c r="CC5" s="126"/>
      <c r="CD5" s="108" t="s">
        <v>194</v>
      </c>
      <c r="CE5" s="127"/>
      <c r="CF5" s="123" t="s">
        <v>189</v>
      </c>
      <c r="CG5" s="127"/>
      <c r="CH5" s="128" t="s">
        <v>190</v>
      </c>
      <c r="CI5" s="68"/>
      <c r="CJ5" s="76" t="s">
        <v>55</v>
      </c>
      <c r="CK5" s="77" t="s">
        <v>56</v>
      </c>
      <c r="CL5" s="68"/>
      <c r="CM5" s="69"/>
      <c r="CN5" s="78" t="s">
        <v>55</v>
      </c>
      <c r="CO5" s="77" t="s">
        <v>56</v>
      </c>
      <c r="CP5" s="16"/>
      <c r="CQ5" s="1188"/>
      <c r="CR5" s="16"/>
      <c r="CS5" s="1188"/>
      <c r="CT5" s="16"/>
      <c r="CU5" s="111"/>
      <c r="CV5" s="64"/>
      <c r="CW5" s="125"/>
      <c r="CX5" s="129"/>
      <c r="CY5" s="108" t="s">
        <v>194</v>
      </c>
      <c r="CZ5" s="118"/>
      <c r="DA5" s="123" t="s">
        <v>189</v>
      </c>
      <c r="DB5" s="118"/>
      <c r="DC5" s="128" t="s">
        <v>190</v>
      </c>
      <c r="DD5" s="16"/>
      <c r="DE5" s="1193"/>
      <c r="DF5" s="1195"/>
      <c r="DG5" s="1197"/>
      <c r="DH5" s="1199"/>
      <c r="DI5" s="16"/>
      <c r="DJ5" s="1188"/>
      <c r="DK5" s="17"/>
      <c r="DL5" s="17"/>
      <c r="DM5" s="19"/>
      <c r="DN5" s="19"/>
      <c r="DO5" s="19"/>
      <c r="DP5" s="19"/>
      <c r="DQ5" s="19"/>
      <c r="DR5" s="19"/>
      <c r="DS5" s="19"/>
      <c r="DT5" s="19"/>
      <c r="DU5" s="19"/>
      <c r="DV5" s="19"/>
    </row>
    <row r="6" spans="1:126" s="20" customFormat="1" ht="13.5" customHeight="1">
      <c r="B6" s="66" t="s">
        <v>57</v>
      </c>
      <c r="C6" s="66" t="s">
        <v>58</v>
      </c>
      <c r="D6" s="66" t="s">
        <v>59</v>
      </c>
      <c r="E6" s="66" t="s">
        <v>60</v>
      </c>
      <c r="F6" s="68"/>
      <c r="G6" s="1134" t="s">
        <v>61</v>
      </c>
      <c r="H6" s="1134"/>
      <c r="I6" s="1134" t="s">
        <v>61</v>
      </c>
      <c r="J6" s="1134"/>
      <c r="K6" s="15"/>
      <c r="L6" s="1128" t="s">
        <v>62</v>
      </c>
      <c r="M6" s="1129"/>
      <c r="N6" s="1129"/>
      <c r="O6" s="1129"/>
      <c r="P6" s="1129"/>
      <c r="Q6" s="1129"/>
      <c r="R6" s="1129"/>
      <c r="S6" s="1129"/>
      <c r="T6" s="1129"/>
      <c r="U6" s="1135" t="s">
        <v>62</v>
      </c>
      <c r="V6" s="1136"/>
      <c r="W6" s="1136"/>
      <c r="X6" s="1136"/>
      <c r="Y6" s="1136"/>
      <c r="Z6" s="1136"/>
      <c r="AA6" s="1136"/>
      <c r="AB6" s="1136"/>
      <c r="AC6" s="1137"/>
      <c r="AD6" s="15"/>
      <c r="AE6" s="1125" t="s">
        <v>195</v>
      </c>
      <c r="AF6" s="1126"/>
      <c r="AG6" s="1126"/>
      <c r="AH6" s="1126"/>
      <c r="AI6" s="1126"/>
      <c r="AJ6" s="1126"/>
      <c r="AK6" s="1126"/>
      <c r="AL6" s="1126"/>
      <c r="AM6" s="1126"/>
      <c r="AN6" s="1126"/>
      <c r="AO6" s="1138"/>
      <c r="AP6" s="102"/>
      <c r="AQ6" s="1131" t="s">
        <v>196</v>
      </c>
      <c r="AR6" s="1132"/>
      <c r="AS6" s="1132"/>
      <c r="AT6" s="1132"/>
      <c r="AU6" s="1132"/>
      <c r="AV6" s="1132"/>
      <c r="AW6" s="1132"/>
      <c r="AX6" s="1132"/>
      <c r="AY6" s="1133"/>
      <c r="AZ6" s="102"/>
      <c r="BA6" s="1131" t="s">
        <v>197</v>
      </c>
      <c r="BB6" s="1132"/>
      <c r="BC6" s="1132"/>
      <c r="BD6" s="1132"/>
      <c r="BE6" s="1132"/>
      <c r="BF6" s="1132"/>
      <c r="BG6" s="1132"/>
      <c r="BH6" s="1132"/>
      <c r="BI6" s="1133"/>
      <c r="BJ6" s="16"/>
      <c r="BK6" s="16"/>
      <c r="BL6" s="1128" t="s">
        <v>198</v>
      </c>
      <c r="BM6" s="1129"/>
      <c r="BN6" s="1129"/>
      <c r="BO6" s="1129"/>
      <c r="BP6" s="1129"/>
      <c r="BQ6" s="1129"/>
      <c r="BR6" s="1129"/>
      <c r="BS6" s="1129"/>
      <c r="BT6" s="1129"/>
      <c r="BU6" s="1129"/>
      <c r="BV6" s="1129"/>
      <c r="BW6" s="1129"/>
      <c r="BX6" s="1130"/>
      <c r="BY6" s="16"/>
      <c r="BZ6" s="1125" t="s">
        <v>199</v>
      </c>
      <c r="CA6" s="1126"/>
      <c r="CB6" s="1126"/>
      <c r="CC6" s="1126"/>
      <c r="CD6" s="1126"/>
      <c r="CE6" s="1126"/>
      <c r="CF6" s="1126"/>
      <c r="CG6" s="1126"/>
      <c r="CH6" s="1127"/>
      <c r="CI6" s="68"/>
      <c r="CJ6" s="1128" t="s">
        <v>200</v>
      </c>
      <c r="CK6" s="1130"/>
      <c r="CL6" s="68"/>
      <c r="CM6" s="1128" t="s">
        <v>201</v>
      </c>
      <c r="CN6" s="1129"/>
      <c r="CO6" s="1130"/>
      <c r="CP6" s="16"/>
      <c r="CQ6" s="79" t="s">
        <v>202</v>
      </c>
      <c r="CR6" s="16"/>
      <c r="CS6" s="79" t="s">
        <v>203</v>
      </c>
      <c r="CT6" s="16"/>
      <c r="CU6" s="1125" t="s">
        <v>204</v>
      </c>
      <c r="CV6" s="1126"/>
      <c r="CW6" s="1126"/>
      <c r="CX6" s="1126"/>
      <c r="CY6" s="1126"/>
      <c r="CZ6" s="1126"/>
      <c r="DA6" s="1126"/>
      <c r="DB6" s="1126"/>
      <c r="DC6" s="1127"/>
      <c r="DD6" s="16"/>
      <c r="DE6" s="1128" t="s">
        <v>205</v>
      </c>
      <c r="DF6" s="1129"/>
      <c r="DG6" s="1129"/>
      <c r="DH6" s="1130"/>
      <c r="DI6" s="16"/>
      <c r="DJ6" s="79" t="s">
        <v>121</v>
      </c>
      <c r="DK6" s="17"/>
      <c r="DL6" s="17"/>
      <c r="DM6" s="19"/>
      <c r="DN6" s="19"/>
      <c r="DO6" s="19"/>
      <c r="DP6" s="19"/>
      <c r="DQ6" s="19"/>
      <c r="DR6" s="19"/>
      <c r="DS6" s="19"/>
      <c r="DT6" s="19"/>
      <c r="DU6" s="19"/>
      <c r="DV6" s="19"/>
    </row>
    <row r="7" spans="1:126" s="20" customFormat="1">
      <c r="A7" s="20">
        <v>1</v>
      </c>
      <c r="B7" s="21">
        <v>2</v>
      </c>
      <c r="C7" s="22">
        <v>3</v>
      </c>
      <c r="D7" s="21">
        <v>4</v>
      </c>
      <c r="E7" s="22">
        <v>5</v>
      </c>
      <c r="F7" s="21">
        <v>6</v>
      </c>
      <c r="G7" s="22">
        <v>7</v>
      </c>
      <c r="H7" s="21">
        <v>8</v>
      </c>
      <c r="I7" s="22">
        <v>9</v>
      </c>
      <c r="J7" s="21">
        <v>10</v>
      </c>
      <c r="K7" s="22">
        <v>11</v>
      </c>
      <c r="L7" s="21">
        <v>12</v>
      </c>
      <c r="M7" s="22">
        <v>13</v>
      </c>
      <c r="N7" s="21">
        <v>14</v>
      </c>
      <c r="O7" s="22">
        <v>15</v>
      </c>
      <c r="P7" s="21">
        <v>16</v>
      </c>
      <c r="Q7" s="22">
        <v>17</v>
      </c>
      <c r="R7" s="21">
        <v>18</v>
      </c>
      <c r="S7" s="22">
        <v>19</v>
      </c>
      <c r="T7" s="21">
        <v>20</v>
      </c>
      <c r="U7" s="22">
        <v>21</v>
      </c>
      <c r="V7" s="21">
        <v>22</v>
      </c>
      <c r="W7" s="22">
        <v>23</v>
      </c>
      <c r="X7" s="21">
        <v>24</v>
      </c>
      <c r="Y7" s="22">
        <v>25</v>
      </c>
      <c r="Z7" s="21">
        <v>26</v>
      </c>
      <c r="AA7" s="22">
        <v>27</v>
      </c>
      <c r="AB7" s="21">
        <v>28</v>
      </c>
      <c r="AC7" s="22">
        <v>29</v>
      </c>
      <c r="AD7" s="21">
        <v>30</v>
      </c>
      <c r="AE7" s="22">
        <v>31</v>
      </c>
      <c r="AF7" s="21">
        <v>32</v>
      </c>
      <c r="AG7" s="22">
        <v>33</v>
      </c>
      <c r="AH7" s="21">
        <v>34</v>
      </c>
      <c r="AI7" s="22">
        <v>35</v>
      </c>
      <c r="AJ7" s="21">
        <v>36</v>
      </c>
      <c r="AK7" s="22">
        <v>37</v>
      </c>
      <c r="AL7" s="21">
        <v>38</v>
      </c>
      <c r="AM7" s="22">
        <v>39</v>
      </c>
      <c r="AN7" s="21">
        <v>40</v>
      </c>
      <c r="AO7" s="22">
        <v>41</v>
      </c>
      <c r="AP7" s="21">
        <v>42</v>
      </c>
      <c r="AQ7" s="22">
        <v>43</v>
      </c>
      <c r="AR7" s="21">
        <v>44</v>
      </c>
      <c r="AS7" s="22">
        <v>45</v>
      </c>
      <c r="AT7" s="21">
        <v>46</v>
      </c>
      <c r="AU7" s="22">
        <v>47</v>
      </c>
      <c r="AV7" s="21">
        <v>48</v>
      </c>
      <c r="AW7" s="22">
        <v>49</v>
      </c>
      <c r="AX7" s="21">
        <v>50</v>
      </c>
      <c r="AY7" s="22">
        <v>51</v>
      </c>
      <c r="AZ7" s="21">
        <v>52</v>
      </c>
      <c r="BA7" s="22">
        <v>53</v>
      </c>
      <c r="BB7" s="21">
        <v>54</v>
      </c>
      <c r="BC7" s="22">
        <v>55</v>
      </c>
      <c r="BD7" s="21">
        <v>56</v>
      </c>
      <c r="BE7" s="22">
        <v>57</v>
      </c>
      <c r="BF7" s="21">
        <v>58</v>
      </c>
      <c r="BG7" s="22">
        <v>59</v>
      </c>
      <c r="BH7" s="21">
        <v>60</v>
      </c>
      <c r="BI7" s="22">
        <v>61</v>
      </c>
      <c r="BJ7" s="21">
        <v>62</v>
      </c>
      <c r="BK7" s="22">
        <v>63</v>
      </c>
      <c r="BL7" s="21">
        <v>64</v>
      </c>
      <c r="BM7" s="22">
        <v>65</v>
      </c>
      <c r="BN7" s="21">
        <v>66</v>
      </c>
      <c r="BO7" s="22">
        <v>67</v>
      </c>
      <c r="BP7" s="21">
        <v>68</v>
      </c>
      <c r="BQ7" s="22">
        <v>69</v>
      </c>
      <c r="BR7" s="21">
        <v>70</v>
      </c>
      <c r="BS7" s="22">
        <v>71</v>
      </c>
      <c r="BT7" s="21">
        <v>72</v>
      </c>
      <c r="BU7" s="22">
        <v>73</v>
      </c>
      <c r="BV7" s="21">
        <v>74</v>
      </c>
      <c r="BW7" s="22">
        <v>75</v>
      </c>
      <c r="BX7" s="21">
        <v>76</v>
      </c>
      <c r="BY7" s="22">
        <v>77</v>
      </c>
      <c r="BZ7" s="21">
        <v>78</v>
      </c>
      <c r="CA7" s="22">
        <v>79</v>
      </c>
      <c r="CB7" s="21">
        <v>80</v>
      </c>
      <c r="CC7" s="22">
        <v>81</v>
      </c>
      <c r="CD7" s="21">
        <v>82</v>
      </c>
      <c r="CE7" s="22">
        <v>83</v>
      </c>
      <c r="CF7" s="21">
        <v>84</v>
      </c>
      <c r="CG7" s="22">
        <v>85</v>
      </c>
      <c r="CH7" s="21">
        <v>86</v>
      </c>
      <c r="CI7" s="22">
        <v>87</v>
      </c>
      <c r="CJ7" s="21">
        <v>88</v>
      </c>
      <c r="CK7" s="22">
        <v>89</v>
      </c>
      <c r="CL7" s="21">
        <v>90</v>
      </c>
      <c r="CM7" s="22">
        <v>91</v>
      </c>
      <c r="CN7" s="21">
        <v>92</v>
      </c>
      <c r="CO7" s="22">
        <v>93</v>
      </c>
      <c r="CP7" s="21">
        <v>94</v>
      </c>
      <c r="CQ7" s="22">
        <v>95</v>
      </c>
      <c r="CR7" s="21">
        <v>96</v>
      </c>
      <c r="CS7" s="22">
        <v>97</v>
      </c>
      <c r="CT7" s="21">
        <v>98</v>
      </c>
      <c r="CU7" s="22">
        <v>99</v>
      </c>
      <c r="CV7" s="21">
        <v>100</v>
      </c>
      <c r="CW7" s="22">
        <v>101</v>
      </c>
      <c r="CX7" s="21">
        <v>102</v>
      </c>
      <c r="CY7" s="22">
        <v>103</v>
      </c>
      <c r="CZ7" s="21">
        <v>104</v>
      </c>
      <c r="DA7" s="22">
        <v>105</v>
      </c>
      <c r="DB7" s="21">
        <v>106</v>
      </c>
      <c r="DC7" s="22">
        <v>107</v>
      </c>
      <c r="DD7" s="21">
        <v>108</v>
      </c>
      <c r="DE7" s="22">
        <v>109</v>
      </c>
      <c r="DF7" s="21">
        <v>110</v>
      </c>
      <c r="DG7" s="22">
        <v>111</v>
      </c>
      <c r="DH7" s="21">
        <v>112</v>
      </c>
      <c r="DI7" s="22">
        <v>113</v>
      </c>
      <c r="DJ7" s="21">
        <v>114</v>
      </c>
      <c r="DK7" s="25"/>
      <c r="DL7" s="25"/>
      <c r="DM7" s="19"/>
      <c r="DN7" s="19"/>
      <c r="DO7" s="19"/>
      <c r="DP7" s="19"/>
      <c r="DQ7" s="19"/>
      <c r="DR7" s="19"/>
      <c r="DS7" s="19"/>
      <c r="DT7" s="19"/>
      <c r="DU7" s="19"/>
      <c r="DV7" s="19"/>
    </row>
    <row r="8" spans="1:126" s="139" customFormat="1" ht="17.45" customHeight="1">
      <c r="A8" s="1026" t="s">
        <v>103</v>
      </c>
      <c r="B8" s="1043" t="s">
        <v>88</v>
      </c>
      <c r="C8" s="1106" t="s">
        <v>63</v>
      </c>
      <c r="D8" s="1108" t="s">
        <v>64</v>
      </c>
      <c r="E8" s="1110" t="s">
        <v>65</v>
      </c>
      <c r="F8" s="131"/>
      <c r="G8" s="1032">
        <v>232210</v>
      </c>
      <c r="H8" s="1034">
        <v>320750</v>
      </c>
      <c r="I8" s="1032">
        <v>227400</v>
      </c>
      <c r="J8" s="1034">
        <v>315940</v>
      </c>
      <c r="K8" s="1012" t="s">
        <v>66</v>
      </c>
      <c r="L8" s="1036">
        <v>2200</v>
      </c>
      <c r="M8" s="1038">
        <v>3080</v>
      </c>
      <c r="N8" s="1040" t="s">
        <v>171</v>
      </c>
      <c r="O8" s="1015" t="s">
        <v>206</v>
      </c>
      <c r="P8" s="1015" t="s">
        <v>66</v>
      </c>
      <c r="Q8" s="1017" t="s">
        <v>207</v>
      </c>
      <c r="R8" s="1015" t="s">
        <v>66</v>
      </c>
      <c r="S8" s="1077">
        <v>3.1</v>
      </c>
      <c r="T8" s="1111">
        <v>3</v>
      </c>
      <c r="U8" s="1036">
        <v>2150</v>
      </c>
      <c r="V8" s="1038">
        <v>3030</v>
      </c>
      <c r="W8" s="1040" t="s">
        <v>171</v>
      </c>
      <c r="X8" s="1015" t="s">
        <v>206</v>
      </c>
      <c r="Y8" s="1015" t="s">
        <v>66</v>
      </c>
      <c r="Z8" s="1017" t="s">
        <v>207</v>
      </c>
      <c r="AA8" s="1015" t="s">
        <v>66</v>
      </c>
      <c r="AB8" s="1077">
        <v>3</v>
      </c>
      <c r="AC8" s="1080">
        <v>2.9</v>
      </c>
      <c r="AD8" s="989" t="s">
        <v>66</v>
      </c>
      <c r="AE8" s="1020">
        <v>177070</v>
      </c>
      <c r="AF8" s="1022">
        <v>88540</v>
      </c>
      <c r="AG8" s="1024">
        <v>1770</v>
      </c>
      <c r="AH8" s="1038">
        <v>880</v>
      </c>
      <c r="AI8" s="1040" t="s">
        <v>171</v>
      </c>
      <c r="AJ8" s="1015" t="s">
        <v>206</v>
      </c>
      <c r="AK8" s="1015" t="s">
        <v>66</v>
      </c>
      <c r="AL8" s="1017" t="s">
        <v>207</v>
      </c>
      <c r="AM8" s="1015" t="s">
        <v>66</v>
      </c>
      <c r="AN8" s="1077">
        <v>2.7</v>
      </c>
      <c r="AO8" s="1080">
        <v>2.8</v>
      </c>
      <c r="AP8" s="1002" t="s">
        <v>66</v>
      </c>
      <c r="AQ8" s="1003">
        <v>159370</v>
      </c>
      <c r="AR8" s="1002" t="s">
        <v>66</v>
      </c>
      <c r="AS8" s="1083">
        <v>1590</v>
      </c>
      <c r="AT8" s="1015" t="s">
        <v>171</v>
      </c>
      <c r="AU8" s="1015" t="s">
        <v>206</v>
      </c>
      <c r="AV8" s="1015" t="s">
        <v>66</v>
      </c>
      <c r="AW8" s="1017" t="s">
        <v>207</v>
      </c>
      <c r="AX8" s="1015" t="s">
        <v>66</v>
      </c>
      <c r="AY8" s="1019">
        <v>2.7</v>
      </c>
      <c r="AZ8" s="1002" t="s">
        <v>66</v>
      </c>
      <c r="BA8" s="1003">
        <v>17700</v>
      </c>
      <c r="BB8" s="1002" t="s">
        <v>66</v>
      </c>
      <c r="BC8" s="1083">
        <v>170</v>
      </c>
      <c r="BD8" s="1015" t="s">
        <v>171</v>
      </c>
      <c r="BE8" s="1015" t="s">
        <v>206</v>
      </c>
      <c r="BF8" s="1015" t="s">
        <v>66</v>
      </c>
      <c r="BG8" s="1017" t="s">
        <v>207</v>
      </c>
      <c r="BH8" s="1015" t="s">
        <v>66</v>
      </c>
      <c r="BI8" s="1019">
        <v>2.6</v>
      </c>
      <c r="BJ8" s="1093" t="s">
        <v>67</v>
      </c>
      <c r="BK8" s="133"/>
      <c r="BL8" s="1120" t="s">
        <v>68</v>
      </c>
      <c r="BM8" s="1121"/>
      <c r="BN8" s="1012" t="s">
        <v>66</v>
      </c>
      <c r="BO8" s="134"/>
      <c r="BP8" s="135"/>
      <c r="BQ8" s="135"/>
      <c r="BR8" s="135"/>
      <c r="BS8" s="135"/>
      <c r="BT8" s="135"/>
      <c r="BU8" s="136"/>
      <c r="BV8" s="167"/>
      <c r="BW8" s="989" t="s">
        <v>113</v>
      </c>
      <c r="BX8" s="137"/>
      <c r="BY8" s="1012" t="s">
        <v>66</v>
      </c>
      <c r="BZ8" s="1123">
        <v>45150</v>
      </c>
      <c r="CA8" s="1012" t="s">
        <v>66</v>
      </c>
      <c r="CB8" s="1074">
        <v>390</v>
      </c>
      <c r="CC8" s="999" t="s">
        <v>171</v>
      </c>
      <c r="CD8" s="999" t="s">
        <v>206</v>
      </c>
      <c r="CE8" s="999" t="s">
        <v>66</v>
      </c>
      <c r="CF8" s="996" t="s">
        <v>207</v>
      </c>
      <c r="CG8" s="999" t="s">
        <v>66</v>
      </c>
      <c r="CH8" s="1071">
        <v>6.4</v>
      </c>
      <c r="CI8" s="1062" t="s">
        <v>66</v>
      </c>
      <c r="CJ8" s="1036">
        <v>3400</v>
      </c>
      <c r="CK8" s="1064">
        <v>3700</v>
      </c>
      <c r="CL8" s="1062" t="s">
        <v>66</v>
      </c>
      <c r="CM8" s="1065" t="s">
        <v>69</v>
      </c>
      <c r="CN8" s="1100">
        <v>20300</v>
      </c>
      <c r="CO8" s="1064">
        <v>22600</v>
      </c>
      <c r="CP8" s="1012" t="s">
        <v>70</v>
      </c>
      <c r="CQ8" s="1098">
        <v>2110</v>
      </c>
      <c r="CR8" s="1012" t="s">
        <v>70</v>
      </c>
      <c r="CS8" s="1013" t="s">
        <v>209</v>
      </c>
      <c r="CT8" s="1012" t="s">
        <v>70</v>
      </c>
      <c r="CU8" s="1098">
        <v>42450</v>
      </c>
      <c r="CV8" s="1012" t="s">
        <v>67</v>
      </c>
      <c r="CW8" s="1074">
        <v>420</v>
      </c>
      <c r="CX8" s="1090" t="s">
        <v>171</v>
      </c>
      <c r="CY8" s="999" t="s">
        <v>206</v>
      </c>
      <c r="CZ8" s="1090" t="s">
        <v>66</v>
      </c>
      <c r="DA8" s="996" t="s">
        <v>207</v>
      </c>
      <c r="DB8" s="1090" t="s">
        <v>66</v>
      </c>
      <c r="DC8" s="1071">
        <v>0.9</v>
      </c>
      <c r="DD8" s="1093" t="s">
        <v>70</v>
      </c>
      <c r="DE8" s="1094" t="s">
        <v>208</v>
      </c>
      <c r="DF8" s="992" t="s">
        <v>208</v>
      </c>
      <c r="DG8" s="992" t="s">
        <v>208</v>
      </c>
      <c r="DH8" s="994" t="s">
        <v>208</v>
      </c>
      <c r="DI8" s="1012"/>
      <c r="DJ8" s="1013" t="s">
        <v>210</v>
      </c>
      <c r="DK8" s="138"/>
      <c r="DL8" s="138"/>
    </row>
    <row r="9" spans="1:126" s="139" customFormat="1" ht="17.45" customHeight="1">
      <c r="A9" s="1026"/>
      <c r="B9" s="1044"/>
      <c r="C9" s="1107"/>
      <c r="D9" s="1109"/>
      <c r="E9" s="1047"/>
      <c r="F9" s="131"/>
      <c r="G9" s="1033"/>
      <c r="H9" s="1035"/>
      <c r="I9" s="1033"/>
      <c r="J9" s="1035"/>
      <c r="K9" s="1012"/>
      <c r="L9" s="1037"/>
      <c r="M9" s="1039"/>
      <c r="N9" s="1041"/>
      <c r="O9" s="1000"/>
      <c r="P9" s="1000"/>
      <c r="Q9" s="997"/>
      <c r="R9" s="1000"/>
      <c r="S9" s="1078"/>
      <c r="T9" s="1112"/>
      <c r="U9" s="1037"/>
      <c r="V9" s="1039"/>
      <c r="W9" s="1041"/>
      <c r="X9" s="1000"/>
      <c r="Y9" s="1000"/>
      <c r="Z9" s="997"/>
      <c r="AA9" s="1000"/>
      <c r="AB9" s="1078"/>
      <c r="AC9" s="1081"/>
      <c r="AD9" s="989"/>
      <c r="AE9" s="1021"/>
      <c r="AF9" s="1023"/>
      <c r="AG9" s="1025"/>
      <c r="AH9" s="1039"/>
      <c r="AI9" s="1041"/>
      <c r="AJ9" s="1000"/>
      <c r="AK9" s="1000"/>
      <c r="AL9" s="997"/>
      <c r="AM9" s="1000"/>
      <c r="AN9" s="1078"/>
      <c r="AO9" s="1081"/>
      <c r="AP9" s="1002"/>
      <c r="AQ9" s="1004"/>
      <c r="AR9" s="1002"/>
      <c r="AS9" s="1084"/>
      <c r="AT9" s="1000"/>
      <c r="AU9" s="1000"/>
      <c r="AV9" s="1000"/>
      <c r="AW9" s="997"/>
      <c r="AX9" s="1000"/>
      <c r="AY9" s="987"/>
      <c r="AZ9" s="1002"/>
      <c r="BA9" s="1004"/>
      <c r="BB9" s="1002"/>
      <c r="BC9" s="1084"/>
      <c r="BD9" s="1000"/>
      <c r="BE9" s="1000"/>
      <c r="BF9" s="1000"/>
      <c r="BG9" s="997"/>
      <c r="BH9" s="1000"/>
      <c r="BI9" s="987"/>
      <c r="BJ9" s="1093"/>
      <c r="BK9" s="133"/>
      <c r="BL9" s="1054"/>
      <c r="BM9" s="1122"/>
      <c r="BN9" s="1012"/>
      <c r="BO9" s="143"/>
      <c r="BP9" s="144"/>
      <c r="BQ9" s="144"/>
      <c r="BR9" s="144"/>
      <c r="BS9" s="144"/>
      <c r="BT9" s="144"/>
      <c r="BU9" s="145"/>
      <c r="BV9" s="167"/>
      <c r="BW9" s="989"/>
      <c r="BX9" s="146"/>
      <c r="BY9" s="1012"/>
      <c r="BZ9" s="1049"/>
      <c r="CA9" s="1012"/>
      <c r="CB9" s="1075"/>
      <c r="CC9" s="1000"/>
      <c r="CD9" s="1000"/>
      <c r="CE9" s="1000"/>
      <c r="CF9" s="997"/>
      <c r="CG9" s="1000"/>
      <c r="CH9" s="1072"/>
      <c r="CI9" s="1062"/>
      <c r="CJ9" s="1037"/>
      <c r="CK9" s="1008"/>
      <c r="CL9" s="1062"/>
      <c r="CM9" s="1060"/>
      <c r="CN9" s="1006"/>
      <c r="CO9" s="1008"/>
      <c r="CP9" s="1012"/>
      <c r="CQ9" s="1099"/>
      <c r="CR9" s="1012"/>
      <c r="CS9" s="1014"/>
      <c r="CT9" s="1012"/>
      <c r="CU9" s="1099"/>
      <c r="CV9" s="1012"/>
      <c r="CW9" s="1075"/>
      <c r="CX9" s="1091"/>
      <c r="CY9" s="1000"/>
      <c r="CZ9" s="1091"/>
      <c r="DA9" s="997"/>
      <c r="DB9" s="1091"/>
      <c r="DC9" s="1072"/>
      <c r="DD9" s="1093"/>
      <c r="DE9" s="1095"/>
      <c r="DF9" s="993"/>
      <c r="DG9" s="993"/>
      <c r="DH9" s="995"/>
      <c r="DI9" s="1012"/>
      <c r="DJ9" s="1014"/>
      <c r="DK9" s="138"/>
      <c r="DL9" s="138"/>
    </row>
    <row r="10" spans="1:126" s="139" customFormat="1" ht="17.45" customHeight="1">
      <c r="A10" s="1026"/>
      <c r="B10" s="1044"/>
      <c r="C10" s="1107"/>
      <c r="D10" s="1109"/>
      <c r="E10" s="1047"/>
      <c r="F10" s="131"/>
      <c r="G10" s="1033"/>
      <c r="H10" s="1035"/>
      <c r="I10" s="1033"/>
      <c r="J10" s="1035"/>
      <c r="K10" s="1012"/>
      <c r="L10" s="1037"/>
      <c r="M10" s="1039"/>
      <c r="N10" s="1041"/>
      <c r="O10" s="1000"/>
      <c r="P10" s="1000"/>
      <c r="Q10" s="997"/>
      <c r="R10" s="1000"/>
      <c r="S10" s="1078"/>
      <c r="T10" s="1112"/>
      <c r="U10" s="1037"/>
      <c r="V10" s="1039"/>
      <c r="W10" s="1041"/>
      <c r="X10" s="1000"/>
      <c r="Y10" s="1000"/>
      <c r="Z10" s="997"/>
      <c r="AA10" s="1000"/>
      <c r="AB10" s="1078"/>
      <c r="AC10" s="1081"/>
      <c r="AD10" s="989"/>
      <c r="AE10" s="1021"/>
      <c r="AF10" s="1023"/>
      <c r="AG10" s="1025"/>
      <c r="AH10" s="1039"/>
      <c r="AI10" s="1041"/>
      <c r="AJ10" s="1000"/>
      <c r="AK10" s="1000"/>
      <c r="AL10" s="997"/>
      <c r="AM10" s="1000"/>
      <c r="AN10" s="1078"/>
      <c r="AO10" s="1081"/>
      <c r="AP10" s="1002"/>
      <c r="AQ10" s="1004"/>
      <c r="AR10" s="1002"/>
      <c r="AS10" s="1084"/>
      <c r="AT10" s="1000"/>
      <c r="AU10" s="1000"/>
      <c r="AV10" s="1000"/>
      <c r="AW10" s="997"/>
      <c r="AX10" s="1000"/>
      <c r="AY10" s="987"/>
      <c r="AZ10" s="1002"/>
      <c r="BA10" s="1004"/>
      <c r="BB10" s="1002"/>
      <c r="BC10" s="1084"/>
      <c r="BD10" s="1000"/>
      <c r="BE10" s="1000"/>
      <c r="BF10" s="1000"/>
      <c r="BG10" s="997"/>
      <c r="BH10" s="1000"/>
      <c r="BI10" s="987"/>
      <c r="BJ10" s="1093"/>
      <c r="BK10" s="133"/>
      <c r="BL10" s="147" t="s">
        <v>71</v>
      </c>
      <c r="BM10" s="150">
        <v>295000</v>
      </c>
      <c r="BN10" s="1012"/>
      <c r="BO10" s="151">
        <v>2950</v>
      </c>
      <c r="BP10" s="149" t="s">
        <v>171</v>
      </c>
      <c r="BQ10" s="140" t="s">
        <v>206</v>
      </c>
      <c r="BR10" s="152" t="s">
        <v>66</v>
      </c>
      <c r="BS10" s="141" t="s">
        <v>207</v>
      </c>
      <c r="BT10" s="149" t="s">
        <v>66</v>
      </c>
      <c r="BU10" s="153">
        <v>1.9</v>
      </c>
      <c r="BV10" s="167"/>
      <c r="BW10" s="989"/>
      <c r="BX10" s="146"/>
      <c r="BY10" s="1012"/>
      <c r="BZ10" s="1049"/>
      <c r="CA10" s="1012"/>
      <c r="CB10" s="1075"/>
      <c r="CC10" s="1000"/>
      <c r="CD10" s="1000"/>
      <c r="CE10" s="1000"/>
      <c r="CF10" s="997"/>
      <c r="CG10" s="1000"/>
      <c r="CH10" s="1072"/>
      <c r="CI10" s="1062"/>
      <c r="CJ10" s="1037"/>
      <c r="CK10" s="1008"/>
      <c r="CL10" s="1062"/>
      <c r="CM10" s="1060" t="s">
        <v>72</v>
      </c>
      <c r="CN10" s="1006">
        <v>11200</v>
      </c>
      <c r="CO10" s="1008">
        <v>12400</v>
      </c>
      <c r="CP10" s="1012"/>
      <c r="CQ10" s="1099"/>
      <c r="CR10" s="1012"/>
      <c r="CS10" s="1014"/>
      <c r="CT10" s="1012"/>
      <c r="CU10" s="1099"/>
      <c r="CV10" s="1012"/>
      <c r="CW10" s="1075"/>
      <c r="CX10" s="1091"/>
      <c r="CY10" s="1000"/>
      <c r="CZ10" s="1091"/>
      <c r="DA10" s="997"/>
      <c r="DB10" s="1091"/>
      <c r="DC10" s="1072"/>
      <c r="DD10" s="1093"/>
      <c r="DE10" s="1095"/>
      <c r="DF10" s="993"/>
      <c r="DG10" s="993"/>
      <c r="DH10" s="995"/>
      <c r="DI10" s="1012"/>
      <c r="DJ10" s="1014"/>
      <c r="DK10" s="138"/>
      <c r="DL10" s="138"/>
    </row>
    <row r="11" spans="1:126" s="139" customFormat="1" ht="17.45" customHeight="1">
      <c r="A11" s="1026"/>
      <c r="B11" s="1044"/>
      <c r="C11" s="1107"/>
      <c r="D11" s="1109"/>
      <c r="E11" s="1047"/>
      <c r="F11" s="131"/>
      <c r="G11" s="1033"/>
      <c r="H11" s="1035"/>
      <c r="I11" s="1033"/>
      <c r="J11" s="1035"/>
      <c r="K11" s="1012"/>
      <c r="L11" s="1037"/>
      <c r="M11" s="1039"/>
      <c r="N11" s="1042"/>
      <c r="O11" s="1086"/>
      <c r="P11" s="1086"/>
      <c r="Q11" s="1087"/>
      <c r="R11" s="1086"/>
      <c r="S11" s="1079"/>
      <c r="T11" s="1113"/>
      <c r="U11" s="1037"/>
      <c r="V11" s="1039"/>
      <c r="W11" s="1042"/>
      <c r="X11" s="1086"/>
      <c r="Y11" s="1086"/>
      <c r="Z11" s="1087"/>
      <c r="AA11" s="1086"/>
      <c r="AB11" s="1079"/>
      <c r="AC11" s="1082"/>
      <c r="AD11" s="989"/>
      <c r="AE11" s="1021"/>
      <c r="AF11" s="1023"/>
      <c r="AG11" s="1025"/>
      <c r="AH11" s="1039"/>
      <c r="AI11" s="1042"/>
      <c r="AJ11" s="1086"/>
      <c r="AK11" s="1086"/>
      <c r="AL11" s="1087"/>
      <c r="AM11" s="1086"/>
      <c r="AN11" s="1079"/>
      <c r="AO11" s="1082"/>
      <c r="AP11" s="1002"/>
      <c r="AQ11" s="1005"/>
      <c r="AR11" s="1002"/>
      <c r="AS11" s="1085"/>
      <c r="AT11" s="1016"/>
      <c r="AU11" s="1016"/>
      <c r="AV11" s="1016"/>
      <c r="AW11" s="1018"/>
      <c r="AX11" s="1016"/>
      <c r="AY11" s="988"/>
      <c r="AZ11" s="1002"/>
      <c r="BA11" s="1005"/>
      <c r="BB11" s="1002"/>
      <c r="BC11" s="1085"/>
      <c r="BD11" s="1016"/>
      <c r="BE11" s="1016"/>
      <c r="BF11" s="1016"/>
      <c r="BG11" s="1018"/>
      <c r="BH11" s="1016"/>
      <c r="BI11" s="988"/>
      <c r="BJ11" s="1093"/>
      <c r="BK11" s="133"/>
      <c r="BL11" s="147" t="s">
        <v>118</v>
      </c>
      <c r="BM11" s="150">
        <v>316200</v>
      </c>
      <c r="BN11" s="1012"/>
      <c r="BO11" s="151">
        <v>3160</v>
      </c>
      <c r="BP11" s="149" t="s">
        <v>171</v>
      </c>
      <c r="BQ11" s="140" t="s">
        <v>206</v>
      </c>
      <c r="BR11" s="152" t="s">
        <v>66</v>
      </c>
      <c r="BS11" s="141" t="s">
        <v>207</v>
      </c>
      <c r="BT11" s="149" t="s">
        <v>66</v>
      </c>
      <c r="BU11" s="153">
        <v>1.7</v>
      </c>
      <c r="BV11" s="167"/>
      <c r="BW11" s="989"/>
      <c r="BX11" s="146"/>
      <c r="BY11" s="1012"/>
      <c r="BZ11" s="1049"/>
      <c r="CA11" s="1012"/>
      <c r="CB11" s="1075"/>
      <c r="CC11" s="1000"/>
      <c r="CD11" s="1000"/>
      <c r="CE11" s="1000"/>
      <c r="CF11" s="997"/>
      <c r="CG11" s="1000"/>
      <c r="CH11" s="1072"/>
      <c r="CI11" s="1062"/>
      <c r="CJ11" s="1037"/>
      <c r="CK11" s="1008"/>
      <c r="CL11" s="1062"/>
      <c r="CM11" s="1060"/>
      <c r="CN11" s="1006"/>
      <c r="CO11" s="1008"/>
      <c r="CP11" s="1012"/>
      <c r="CQ11" s="1099"/>
      <c r="CR11" s="1012"/>
      <c r="CS11" s="1014"/>
      <c r="CT11" s="1012"/>
      <c r="CU11" s="1099"/>
      <c r="CV11" s="1012"/>
      <c r="CW11" s="1075"/>
      <c r="CX11" s="1091"/>
      <c r="CY11" s="1000"/>
      <c r="CZ11" s="1091"/>
      <c r="DA11" s="997"/>
      <c r="DB11" s="1091"/>
      <c r="DC11" s="1072"/>
      <c r="DD11" s="1093"/>
      <c r="DE11" s="1095"/>
      <c r="DF11" s="993"/>
      <c r="DG11" s="993"/>
      <c r="DH11" s="995"/>
      <c r="DI11" s="1012"/>
      <c r="DJ11" s="1014"/>
      <c r="DK11" s="138"/>
      <c r="DL11" s="138"/>
    </row>
    <row r="12" spans="1:126" s="139" customFormat="1" ht="17.45" customHeight="1">
      <c r="A12" s="1026" t="s">
        <v>104</v>
      </c>
      <c r="B12" s="1044"/>
      <c r="C12" s="1107"/>
      <c r="D12" s="1109"/>
      <c r="E12" s="1046" t="s">
        <v>6</v>
      </c>
      <c r="F12" s="131"/>
      <c r="G12" s="1048">
        <v>320750</v>
      </c>
      <c r="H12" s="1050"/>
      <c r="I12" s="1048">
        <v>315940</v>
      </c>
      <c r="J12" s="1050"/>
      <c r="K12" s="1012" t="s">
        <v>66</v>
      </c>
      <c r="L12" s="1053">
        <v>3080</v>
      </c>
      <c r="M12" s="1056"/>
      <c r="N12" s="1041" t="s">
        <v>171</v>
      </c>
      <c r="O12" s="1000" t="s">
        <v>206</v>
      </c>
      <c r="P12" s="1000" t="s">
        <v>66</v>
      </c>
      <c r="Q12" s="997" t="s">
        <v>207</v>
      </c>
      <c r="R12" s="1000" t="s">
        <v>66</v>
      </c>
      <c r="S12" s="1029">
        <v>3</v>
      </c>
      <c r="T12" s="1030"/>
      <c r="U12" s="1053">
        <v>3030</v>
      </c>
      <c r="V12" s="1056"/>
      <c r="W12" s="1041" t="s">
        <v>171</v>
      </c>
      <c r="X12" s="1000" t="s">
        <v>206</v>
      </c>
      <c r="Y12" s="1000" t="s">
        <v>66</v>
      </c>
      <c r="Z12" s="997" t="s">
        <v>207</v>
      </c>
      <c r="AA12" s="1000" t="s">
        <v>66</v>
      </c>
      <c r="AB12" s="1029">
        <v>2.9</v>
      </c>
      <c r="AC12" s="987"/>
      <c r="AD12" s="989" t="s">
        <v>66</v>
      </c>
      <c r="AE12" s="990">
        <v>88540</v>
      </c>
      <c r="AF12" s="1066"/>
      <c r="AG12" s="1069">
        <v>880</v>
      </c>
      <c r="AH12" s="1056"/>
      <c r="AI12" s="1041" t="s">
        <v>171</v>
      </c>
      <c r="AJ12" s="1000" t="s">
        <v>206</v>
      </c>
      <c r="AK12" s="1000" t="s">
        <v>66</v>
      </c>
      <c r="AL12" s="997" t="s">
        <v>207</v>
      </c>
      <c r="AM12" s="1000" t="s">
        <v>66</v>
      </c>
      <c r="AN12" s="1029">
        <v>2.8</v>
      </c>
      <c r="AO12" s="987"/>
      <c r="AP12" s="142"/>
      <c r="AQ12" s="142"/>
      <c r="AR12" s="142"/>
      <c r="AS12" s="142"/>
      <c r="AT12" s="142"/>
      <c r="AU12" s="142"/>
      <c r="AV12" s="142"/>
      <c r="AW12" s="142"/>
      <c r="AX12" s="142"/>
      <c r="AY12" s="154"/>
      <c r="AZ12" s="142"/>
      <c r="BA12" s="142"/>
      <c r="BB12" s="142"/>
      <c r="BC12" s="142"/>
      <c r="BD12" s="142"/>
      <c r="BE12" s="142"/>
      <c r="BF12" s="142"/>
      <c r="BG12" s="142"/>
      <c r="BH12" s="142"/>
      <c r="BI12" s="132"/>
      <c r="BJ12" s="1119"/>
      <c r="BK12" s="133"/>
      <c r="BL12" s="147" t="s">
        <v>73</v>
      </c>
      <c r="BM12" s="150">
        <v>358800</v>
      </c>
      <c r="BN12" s="1012"/>
      <c r="BO12" s="151">
        <v>3580</v>
      </c>
      <c r="BP12" s="149" t="s">
        <v>171</v>
      </c>
      <c r="BQ12" s="140" t="s">
        <v>206</v>
      </c>
      <c r="BR12" s="152" t="s">
        <v>66</v>
      </c>
      <c r="BS12" s="141" t="s">
        <v>207</v>
      </c>
      <c r="BT12" s="149" t="s">
        <v>66</v>
      </c>
      <c r="BU12" s="153">
        <v>1.8</v>
      </c>
      <c r="BV12" s="167"/>
      <c r="BW12" s="989"/>
      <c r="BX12" s="146"/>
      <c r="BY12" s="1012"/>
      <c r="BZ12" s="1049"/>
      <c r="CA12" s="1012"/>
      <c r="CB12" s="1075"/>
      <c r="CC12" s="1000"/>
      <c r="CD12" s="1000"/>
      <c r="CE12" s="1000"/>
      <c r="CF12" s="997"/>
      <c r="CG12" s="1000"/>
      <c r="CH12" s="1072"/>
      <c r="CI12" s="1062"/>
      <c r="CJ12" s="1037"/>
      <c r="CK12" s="1008"/>
      <c r="CL12" s="1062"/>
      <c r="CM12" s="1060" t="s">
        <v>114</v>
      </c>
      <c r="CN12" s="1006">
        <v>9700</v>
      </c>
      <c r="CO12" s="1008">
        <v>10800</v>
      </c>
      <c r="CP12" s="1012"/>
      <c r="CQ12" s="1099"/>
      <c r="CR12" s="1012"/>
      <c r="CS12" s="1010">
        <v>0.08</v>
      </c>
      <c r="CT12" s="1012"/>
      <c r="CU12" s="1099"/>
      <c r="CV12" s="1012"/>
      <c r="CW12" s="1075"/>
      <c r="CX12" s="1091"/>
      <c r="CY12" s="1000"/>
      <c r="CZ12" s="1091"/>
      <c r="DA12" s="997"/>
      <c r="DB12" s="1091"/>
      <c r="DC12" s="1072"/>
      <c r="DD12" s="1093"/>
      <c r="DE12" s="1096">
        <v>0.01</v>
      </c>
      <c r="DF12" s="1102">
        <v>0.03</v>
      </c>
      <c r="DG12" s="1102">
        <v>0.04</v>
      </c>
      <c r="DH12" s="1104">
        <v>0.06</v>
      </c>
      <c r="DI12" s="1012"/>
      <c r="DJ12" s="1010">
        <v>0.81</v>
      </c>
      <c r="DK12" s="138"/>
      <c r="DL12" s="138"/>
    </row>
    <row r="13" spans="1:126" s="139" customFormat="1" ht="17.45" customHeight="1">
      <c r="A13" s="1026"/>
      <c r="B13" s="1044"/>
      <c r="C13" s="1107"/>
      <c r="D13" s="1109"/>
      <c r="E13" s="1047"/>
      <c r="F13" s="131"/>
      <c r="G13" s="1049"/>
      <c r="H13" s="1051"/>
      <c r="I13" s="1049"/>
      <c r="J13" s="1051"/>
      <c r="K13" s="1012"/>
      <c r="L13" s="1054"/>
      <c r="M13" s="1057"/>
      <c r="N13" s="1041"/>
      <c r="O13" s="1000"/>
      <c r="P13" s="1000"/>
      <c r="Q13" s="997"/>
      <c r="R13" s="1000"/>
      <c r="S13" s="1030"/>
      <c r="T13" s="1030"/>
      <c r="U13" s="1054"/>
      <c r="V13" s="1057"/>
      <c r="W13" s="1041"/>
      <c r="X13" s="1000"/>
      <c r="Y13" s="1000"/>
      <c r="Z13" s="997"/>
      <c r="AA13" s="1000"/>
      <c r="AB13" s="1030"/>
      <c r="AC13" s="987"/>
      <c r="AD13" s="989"/>
      <c r="AE13" s="991"/>
      <c r="AF13" s="1067"/>
      <c r="AG13" s="1070"/>
      <c r="AH13" s="1057"/>
      <c r="AI13" s="1041"/>
      <c r="AJ13" s="1000"/>
      <c r="AK13" s="1000"/>
      <c r="AL13" s="997"/>
      <c r="AM13" s="1000"/>
      <c r="AN13" s="1030"/>
      <c r="AO13" s="987"/>
      <c r="AP13" s="142"/>
      <c r="AQ13" s="142"/>
      <c r="AR13" s="142"/>
      <c r="AS13" s="142"/>
      <c r="AT13" s="142"/>
      <c r="AU13" s="142"/>
      <c r="AV13" s="142"/>
      <c r="AW13" s="142"/>
      <c r="AX13" s="142"/>
      <c r="AY13" s="155"/>
      <c r="AZ13" s="142"/>
      <c r="BA13" s="142"/>
      <c r="BB13" s="142"/>
      <c r="BC13" s="142"/>
      <c r="BD13" s="142"/>
      <c r="BE13" s="142"/>
      <c r="BF13" s="142"/>
      <c r="BG13" s="142"/>
      <c r="BH13" s="142"/>
      <c r="BI13" s="142"/>
      <c r="BJ13" s="1119"/>
      <c r="BK13" s="133"/>
      <c r="BL13" s="147" t="s">
        <v>74</v>
      </c>
      <c r="BM13" s="150">
        <v>401400</v>
      </c>
      <c r="BN13" s="1012"/>
      <c r="BO13" s="151">
        <v>4010</v>
      </c>
      <c r="BP13" s="149" t="s">
        <v>171</v>
      </c>
      <c r="BQ13" s="140" t="s">
        <v>206</v>
      </c>
      <c r="BR13" s="152" t="s">
        <v>66</v>
      </c>
      <c r="BS13" s="141" t="s">
        <v>207</v>
      </c>
      <c r="BT13" s="149" t="s">
        <v>66</v>
      </c>
      <c r="BU13" s="153">
        <v>1.9</v>
      </c>
      <c r="BV13" s="167"/>
      <c r="BW13" s="989"/>
      <c r="BX13" s="146"/>
      <c r="BY13" s="1012"/>
      <c r="BZ13" s="1049"/>
      <c r="CA13" s="1012"/>
      <c r="CB13" s="1075"/>
      <c r="CC13" s="1000"/>
      <c r="CD13" s="1000"/>
      <c r="CE13" s="1000"/>
      <c r="CF13" s="997"/>
      <c r="CG13" s="1000"/>
      <c r="CH13" s="1072"/>
      <c r="CI13" s="1062"/>
      <c r="CJ13" s="1037"/>
      <c r="CK13" s="1008"/>
      <c r="CL13" s="1062"/>
      <c r="CM13" s="1060"/>
      <c r="CN13" s="1006"/>
      <c r="CO13" s="1008"/>
      <c r="CP13" s="1012"/>
      <c r="CQ13" s="1099"/>
      <c r="CR13" s="1012"/>
      <c r="CS13" s="1010"/>
      <c r="CT13" s="1012"/>
      <c r="CU13" s="1099"/>
      <c r="CV13" s="1012"/>
      <c r="CW13" s="1075"/>
      <c r="CX13" s="1091"/>
      <c r="CY13" s="1000"/>
      <c r="CZ13" s="1091"/>
      <c r="DA13" s="997"/>
      <c r="DB13" s="1091"/>
      <c r="DC13" s="1072"/>
      <c r="DD13" s="1093"/>
      <c r="DE13" s="1096"/>
      <c r="DF13" s="1102"/>
      <c r="DG13" s="1102"/>
      <c r="DH13" s="1104"/>
      <c r="DI13" s="1012"/>
      <c r="DJ13" s="1010"/>
      <c r="DK13" s="138"/>
      <c r="DL13" s="138"/>
    </row>
    <row r="14" spans="1:126" s="139" customFormat="1" ht="17.45" customHeight="1">
      <c r="A14" s="1026"/>
      <c r="B14" s="1044"/>
      <c r="C14" s="1107"/>
      <c r="D14" s="1109"/>
      <c r="E14" s="1047"/>
      <c r="F14" s="131"/>
      <c r="G14" s="1049"/>
      <c r="H14" s="1051"/>
      <c r="I14" s="1049"/>
      <c r="J14" s="1051"/>
      <c r="K14" s="1012"/>
      <c r="L14" s="1054"/>
      <c r="M14" s="1057"/>
      <c r="N14" s="1041"/>
      <c r="O14" s="1000"/>
      <c r="P14" s="1000"/>
      <c r="Q14" s="997"/>
      <c r="R14" s="1000"/>
      <c r="S14" s="1030"/>
      <c r="T14" s="1030"/>
      <c r="U14" s="1054"/>
      <c r="V14" s="1057"/>
      <c r="W14" s="1041"/>
      <c r="X14" s="1000"/>
      <c r="Y14" s="1000"/>
      <c r="Z14" s="997"/>
      <c r="AA14" s="1000"/>
      <c r="AB14" s="1030"/>
      <c r="AC14" s="987"/>
      <c r="AD14" s="989"/>
      <c r="AE14" s="991"/>
      <c r="AF14" s="1067"/>
      <c r="AG14" s="1070"/>
      <c r="AH14" s="1057"/>
      <c r="AI14" s="1041"/>
      <c r="AJ14" s="1000"/>
      <c r="AK14" s="1000"/>
      <c r="AL14" s="997"/>
      <c r="AM14" s="1000"/>
      <c r="AN14" s="1030"/>
      <c r="AO14" s="987"/>
      <c r="AP14" s="142"/>
      <c r="AQ14" s="142"/>
      <c r="AR14" s="142"/>
      <c r="AS14" s="142"/>
      <c r="AT14" s="142"/>
      <c r="AU14" s="142"/>
      <c r="AV14" s="142"/>
      <c r="AW14" s="142"/>
      <c r="AX14" s="142"/>
      <c r="AY14" s="155"/>
      <c r="AZ14" s="142"/>
      <c r="BA14" s="142"/>
      <c r="BB14" s="142"/>
      <c r="BC14" s="142"/>
      <c r="BD14" s="142"/>
      <c r="BE14" s="142"/>
      <c r="BF14" s="142"/>
      <c r="BG14" s="142"/>
      <c r="BH14" s="142"/>
      <c r="BI14" s="142"/>
      <c r="BJ14" s="1119"/>
      <c r="BK14" s="133"/>
      <c r="BL14" s="147" t="s">
        <v>75</v>
      </c>
      <c r="BM14" s="150">
        <v>444000</v>
      </c>
      <c r="BN14" s="1012"/>
      <c r="BO14" s="151">
        <v>4440</v>
      </c>
      <c r="BP14" s="149" t="s">
        <v>171</v>
      </c>
      <c r="BQ14" s="140" t="s">
        <v>206</v>
      </c>
      <c r="BR14" s="152" t="s">
        <v>66</v>
      </c>
      <c r="BS14" s="141" t="s">
        <v>207</v>
      </c>
      <c r="BT14" s="149" t="s">
        <v>66</v>
      </c>
      <c r="BU14" s="153">
        <v>2</v>
      </c>
      <c r="BV14" s="167"/>
      <c r="BW14" s="989"/>
      <c r="BX14" s="146"/>
      <c r="BY14" s="1012"/>
      <c r="BZ14" s="1049"/>
      <c r="CA14" s="1012"/>
      <c r="CB14" s="1075"/>
      <c r="CC14" s="1000"/>
      <c r="CD14" s="1000"/>
      <c r="CE14" s="1000"/>
      <c r="CF14" s="997"/>
      <c r="CG14" s="1000"/>
      <c r="CH14" s="1072"/>
      <c r="CI14" s="1062"/>
      <c r="CJ14" s="1037"/>
      <c r="CK14" s="1008"/>
      <c r="CL14" s="1062"/>
      <c r="CM14" s="1060" t="s">
        <v>115</v>
      </c>
      <c r="CN14" s="1006">
        <v>8700</v>
      </c>
      <c r="CO14" s="1008">
        <v>9700</v>
      </c>
      <c r="CP14" s="1012"/>
      <c r="CQ14" s="1099"/>
      <c r="CR14" s="1012"/>
      <c r="CS14" s="1010"/>
      <c r="CT14" s="1012"/>
      <c r="CU14" s="1099"/>
      <c r="CV14" s="1012"/>
      <c r="CW14" s="1075"/>
      <c r="CX14" s="1091"/>
      <c r="CY14" s="1000"/>
      <c r="CZ14" s="1091"/>
      <c r="DA14" s="997"/>
      <c r="DB14" s="1091"/>
      <c r="DC14" s="1072"/>
      <c r="DD14" s="1093"/>
      <c r="DE14" s="1096"/>
      <c r="DF14" s="1102"/>
      <c r="DG14" s="1102"/>
      <c r="DH14" s="1104"/>
      <c r="DI14" s="1012"/>
      <c r="DJ14" s="1010"/>
      <c r="DK14" s="138"/>
      <c r="DL14" s="138"/>
    </row>
    <row r="15" spans="1:126" s="139" customFormat="1" ht="17.45" customHeight="1">
      <c r="A15" s="1026"/>
      <c r="B15" s="1044"/>
      <c r="C15" s="1107"/>
      <c r="D15" s="1109"/>
      <c r="E15" s="1047"/>
      <c r="F15" s="131"/>
      <c r="G15" s="1049"/>
      <c r="H15" s="1052"/>
      <c r="I15" s="1049"/>
      <c r="J15" s="1052"/>
      <c r="K15" s="1012"/>
      <c r="L15" s="1055"/>
      <c r="M15" s="1058"/>
      <c r="N15" s="1059"/>
      <c r="O15" s="1027"/>
      <c r="P15" s="1027"/>
      <c r="Q15" s="1028"/>
      <c r="R15" s="1027"/>
      <c r="S15" s="1031"/>
      <c r="T15" s="1031"/>
      <c r="U15" s="1055"/>
      <c r="V15" s="1058"/>
      <c r="W15" s="1059"/>
      <c r="X15" s="1027"/>
      <c r="Y15" s="1027"/>
      <c r="Z15" s="1028"/>
      <c r="AA15" s="1027"/>
      <c r="AB15" s="1031"/>
      <c r="AC15" s="988"/>
      <c r="AD15" s="989"/>
      <c r="AE15" s="991"/>
      <c r="AF15" s="1068"/>
      <c r="AG15" s="1070"/>
      <c r="AH15" s="1058"/>
      <c r="AI15" s="1059"/>
      <c r="AJ15" s="1027"/>
      <c r="AK15" s="1027"/>
      <c r="AL15" s="1028"/>
      <c r="AM15" s="1027"/>
      <c r="AN15" s="1031"/>
      <c r="AO15" s="988"/>
      <c r="AP15" s="142"/>
      <c r="AQ15" s="142"/>
      <c r="AR15" s="142"/>
      <c r="AS15" s="142"/>
      <c r="AT15" s="142"/>
      <c r="AU15" s="142"/>
      <c r="AV15" s="142"/>
      <c r="AW15" s="142"/>
      <c r="AX15" s="142"/>
      <c r="AY15" s="156"/>
      <c r="AZ15" s="142"/>
      <c r="BA15" s="142"/>
      <c r="BB15" s="142"/>
      <c r="BC15" s="142"/>
      <c r="BD15" s="142"/>
      <c r="BE15" s="142"/>
      <c r="BF15" s="142"/>
      <c r="BG15" s="142"/>
      <c r="BH15" s="142"/>
      <c r="BI15" s="142"/>
      <c r="BJ15" s="1119"/>
      <c r="BK15" s="133"/>
      <c r="BL15" s="147" t="s">
        <v>76</v>
      </c>
      <c r="BM15" s="150">
        <v>486600</v>
      </c>
      <c r="BN15" s="1012"/>
      <c r="BO15" s="151">
        <v>4860</v>
      </c>
      <c r="BP15" s="149" t="s">
        <v>171</v>
      </c>
      <c r="BQ15" s="140" t="s">
        <v>206</v>
      </c>
      <c r="BR15" s="152" t="s">
        <v>66</v>
      </c>
      <c r="BS15" s="141" t="s">
        <v>207</v>
      </c>
      <c r="BT15" s="149" t="s">
        <v>66</v>
      </c>
      <c r="BU15" s="153">
        <v>1.8</v>
      </c>
      <c r="BV15" s="167"/>
      <c r="BW15" s="989"/>
      <c r="BX15" s="146" t="s">
        <v>77</v>
      </c>
      <c r="BY15" s="1012"/>
      <c r="BZ15" s="1124"/>
      <c r="CA15" s="1012"/>
      <c r="CB15" s="1076"/>
      <c r="CC15" s="1001"/>
      <c r="CD15" s="1001"/>
      <c r="CE15" s="1001"/>
      <c r="CF15" s="998"/>
      <c r="CG15" s="1001"/>
      <c r="CH15" s="1073"/>
      <c r="CI15" s="1062"/>
      <c r="CJ15" s="1063"/>
      <c r="CK15" s="1009"/>
      <c r="CL15" s="1062"/>
      <c r="CM15" s="1061"/>
      <c r="CN15" s="1007"/>
      <c r="CO15" s="1009"/>
      <c r="CP15" s="1012"/>
      <c r="CQ15" s="1101"/>
      <c r="CR15" s="1012"/>
      <c r="CS15" s="1011"/>
      <c r="CT15" s="1012"/>
      <c r="CU15" s="1099"/>
      <c r="CV15" s="1012"/>
      <c r="CW15" s="1076"/>
      <c r="CX15" s="1092"/>
      <c r="CY15" s="1001"/>
      <c r="CZ15" s="1092"/>
      <c r="DA15" s="998"/>
      <c r="DB15" s="1092"/>
      <c r="DC15" s="1073"/>
      <c r="DD15" s="1093"/>
      <c r="DE15" s="1097"/>
      <c r="DF15" s="1103"/>
      <c r="DG15" s="1103"/>
      <c r="DH15" s="1105"/>
      <c r="DI15" s="1012"/>
      <c r="DJ15" s="1011"/>
      <c r="DK15" s="138"/>
      <c r="DL15" s="138"/>
    </row>
    <row r="16" spans="1:126" s="139" customFormat="1" ht="17.45" customHeight="1">
      <c r="A16" s="1026" t="s">
        <v>105</v>
      </c>
      <c r="B16" s="1044"/>
      <c r="C16" s="1114" t="s">
        <v>78</v>
      </c>
      <c r="D16" s="1108" t="s">
        <v>64</v>
      </c>
      <c r="E16" s="1110" t="s">
        <v>65</v>
      </c>
      <c r="F16" s="131"/>
      <c r="G16" s="1032">
        <v>183620</v>
      </c>
      <c r="H16" s="1034">
        <v>272160</v>
      </c>
      <c r="I16" s="1032">
        <v>180580</v>
      </c>
      <c r="J16" s="1034">
        <v>269120</v>
      </c>
      <c r="K16" s="1012" t="s">
        <v>66</v>
      </c>
      <c r="L16" s="1036">
        <v>1720</v>
      </c>
      <c r="M16" s="1038">
        <v>2600</v>
      </c>
      <c r="N16" s="1040" t="s">
        <v>171</v>
      </c>
      <c r="O16" s="1015" t="s">
        <v>206</v>
      </c>
      <c r="P16" s="1015" t="s">
        <v>66</v>
      </c>
      <c r="Q16" s="1017" t="s">
        <v>207</v>
      </c>
      <c r="R16" s="1015" t="s">
        <v>66</v>
      </c>
      <c r="S16" s="1077">
        <v>3</v>
      </c>
      <c r="T16" s="1111">
        <v>2.9</v>
      </c>
      <c r="U16" s="1036">
        <v>1690</v>
      </c>
      <c r="V16" s="1038">
        <v>2570</v>
      </c>
      <c r="W16" s="1040" t="s">
        <v>171</v>
      </c>
      <c r="X16" s="1015" t="s">
        <v>206</v>
      </c>
      <c r="Y16" s="1015" t="s">
        <v>66</v>
      </c>
      <c r="Z16" s="1017" t="s">
        <v>207</v>
      </c>
      <c r="AA16" s="1015" t="s">
        <v>66</v>
      </c>
      <c r="AB16" s="1077">
        <v>2.9</v>
      </c>
      <c r="AC16" s="1080">
        <v>2.9</v>
      </c>
      <c r="AD16" s="989" t="s">
        <v>66</v>
      </c>
      <c r="AE16" s="1020">
        <v>177070</v>
      </c>
      <c r="AF16" s="1022">
        <v>88540</v>
      </c>
      <c r="AG16" s="1024">
        <v>1770</v>
      </c>
      <c r="AH16" s="1038">
        <v>880</v>
      </c>
      <c r="AI16" s="1040" t="s">
        <v>171</v>
      </c>
      <c r="AJ16" s="1015" t="s">
        <v>206</v>
      </c>
      <c r="AK16" s="1015" t="s">
        <v>66</v>
      </c>
      <c r="AL16" s="1017" t="s">
        <v>207</v>
      </c>
      <c r="AM16" s="1015" t="s">
        <v>66</v>
      </c>
      <c r="AN16" s="1077">
        <v>2.7</v>
      </c>
      <c r="AO16" s="1080">
        <v>2.8</v>
      </c>
      <c r="AP16" s="1002" t="s">
        <v>66</v>
      </c>
      <c r="AQ16" s="1003">
        <v>159370</v>
      </c>
      <c r="AR16" s="1002" t="s">
        <v>66</v>
      </c>
      <c r="AS16" s="1083">
        <v>1590</v>
      </c>
      <c r="AT16" s="1015" t="s">
        <v>171</v>
      </c>
      <c r="AU16" s="1015" t="s">
        <v>206</v>
      </c>
      <c r="AV16" s="1015" t="s">
        <v>66</v>
      </c>
      <c r="AW16" s="1017" t="s">
        <v>207</v>
      </c>
      <c r="AX16" s="1015" t="s">
        <v>66</v>
      </c>
      <c r="AY16" s="1019">
        <v>2.7</v>
      </c>
      <c r="AZ16" s="1002" t="s">
        <v>66</v>
      </c>
      <c r="BA16" s="1003">
        <v>17700</v>
      </c>
      <c r="BB16" s="1002" t="s">
        <v>66</v>
      </c>
      <c r="BC16" s="1083">
        <v>170</v>
      </c>
      <c r="BD16" s="1015" t="s">
        <v>171</v>
      </c>
      <c r="BE16" s="1015" t="s">
        <v>206</v>
      </c>
      <c r="BF16" s="1015" t="s">
        <v>66</v>
      </c>
      <c r="BG16" s="1017" t="s">
        <v>207</v>
      </c>
      <c r="BH16" s="1015" t="s">
        <v>66</v>
      </c>
      <c r="BI16" s="1019">
        <v>2.6</v>
      </c>
      <c r="BJ16" s="1093"/>
      <c r="BK16" s="133"/>
      <c r="BL16" s="147" t="s">
        <v>79</v>
      </c>
      <c r="BM16" s="150">
        <v>529200</v>
      </c>
      <c r="BN16" s="1012"/>
      <c r="BO16" s="151">
        <v>5290</v>
      </c>
      <c r="BP16" s="149" t="s">
        <v>171</v>
      </c>
      <c r="BQ16" s="140" t="s">
        <v>206</v>
      </c>
      <c r="BR16" s="152" t="s">
        <v>66</v>
      </c>
      <c r="BS16" s="141" t="s">
        <v>207</v>
      </c>
      <c r="BT16" s="149" t="s">
        <v>66</v>
      </c>
      <c r="BU16" s="153">
        <v>1.9</v>
      </c>
      <c r="BV16" s="167"/>
      <c r="BW16" s="989"/>
      <c r="BX16" s="161" t="s">
        <v>80</v>
      </c>
      <c r="BY16" s="1012" t="s">
        <v>66</v>
      </c>
      <c r="BZ16" s="1123">
        <v>30590</v>
      </c>
      <c r="CA16" s="1012" t="s">
        <v>66</v>
      </c>
      <c r="CB16" s="1074">
        <v>240</v>
      </c>
      <c r="CC16" s="999" t="s">
        <v>171</v>
      </c>
      <c r="CD16" s="999" t="s">
        <v>206</v>
      </c>
      <c r="CE16" s="999" t="s">
        <v>66</v>
      </c>
      <c r="CF16" s="996" t="s">
        <v>207</v>
      </c>
      <c r="CG16" s="999" t="s">
        <v>66</v>
      </c>
      <c r="CH16" s="1071">
        <v>6.5</v>
      </c>
      <c r="CI16" s="1062" t="s">
        <v>66</v>
      </c>
      <c r="CJ16" s="1036">
        <v>2100</v>
      </c>
      <c r="CK16" s="1064">
        <v>2300</v>
      </c>
      <c r="CL16" s="1062" t="s">
        <v>66</v>
      </c>
      <c r="CM16" s="1065" t="s">
        <v>69</v>
      </c>
      <c r="CN16" s="1100">
        <v>25700</v>
      </c>
      <c r="CO16" s="1064">
        <v>28600</v>
      </c>
      <c r="CP16" s="1012" t="s">
        <v>70</v>
      </c>
      <c r="CQ16" s="1098">
        <v>1330</v>
      </c>
      <c r="CR16" s="1012" t="s">
        <v>70</v>
      </c>
      <c r="CS16" s="1013" t="s">
        <v>209</v>
      </c>
      <c r="CT16" s="1012" t="s">
        <v>70</v>
      </c>
      <c r="CU16" s="1098">
        <v>26810</v>
      </c>
      <c r="CV16" s="1012" t="s">
        <v>67</v>
      </c>
      <c r="CW16" s="1074">
        <v>260</v>
      </c>
      <c r="CX16" s="1090" t="s">
        <v>171</v>
      </c>
      <c r="CY16" s="999" t="s">
        <v>206</v>
      </c>
      <c r="CZ16" s="1090" t="s">
        <v>66</v>
      </c>
      <c r="DA16" s="996" t="s">
        <v>207</v>
      </c>
      <c r="DB16" s="1090" t="s">
        <v>66</v>
      </c>
      <c r="DC16" s="1071">
        <v>0.9</v>
      </c>
      <c r="DD16" s="1093" t="s">
        <v>70</v>
      </c>
      <c r="DE16" s="1094" t="s">
        <v>208</v>
      </c>
      <c r="DF16" s="992" t="s">
        <v>208</v>
      </c>
      <c r="DG16" s="992" t="s">
        <v>208</v>
      </c>
      <c r="DH16" s="994" t="s">
        <v>208</v>
      </c>
      <c r="DI16" s="162"/>
      <c r="DJ16" s="1088" t="s">
        <v>166</v>
      </c>
      <c r="DK16" s="138"/>
      <c r="DL16" s="138"/>
    </row>
    <row r="17" spans="1:116" s="139" customFormat="1" ht="17.45" customHeight="1">
      <c r="A17" s="1026"/>
      <c r="B17" s="1044"/>
      <c r="C17" s="1115"/>
      <c r="D17" s="1109"/>
      <c r="E17" s="1047"/>
      <c r="F17" s="131"/>
      <c r="G17" s="1033"/>
      <c r="H17" s="1035"/>
      <c r="I17" s="1033"/>
      <c r="J17" s="1035"/>
      <c r="K17" s="1012"/>
      <c r="L17" s="1037"/>
      <c r="M17" s="1039"/>
      <c r="N17" s="1041"/>
      <c r="O17" s="1000"/>
      <c r="P17" s="1000"/>
      <c r="Q17" s="997"/>
      <c r="R17" s="1000"/>
      <c r="S17" s="1078"/>
      <c r="T17" s="1112"/>
      <c r="U17" s="1037"/>
      <c r="V17" s="1039"/>
      <c r="W17" s="1041"/>
      <c r="X17" s="1000"/>
      <c r="Y17" s="1000"/>
      <c r="Z17" s="997"/>
      <c r="AA17" s="1000"/>
      <c r="AB17" s="1078"/>
      <c r="AC17" s="1081"/>
      <c r="AD17" s="989"/>
      <c r="AE17" s="1021"/>
      <c r="AF17" s="1023"/>
      <c r="AG17" s="1025"/>
      <c r="AH17" s="1039"/>
      <c r="AI17" s="1041"/>
      <c r="AJ17" s="1000"/>
      <c r="AK17" s="1000"/>
      <c r="AL17" s="997"/>
      <c r="AM17" s="1000"/>
      <c r="AN17" s="1078"/>
      <c r="AO17" s="1081"/>
      <c r="AP17" s="1002"/>
      <c r="AQ17" s="1004"/>
      <c r="AR17" s="1002"/>
      <c r="AS17" s="1084"/>
      <c r="AT17" s="1000"/>
      <c r="AU17" s="1000"/>
      <c r="AV17" s="1000"/>
      <c r="AW17" s="997"/>
      <c r="AX17" s="1000"/>
      <c r="AY17" s="987"/>
      <c r="AZ17" s="1002"/>
      <c r="BA17" s="1004"/>
      <c r="BB17" s="1002"/>
      <c r="BC17" s="1084"/>
      <c r="BD17" s="1000"/>
      <c r="BE17" s="1000"/>
      <c r="BF17" s="1000"/>
      <c r="BG17" s="997"/>
      <c r="BH17" s="1000"/>
      <c r="BI17" s="987"/>
      <c r="BJ17" s="1093"/>
      <c r="BK17" s="133"/>
      <c r="BL17" s="147" t="s">
        <v>81</v>
      </c>
      <c r="BM17" s="150">
        <v>571700</v>
      </c>
      <c r="BN17" s="1012"/>
      <c r="BO17" s="151">
        <v>5710</v>
      </c>
      <c r="BP17" s="149" t="s">
        <v>171</v>
      </c>
      <c r="BQ17" s="140" t="s">
        <v>206</v>
      </c>
      <c r="BR17" s="152" t="s">
        <v>66</v>
      </c>
      <c r="BS17" s="141" t="s">
        <v>207</v>
      </c>
      <c r="BT17" s="149" t="s">
        <v>66</v>
      </c>
      <c r="BU17" s="153">
        <v>1.9</v>
      </c>
      <c r="BV17" s="167"/>
      <c r="BW17" s="989"/>
      <c r="BX17" s="146"/>
      <c r="BY17" s="1012"/>
      <c r="BZ17" s="1049"/>
      <c r="CA17" s="1012"/>
      <c r="CB17" s="1075"/>
      <c r="CC17" s="1000"/>
      <c r="CD17" s="1000"/>
      <c r="CE17" s="1000"/>
      <c r="CF17" s="997"/>
      <c r="CG17" s="1000"/>
      <c r="CH17" s="1072"/>
      <c r="CI17" s="1062"/>
      <c r="CJ17" s="1037"/>
      <c r="CK17" s="1008"/>
      <c r="CL17" s="1062"/>
      <c r="CM17" s="1060"/>
      <c r="CN17" s="1006"/>
      <c r="CO17" s="1008"/>
      <c r="CP17" s="1012"/>
      <c r="CQ17" s="1099"/>
      <c r="CR17" s="1012"/>
      <c r="CS17" s="1014"/>
      <c r="CT17" s="1012"/>
      <c r="CU17" s="1099"/>
      <c r="CV17" s="1012"/>
      <c r="CW17" s="1075"/>
      <c r="CX17" s="1091"/>
      <c r="CY17" s="1000"/>
      <c r="CZ17" s="1091"/>
      <c r="DA17" s="997"/>
      <c r="DB17" s="1091"/>
      <c r="DC17" s="1072"/>
      <c r="DD17" s="1093"/>
      <c r="DE17" s="1095"/>
      <c r="DF17" s="993"/>
      <c r="DG17" s="993"/>
      <c r="DH17" s="995"/>
      <c r="DI17" s="162"/>
      <c r="DJ17" s="1089"/>
      <c r="DK17" s="138"/>
      <c r="DL17" s="138"/>
    </row>
    <row r="18" spans="1:116" s="139" customFormat="1" ht="17.45" customHeight="1">
      <c r="A18" s="1026"/>
      <c r="B18" s="1044"/>
      <c r="C18" s="1115"/>
      <c r="D18" s="1109"/>
      <c r="E18" s="1047"/>
      <c r="F18" s="131"/>
      <c r="G18" s="1033"/>
      <c r="H18" s="1035"/>
      <c r="I18" s="1033"/>
      <c r="J18" s="1035"/>
      <c r="K18" s="1012"/>
      <c r="L18" s="1037"/>
      <c r="M18" s="1039"/>
      <c r="N18" s="1041"/>
      <c r="O18" s="1000"/>
      <c r="P18" s="1000"/>
      <c r="Q18" s="997"/>
      <c r="R18" s="1000"/>
      <c r="S18" s="1078"/>
      <c r="T18" s="1112"/>
      <c r="U18" s="1037"/>
      <c r="V18" s="1039"/>
      <c r="W18" s="1041"/>
      <c r="X18" s="1000"/>
      <c r="Y18" s="1000"/>
      <c r="Z18" s="997"/>
      <c r="AA18" s="1000"/>
      <c r="AB18" s="1078"/>
      <c r="AC18" s="1081"/>
      <c r="AD18" s="989"/>
      <c r="AE18" s="1021"/>
      <c r="AF18" s="1023"/>
      <c r="AG18" s="1025"/>
      <c r="AH18" s="1039"/>
      <c r="AI18" s="1041"/>
      <c r="AJ18" s="1000"/>
      <c r="AK18" s="1000"/>
      <c r="AL18" s="997"/>
      <c r="AM18" s="1000"/>
      <c r="AN18" s="1078"/>
      <c r="AO18" s="1081"/>
      <c r="AP18" s="1002"/>
      <c r="AQ18" s="1004"/>
      <c r="AR18" s="1002"/>
      <c r="AS18" s="1084"/>
      <c r="AT18" s="1000"/>
      <c r="AU18" s="1000"/>
      <c r="AV18" s="1000"/>
      <c r="AW18" s="997"/>
      <c r="AX18" s="1000"/>
      <c r="AY18" s="987"/>
      <c r="AZ18" s="1002"/>
      <c r="BA18" s="1004"/>
      <c r="BB18" s="1002"/>
      <c r="BC18" s="1084"/>
      <c r="BD18" s="1000"/>
      <c r="BE18" s="1000"/>
      <c r="BF18" s="1000"/>
      <c r="BG18" s="997"/>
      <c r="BH18" s="1000"/>
      <c r="BI18" s="987"/>
      <c r="BJ18" s="1093"/>
      <c r="BK18" s="133"/>
      <c r="BL18" s="147" t="s">
        <v>82</v>
      </c>
      <c r="BM18" s="150">
        <v>614300</v>
      </c>
      <c r="BN18" s="1012"/>
      <c r="BO18" s="151">
        <v>6140</v>
      </c>
      <c r="BP18" s="149" t="s">
        <v>171</v>
      </c>
      <c r="BQ18" s="140" t="s">
        <v>206</v>
      </c>
      <c r="BR18" s="152" t="s">
        <v>66</v>
      </c>
      <c r="BS18" s="141" t="s">
        <v>207</v>
      </c>
      <c r="BT18" s="149" t="s">
        <v>66</v>
      </c>
      <c r="BU18" s="153">
        <v>2</v>
      </c>
      <c r="BV18" s="167"/>
      <c r="BW18" s="989"/>
      <c r="BX18" s="146"/>
      <c r="BY18" s="1012"/>
      <c r="BZ18" s="1049"/>
      <c r="CA18" s="1012"/>
      <c r="CB18" s="1075"/>
      <c r="CC18" s="1000"/>
      <c r="CD18" s="1000"/>
      <c r="CE18" s="1000"/>
      <c r="CF18" s="997"/>
      <c r="CG18" s="1000"/>
      <c r="CH18" s="1072"/>
      <c r="CI18" s="1062"/>
      <c r="CJ18" s="1037"/>
      <c r="CK18" s="1008"/>
      <c r="CL18" s="1062"/>
      <c r="CM18" s="1060" t="s">
        <v>72</v>
      </c>
      <c r="CN18" s="1006">
        <v>14200</v>
      </c>
      <c r="CO18" s="1008">
        <v>15700</v>
      </c>
      <c r="CP18" s="1012"/>
      <c r="CQ18" s="1099"/>
      <c r="CR18" s="1012"/>
      <c r="CS18" s="1014"/>
      <c r="CT18" s="1012"/>
      <c r="CU18" s="1099"/>
      <c r="CV18" s="1012"/>
      <c r="CW18" s="1075"/>
      <c r="CX18" s="1091"/>
      <c r="CY18" s="1000"/>
      <c r="CZ18" s="1091"/>
      <c r="DA18" s="997"/>
      <c r="DB18" s="1091"/>
      <c r="DC18" s="1072"/>
      <c r="DD18" s="1093"/>
      <c r="DE18" s="1095"/>
      <c r="DF18" s="993"/>
      <c r="DG18" s="993"/>
      <c r="DH18" s="995"/>
      <c r="DI18" s="162"/>
      <c r="DJ18" s="148" t="s">
        <v>167</v>
      </c>
      <c r="DK18" s="138"/>
      <c r="DL18" s="138"/>
    </row>
    <row r="19" spans="1:116" s="139" customFormat="1" ht="17.45" customHeight="1">
      <c r="A19" s="1026"/>
      <c r="B19" s="1044"/>
      <c r="C19" s="1115"/>
      <c r="D19" s="1109"/>
      <c r="E19" s="1047"/>
      <c r="F19" s="131"/>
      <c r="G19" s="1033"/>
      <c r="H19" s="1035"/>
      <c r="I19" s="1033"/>
      <c r="J19" s="1035"/>
      <c r="K19" s="1012"/>
      <c r="L19" s="1037"/>
      <c r="M19" s="1039"/>
      <c r="N19" s="1042"/>
      <c r="O19" s="1086"/>
      <c r="P19" s="1086"/>
      <c r="Q19" s="1087"/>
      <c r="R19" s="1086"/>
      <c r="S19" s="1079"/>
      <c r="T19" s="1113"/>
      <c r="U19" s="1037"/>
      <c r="V19" s="1039"/>
      <c r="W19" s="1042"/>
      <c r="X19" s="1086"/>
      <c r="Y19" s="1086"/>
      <c r="Z19" s="1087"/>
      <c r="AA19" s="1086"/>
      <c r="AB19" s="1079"/>
      <c r="AC19" s="1082"/>
      <c r="AD19" s="989"/>
      <c r="AE19" s="1021"/>
      <c r="AF19" s="1023"/>
      <c r="AG19" s="1025"/>
      <c r="AH19" s="1039"/>
      <c r="AI19" s="1042"/>
      <c r="AJ19" s="1086"/>
      <c r="AK19" s="1086"/>
      <c r="AL19" s="1087"/>
      <c r="AM19" s="1086"/>
      <c r="AN19" s="1079"/>
      <c r="AO19" s="1082"/>
      <c r="AP19" s="1002"/>
      <c r="AQ19" s="1005"/>
      <c r="AR19" s="1002"/>
      <c r="AS19" s="1085"/>
      <c r="AT19" s="1016"/>
      <c r="AU19" s="1016"/>
      <c r="AV19" s="1016"/>
      <c r="AW19" s="1018"/>
      <c r="AX19" s="1016"/>
      <c r="AY19" s="988"/>
      <c r="AZ19" s="1002"/>
      <c r="BA19" s="1005"/>
      <c r="BB19" s="1002"/>
      <c r="BC19" s="1085"/>
      <c r="BD19" s="1016"/>
      <c r="BE19" s="1016"/>
      <c r="BF19" s="1016"/>
      <c r="BG19" s="1018"/>
      <c r="BH19" s="1016"/>
      <c r="BI19" s="988"/>
      <c r="BJ19" s="1093"/>
      <c r="BK19" s="133"/>
      <c r="BL19" s="147" t="s">
        <v>83</v>
      </c>
      <c r="BM19" s="150">
        <v>656900</v>
      </c>
      <c r="BN19" s="1012"/>
      <c r="BO19" s="151">
        <v>6560</v>
      </c>
      <c r="BP19" s="149" t="s">
        <v>171</v>
      </c>
      <c r="BQ19" s="140" t="s">
        <v>206</v>
      </c>
      <c r="BR19" s="152" t="s">
        <v>66</v>
      </c>
      <c r="BS19" s="141" t="s">
        <v>207</v>
      </c>
      <c r="BT19" s="149" t="s">
        <v>66</v>
      </c>
      <c r="BU19" s="153">
        <v>1.8</v>
      </c>
      <c r="BV19" s="167"/>
      <c r="BW19" s="989"/>
      <c r="BX19" s="146"/>
      <c r="BY19" s="1012"/>
      <c r="BZ19" s="1049"/>
      <c r="CA19" s="1012"/>
      <c r="CB19" s="1075"/>
      <c r="CC19" s="1000"/>
      <c r="CD19" s="1000"/>
      <c r="CE19" s="1000"/>
      <c r="CF19" s="997"/>
      <c r="CG19" s="1000"/>
      <c r="CH19" s="1072"/>
      <c r="CI19" s="1062"/>
      <c r="CJ19" s="1037"/>
      <c r="CK19" s="1008"/>
      <c r="CL19" s="1062"/>
      <c r="CM19" s="1060"/>
      <c r="CN19" s="1006"/>
      <c r="CO19" s="1008"/>
      <c r="CP19" s="1012"/>
      <c r="CQ19" s="1099"/>
      <c r="CR19" s="1012"/>
      <c r="CS19" s="1014"/>
      <c r="CT19" s="1012"/>
      <c r="CU19" s="1099"/>
      <c r="CV19" s="1012"/>
      <c r="CW19" s="1075"/>
      <c r="CX19" s="1091"/>
      <c r="CY19" s="1000"/>
      <c r="CZ19" s="1091"/>
      <c r="DA19" s="997"/>
      <c r="DB19" s="1091"/>
      <c r="DC19" s="1072"/>
      <c r="DD19" s="1093"/>
      <c r="DE19" s="1095"/>
      <c r="DF19" s="993"/>
      <c r="DG19" s="993"/>
      <c r="DH19" s="995"/>
      <c r="DI19" s="162"/>
      <c r="DJ19" s="163">
        <v>0.8</v>
      </c>
      <c r="DK19" s="138"/>
      <c r="DL19" s="138"/>
    </row>
    <row r="20" spans="1:116" s="139" customFormat="1" ht="17.45" customHeight="1">
      <c r="A20" s="1026" t="s">
        <v>106</v>
      </c>
      <c r="B20" s="1044"/>
      <c r="C20" s="1115"/>
      <c r="D20" s="1109"/>
      <c r="E20" s="1046" t="s">
        <v>6</v>
      </c>
      <c r="F20" s="131"/>
      <c r="G20" s="1048">
        <v>272160</v>
      </c>
      <c r="H20" s="1050"/>
      <c r="I20" s="1048">
        <v>269120</v>
      </c>
      <c r="J20" s="1050"/>
      <c r="K20" s="1012" t="s">
        <v>66</v>
      </c>
      <c r="L20" s="1053">
        <v>2600</v>
      </c>
      <c r="M20" s="1056"/>
      <c r="N20" s="1041" t="s">
        <v>171</v>
      </c>
      <c r="O20" s="1000" t="s">
        <v>206</v>
      </c>
      <c r="P20" s="1000" t="s">
        <v>66</v>
      </c>
      <c r="Q20" s="997" t="s">
        <v>207</v>
      </c>
      <c r="R20" s="1000" t="s">
        <v>66</v>
      </c>
      <c r="S20" s="1029">
        <v>2.9</v>
      </c>
      <c r="T20" s="1030"/>
      <c r="U20" s="1053">
        <v>2570</v>
      </c>
      <c r="V20" s="1056"/>
      <c r="W20" s="1041" t="s">
        <v>171</v>
      </c>
      <c r="X20" s="1000" t="s">
        <v>206</v>
      </c>
      <c r="Y20" s="1000" t="s">
        <v>66</v>
      </c>
      <c r="Z20" s="997" t="s">
        <v>207</v>
      </c>
      <c r="AA20" s="1000" t="s">
        <v>66</v>
      </c>
      <c r="AB20" s="1029">
        <v>2.9</v>
      </c>
      <c r="AC20" s="987"/>
      <c r="AD20" s="989" t="s">
        <v>66</v>
      </c>
      <c r="AE20" s="990">
        <v>88540</v>
      </c>
      <c r="AF20" s="1066"/>
      <c r="AG20" s="1069">
        <v>880</v>
      </c>
      <c r="AH20" s="1056"/>
      <c r="AI20" s="1041" t="s">
        <v>171</v>
      </c>
      <c r="AJ20" s="1000" t="s">
        <v>206</v>
      </c>
      <c r="AK20" s="1000" t="s">
        <v>66</v>
      </c>
      <c r="AL20" s="997" t="s">
        <v>207</v>
      </c>
      <c r="AM20" s="1000" t="s">
        <v>66</v>
      </c>
      <c r="AN20" s="1029">
        <v>2.8</v>
      </c>
      <c r="AO20" s="987"/>
      <c r="AP20" s="142"/>
      <c r="AQ20" s="142"/>
      <c r="AR20" s="142"/>
      <c r="AS20" s="142"/>
      <c r="AT20" s="142"/>
      <c r="AU20" s="142"/>
      <c r="AV20" s="142"/>
      <c r="AW20" s="142"/>
      <c r="AX20" s="142"/>
      <c r="AY20" s="154"/>
      <c r="AZ20" s="142"/>
      <c r="BA20" s="142"/>
      <c r="BB20" s="142"/>
      <c r="BC20" s="142"/>
      <c r="BD20" s="142"/>
      <c r="BE20" s="142"/>
      <c r="BF20" s="142"/>
      <c r="BG20" s="142"/>
      <c r="BH20" s="142"/>
      <c r="BI20" s="142"/>
      <c r="BJ20" s="1119"/>
      <c r="BK20" s="133"/>
      <c r="BL20" s="147" t="s">
        <v>84</v>
      </c>
      <c r="BM20" s="150">
        <v>699500</v>
      </c>
      <c r="BN20" s="1012"/>
      <c r="BO20" s="151">
        <v>6990</v>
      </c>
      <c r="BP20" s="149" t="s">
        <v>171</v>
      </c>
      <c r="BQ20" s="140" t="s">
        <v>206</v>
      </c>
      <c r="BR20" s="152" t="s">
        <v>66</v>
      </c>
      <c r="BS20" s="141" t="s">
        <v>207</v>
      </c>
      <c r="BT20" s="149" t="s">
        <v>66</v>
      </c>
      <c r="BU20" s="153">
        <v>1.9</v>
      </c>
      <c r="BV20" s="167"/>
      <c r="BW20" s="989"/>
      <c r="BX20" s="146"/>
      <c r="BY20" s="1012"/>
      <c r="BZ20" s="1049"/>
      <c r="CA20" s="1012"/>
      <c r="CB20" s="1075"/>
      <c r="CC20" s="1000"/>
      <c r="CD20" s="1000"/>
      <c r="CE20" s="1000"/>
      <c r="CF20" s="997"/>
      <c r="CG20" s="1000"/>
      <c r="CH20" s="1072"/>
      <c r="CI20" s="1062"/>
      <c r="CJ20" s="1037"/>
      <c r="CK20" s="1008"/>
      <c r="CL20" s="1062"/>
      <c r="CM20" s="1060" t="s">
        <v>114</v>
      </c>
      <c r="CN20" s="1006">
        <v>12300</v>
      </c>
      <c r="CO20" s="1008">
        <v>13700</v>
      </c>
      <c r="CP20" s="1012"/>
      <c r="CQ20" s="1099"/>
      <c r="CR20" s="1012"/>
      <c r="CS20" s="1010">
        <v>0.08</v>
      </c>
      <c r="CT20" s="1012"/>
      <c r="CU20" s="1099"/>
      <c r="CV20" s="1012"/>
      <c r="CW20" s="1075"/>
      <c r="CX20" s="1091"/>
      <c r="CY20" s="1000"/>
      <c r="CZ20" s="1091"/>
      <c r="DA20" s="997"/>
      <c r="DB20" s="1091"/>
      <c r="DC20" s="1072"/>
      <c r="DD20" s="1093"/>
      <c r="DE20" s="1096">
        <v>0.01</v>
      </c>
      <c r="DF20" s="1102">
        <v>0.03</v>
      </c>
      <c r="DG20" s="1102">
        <v>0.04</v>
      </c>
      <c r="DH20" s="1104">
        <v>0.06</v>
      </c>
      <c r="DI20" s="162"/>
      <c r="DJ20" s="148" t="s">
        <v>168</v>
      </c>
      <c r="DK20" s="138"/>
      <c r="DL20" s="138"/>
    </row>
    <row r="21" spans="1:116" s="139" customFormat="1" ht="17.45" customHeight="1">
      <c r="A21" s="1026"/>
      <c r="B21" s="1044"/>
      <c r="C21" s="1115"/>
      <c r="D21" s="1109"/>
      <c r="E21" s="1047"/>
      <c r="F21" s="131"/>
      <c r="G21" s="1049"/>
      <c r="H21" s="1051"/>
      <c r="I21" s="1049"/>
      <c r="J21" s="1051"/>
      <c r="K21" s="1012"/>
      <c r="L21" s="1054"/>
      <c r="M21" s="1057"/>
      <c r="N21" s="1041"/>
      <c r="O21" s="1000"/>
      <c r="P21" s="1000"/>
      <c r="Q21" s="997"/>
      <c r="R21" s="1000"/>
      <c r="S21" s="1030"/>
      <c r="T21" s="1030"/>
      <c r="U21" s="1054"/>
      <c r="V21" s="1057"/>
      <c r="W21" s="1041"/>
      <c r="X21" s="1000"/>
      <c r="Y21" s="1000"/>
      <c r="Z21" s="997"/>
      <c r="AA21" s="1000"/>
      <c r="AB21" s="1030"/>
      <c r="AC21" s="987"/>
      <c r="AD21" s="989"/>
      <c r="AE21" s="991"/>
      <c r="AF21" s="1067"/>
      <c r="AG21" s="1070"/>
      <c r="AH21" s="1057"/>
      <c r="AI21" s="1041"/>
      <c r="AJ21" s="1000"/>
      <c r="AK21" s="1000"/>
      <c r="AL21" s="997"/>
      <c r="AM21" s="1000"/>
      <c r="AN21" s="1030"/>
      <c r="AO21" s="987"/>
      <c r="AP21" s="142"/>
      <c r="AQ21" s="142"/>
      <c r="AR21" s="142"/>
      <c r="AS21" s="142"/>
      <c r="AT21" s="142"/>
      <c r="AU21" s="142"/>
      <c r="AV21" s="142"/>
      <c r="AW21" s="142"/>
      <c r="AX21" s="142"/>
      <c r="AY21" s="155"/>
      <c r="AZ21" s="142"/>
      <c r="BA21" s="142"/>
      <c r="BB21" s="142"/>
      <c r="BC21" s="142"/>
      <c r="BD21" s="142"/>
      <c r="BE21" s="142"/>
      <c r="BF21" s="142"/>
      <c r="BG21" s="142"/>
      <c r="BH21" s="142"/>
      <c r="BI21" s="142"/>
      <c r="BJ21" s="1119"/>
      <c r="BK21" s="133"/>
      <c r="BL21" s="147" t="s">
        <v>85</v>
      </c>
      <c r="BM21" s="150">
        <v>742100</v>
      </c>
      <c r="BN21" s="1012"/>
      <c r="BO21" s="151">
        <v>7420</v>
      </c>
      <c r="BP21" s="149" t="s">
        <v>171</v>
      </c>
      <c r="BQ21" s="140" t="s">
        <v>206</v>
      </c>
      <c r="BR21" s="152" t="s">
        <v>66</v>
      </c>
      <c r="BS21" s="141" t="s">
        <v>207</v>
      </c>
      <c r="BT21" s="149" t="s">
        <v>66</v>
      </c>
      <c r="BU21" s="153">
        <v>1.9</v>
      </c>
      <c r="BV21" s="167"/>
      <c r="BW21" s="989"/>
      <c r="BX21" s="146"/>
      <c r="BY21" s="1012"/>
      <c r="BZ21" s="1049"/>
      <c r="CA21" s="1012"/>
      <c r="CB21" s="1075"/>
      <c r="CC21" s="1000"/>
      <c r="CD21" s="1000"/>
      <c r="CE21" s="1000"/>
      <c r="CF21" s="997"/>
      <c r="CG21" s="1000"/>
      <c r="CH21" s="1072"/>
      <c r="CI21" s="1062"/>
      <c r="CJ21" s="1037"/>
      <c r="CK21" s="1008"/>
      <c r="CL21" s="1062"/>
      <c r="CM21" s="1060"/>
      <c r="CN21" s="1006"/>
      <c r="CO21" s="1008"/>
      <c r="CP21" s="1012"/>
      <c r="CQ21" s="1099"/>
      <c r="CR21" s="1012"/>
      <c r="CS21" s="1010"/>
      <c r="CT21" s="1012"/>
      <c r="CU21" s="1099"/>
      <c r="CV21" s="1012"/>
      <c r="CW21" s="1075"/>
      <c r="CX21" s="1091"/>
      <c r="CY21" s="1000"/>
      <c r="CZ21" s="1091"/>
      <c r="DA21" s="997"/>
      <c r="DB21" s="1091"/>
      <c r="DC21" s="1072"/>
      <c r="DD21" s="1093"/>
      <c r="DE21" s="1096"/>
      <c r="DF21" s="1102"/>
      <c r="DG21" s="1102"/>
      <c r="DH21" s="1104"/>
      <c r="DI21" s="162"/>
      <c r="DJ21" s="163">
        <v>0.75</v>
      </c>
      <c r="DK21" s="138"/>
      <c r="DL21" s="138"/>
    </row>
    <row r="22" spans="1:116" s="139" customFormat="1" ht="17.45" customHeight="1">
      <c r="A22" s="1026"/>
      <c r="B22" s="1044"/>
      <c r="C22" s="1115"/>
      <c r="D22" s="1109"/>
      <c r="E22" s="1047"/>
      <c r="F22" s="131"/>
      <c r="G22" s="1049"/>
      <c r="H22" s="1051"/>
      <c r="I22" s="1049"/>
      <c r="J22" s="1051"/>
      <c r="K22" s="1012"/>
      <c r="L22" s="1054"/>
      <c r="M22" s="1057"/>
      <c r="N22" s="1041"/>
      <c r="O22" s="1000"/>
      <c r="P22" s="1000"/>
      <c r="Q22" s="997"/>
      <c r="R22" s="1000"/>
      <c r="S22" s="1030"/>
      <c r="T22" s="1030"/>
      <c r="U22" s="1054"/>
      <c r="V22" s="1057"/>
      <c r="W22" s="1041"/>
      <c r="X22" s="1000"/>
      <c r="Y22" s="1000"/>
      <c r="Z22" s="997"/>
      <c r="AA22" s="1000"/>
      <c r="AB22" s="1030"/>
      <c r="AC22" s="987"/>
      <c r="AD22" s="989"/>
      <c r="AE22" s="991"/>
      <c r="AF22" s="1067"/>
      <c r="AG22" s="1070"/>
      <c r="AH22" s="1057"/>
      <c r="AI22" s="1041"/>
      <c r="AJ22" s="1000"/>
      <c r="AK22" s="1000"/>
      <c r="AL22" s="997"/>
      <c r="AM22" s="1000"/>
      <c r="AN22" s="1030"/>
      <c r="AO22" s="987"/>
      <c r="AP22" s="142"/>
      <c r="AQ22" s="142"/>
      <c r="AR22" s="142"/>
      <c r="AS22" s="142"/>
      <c r="AT22" s="142"/>
      <c r="AU22" s="142"/>
      <c r="AV22" s="142"/>
      <c r="AW22" s="142"/>
      <c r="AX22" s="142"/>
      <c r="AY22" s="155"/>
      <c r="AZ22" s="142"/>
      <c r="BA22" s="142"/>
      <c r="BB22" s="142"/>
      <c r="BC22" s="142"/>
      <c r="BD22" s="142"/>
      <c r="BE22" s="142"/>
      <c r="BF22" s="142"/>
      <c r="BG22" s="142"/>
      <c r="BH22" s="142"/>
      <c r="BI22" s="142"/>
      <c r="BJ22" s="1119"/>
      <c r="BK22" s="133"/>
      <c r="BL22" s="147" t="s">
        <v>86</v>
      </c>
      <c r="BM22" s="150">
        <v>784700</v>
      </c>
      <c r="BN22" s="1012"/>
      <c r="BO22" s="151">
        <v>7840</v>
      </c>
      <c r="BP22" s="149" t="s">
        <v>171</v>
      </c>
      <c r="BQ22" s="140" t="s">
        <v>206</v>
      </c>
      <c r="BR22" s="152" t="s">
        <v>66</v>
      </c>
      <c r="BS22" s="141" t="s">
        <v>207</v>
      </c>
      <c r="BT22" s="149" t="s">
        <v>66</v>
      </c>
      <c r="BU22" s="153">
        <v>2</v>
      </c>
      <c r="BV22" s="167"/>
      <c r="BW22" s="989"/>
      <c r="BX22" s="146"/>
      <c r="BY22" s="1012"/>
      <c r="BZ22" s="1049"/>
      <c r="CA22" s="1012"/>
      <c r="CB22" s="1075"/>
      <c r="CC22" s="1000"/>
      <c r="CD22" s="1000"/>
      <c r="CE22" s="1000"/>
      <c r="CF22" s="997"/>
      <c r="CG22" s="1000"/>
      <c r="CH22" s="1072"/>
      <c r="CI22" s="1062"/>
      <c r="CJ22" s="1037"/>
      <c r="CK22" s="1008"/>
      <c r="CL22" s="1062"/>
      <c r="CM22" s="1060" t="s">
        <v>115</v>
      </c>
      <c r="CN22" s="1006">
        <v>11000</v>
      </c>
      <c r="CO22" s="1008">
        <v>12300</v>
      </c>
      <c r="CP22" s="1012"/>
      <c r="CQ22" s="1099"/>
      <c r="CR22" s="1012"/>
      <c r="CS22" s="1010"/>
      <c r="CT22" s="1012"/>
      <c r="CU22" s="1099"/>
      <c r="CV22" s="1012"/>
      <c r="CW22" s="1075"/>
      <c r="CX22" s="1091"/>
      <c r="CY22" s="1000"/>
      <c r="CZ22" s="1091"/>
      <c r="DA22" s="997"/>
      <c r="DB22" s="1091"/>
      <c r="DC22" s="1072"/>
      <c r="DD22" s="1093"/>
      <c r="DE22" s="1096"/>
      <c r="DF22" s="1102"/>
      <c r="DG22" s="1102"/>
      <c r="DH22" s="1104"/>
      <c r="DI22" s="162"/>
      <c r="DJ22" s="148" t="s">
        <v>169</v>
      </c>
      <c r="DK22" s="138"/>
      <c r="DL22" s="138"/>
    </row>
    <row r="23" spans="1:116" s="139" customFormat="1" ht="17.45" customHeight="1">
      <c r="A23" s="1026"/>
      <c r="B23" s="1045"/>
      <c r="C23" s="1116"/>
      <c r="D23" s="1117"/>
      <c r="E23" s="1118"/>
      <c r="F23" s="131"/>
      <c r="G23" s="1049"/>
      <c r="H23" s="1052"/>
      <c r="I23" s="1049"/>
      <c r="J23" s="1052"/>
      <c r="K23" s="1012"/>
      <c r="L23" s="1055"/>
      <c r="M23" s="1058"/>
      <c r="N23" s="1059"/>
      <c r="O23" s="1027"/>
      <c r="P23" s="1027"/>
      <c r="Q23" s="1028"/>
      <c r="R23" s="1027"/>
      <c r="S23" s="1031"/>
      <c r="T23" s="1031"/>
      <c r="U23" s="1055"/>
      <c r="V23" s="1058"/>
      <c r="W23" s="1059"/>
      <c r="X23" s="1027"/>
      <c r="Y23" s="1027"/>
      <c r="Z23" s="1028"/>
      <c r="AA23" s="1027"/>
      <c r="AB23" s="1031"/>
      <c r="AC23" s="988"/>
      <c r="AD23" s="989"/>
      <c r="AE23" s="991"/>
      <c r="AF23" s="1068"/>
      <c r="AG23" s="1070"/>
      <c r="AH23" s="1058"/>
      <c r="AI23" s="1059"/>
      <c r="AJ23" s="1027"/>
      <c r="AK23" s="1027"/>
      <c r="AL23" s="1028"/>
      <c r="AM23" s="1027"/>
      <c r="AN23" s="1031"/>
      <c r="AO23" s="988"/>
      <c r="AP23" s="142"/>
      <c r="AQ23" s="142"/>
      <c r="AR23" s="142"/>
      <c r="AS23" s="142"/>
      <c r="AT23" s="142"/>
      <c r="AU23" s="142"/>
      <c r="AV23" s="142"/>
      <c r="AW23" s="142"/>
      <c r="AX23" s="142"/>
      <c r="AY23" s="156"/>
      <c r="AZ23" s="142"/>
      <c r="BA23" s="142"/>
      <c r="BB23" s="142"/>
      <c r="BC23" s="142"/>
      <c r="BD23" s="142"/>
      <c r="BE23" s="142"/>
      <c r="BF23" s="142"/>
      <c r="BG23" s="142"/>
      <c r="BH23" s="142"/>
      <c r="BI23" s="142"/>
      <c r="BJ23" s="1119"/>
      <c r="BK23" s="133"/>
      <c r="BL23" s="157" t="s">
        <v>87</v>
      </c>
      <c r="BM23" s="164">
        <v>827200</v>
      </c>
      <c r="BN23" s="1012"/>
      <c r="BO23" s="165">
        <v>8270</v>
      </c>
      <c r="BP23" s="160" t="s">
        <v>171</v>
      </c>
      <c r="BQ23" s="158" t="s">
        <v>206</v>
      </c>
      <c r="BR23" s="166" t="s">
        <v>66</v>
      </c>
      <c r="BS23" s="159" t="s">
        <v>207</v>
      </c>
      <c r="BT23" s="160" t="s">
        <v>66</v>
      </c>
      <c r="BU23" s="153">
        <v>2</v>
      </c>
      <c r="BV23" s="167"/>
      <c r="BW23" s="989"/>
      <c r="BX23" s="146"/>
      <c r="BY23" s="1012"/>
      <c r="BZ23" s="1124"/>
      <c r="CA23" s="1012"/>
      <c r="CB23" s="1076"/>
      <c r="CC23" s="1001"/>
      <c r="CD23" s="1001"/>
      <c r="CE23" s="1001"/>
      <c r="CF23" s="998"/>
      <c r="CG23" s="1001"/>
      <c r="CH23" s="1073"/>
      <c r="CI23" s="1062"/>
      <c r="CJ23" s="1063"/>
      <c r="CK23" s="1009"/>
      <c r="CL23" s="1062"/>
      <c r="CM23" s="1061"/>
      <c r="CN23" s="1007"/>
      <c r="CO23" s="1009"/>
      <c r="CP23" s="1012"/>
      <c r="CQ23" s="1101"/>
      <c r="CR23" s="1012"/>
      <c r="CS23" s="1011"/>
      <c r="CT23" s="1012"/>
      <c r="CU23" s="1099"/>
      <c r="CV23" s="1012"/>
      <c r="CW23" s="1076"/>
      <c r="CX23" s="1092"/>
      <c r="CY23" s="1001"/>
      <c r="CZ23" s="1092"/>
      <c r="DA23" s="998"/>
      <c r="DB23" s="1092"/>
      <c r="DC23" s="1073"/>
      <c r="DD23" s="1093"/>
      <c r="DE23" s="1097"/>
      <c r="DF23" s="1103"/>
      <c r="DG23" s="1103"/>
      <c r="DH23" s="1105"/>
      <c r="DI23" s="162"/>
      <c r="DJ23" s="163">
        <v>0.7</v>
      </c>
      <c r="DK23" s="138"/>
      <c r="DL23" s="138"/>
    </row>
    <row r="24" spans="1:116" s="19" customFormat="1" ht="15" customHeight="1">
      <c r="A24" s="30"/>
      <c r="B24" s="23"/>
      <c r="C24" s="23"/>
      <c r="D24" s="23"/>
      <c r="E24" s="23"/>
      <c r="F24" s="23"/>
      <c r="G24" s="26"/>
      <c r="H24" s="27"/>
      <c r="I24" s="24"/>
      <c r="J24" s="27"/>
      <c r="K24" s="15"/>
      <c r="L24" s="26"/>
      <c r="M24" s="27"/>
      <c r="N24" s="27"/>
      <c r="O24" s="27"/>
      <c r="P24" s="27"/>
      <c r="Q24" s="27"/>
      <c r="R24" s="27"/>
      <c r="S24" s="27"/>
      <c r="T24" s="27"/>
      <c r="U24" s="24"/>
      <c r="V24" s="27"/>
      <c r="W24" s="27"/>
      <c r="X24" s="27"/>
      <c r="Y24" s="27"/>
      <c r="Z24" s="27"/>
      <c r="AA24" s="27"/>
      <c r="AB24" s="27"/>
      <c r="AC24" s="27"/>
      <c r="AD24" s="15"/>
      <c r="AE24" s="26"/>
      <c r="AF24" s="26"/>
      <c r="AG24" s="28"/>
      <c r="AH24" s="28"/>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15"/>
      <c r="BK24" s="15"/>
      <c r="BL24" s="24"/>
      <c r="BM24" s="24"/>
      <c r="BN24" s="15"/>
      <c r="BO24" s="28"/>
      <c r="BP24" s="28"/>
      <c r="BQ24" s="28"/>
      <c r="BR24" s="28"/>
      <c r="BS24" s="28"/>
      <c r="BT24" s="28"/>
      <c r="BU24" s="28"/>
      <c r="BV24" s="28"/>
      <c r="BW24" s="15"/>
      <c r="BX24" s="28"/>
      <c r="BY24" s="15"/>
      <c r="BZ24" s="24"/>
      <c r="CA24" s="15"/>
      <c r="CB24" s="31"/>
      <c r="CC24" s="31"/>
      <c r="CD24" s="31"/>
      <c r="CE24" s="31"/>
      <c r="CF24" s="31"/>
      <c r="CG24" s="31"/>
      <c r="CH24" s="31"/>
      <c r="CI24" s="26"/>
      <c r="CJ24" s="26"/>
      <c r="CK24" s="26"/>
      <c r="CL24" s="26"/>
      <c r="CM24" s="29"/>
      <c r="CN24" s="26"/>
      <c r="CO24" s="26"/>
      <c r="CP24" s="15"/>
      <c r="CQ24" s="24"/>
      <c r="CR24" s="15"/>
      <c r="CS24" s="24"/>
      <c r="CT24" s="15"/>
      <c r="CU24" s="24"/>
      <c r="CV24" s="15"/>
      <c r="CW24" s="26"/>
      <c r="CX24" s="130"/>
      <c r="CY24" s="31"/>
      <c r="CZ24" s="130"/>
      <c r="DA24" s="31"/>
      <c r="DB24" s="130"/>
      <c r="DC24" s="31"/>
      <c r="DD24" s="15"/>
      <c r="DE24" s="24"/>
      <c r="DF24" s="24"/>
      <c r="DG24" s="24"/>
      <c r="DH24" s="24"/>
      <c r="DI24" s="15"/>
      <c r="DJ24" s="24"/>
      <c r="DK24" s="26"/>
      <c r="DL24" s="26"/>
    </row>
  </sheetData>
  <sheetProtection algorithmName="SHA-512" hashValue="Sl47lvbaDc9++FYLR/be12wYGuXSOrf/bnl8IMwYwBVtQ6bxULaYF5bsyWR1EGloCONj/ICtWv0CxIaarQq0gQ==" saltValue="xLWECMM5EUrfwNXTgzaGgA==" spinCount="100000" sheet="1" objects="1" scenarios="1"/>
  <mergeCells count="368">
    <mergeCell ref="B1:B5"/>
    <mergeCell ref="C1:C5"/>
    <mergeCell ref="D1:D5"/>
    <mergeCell ref="E1:E5"/>
    <mergeCell ref="G1:J1"/>
    <mergeCell ref="L1:AC1"/>
    <mergeCell ref="G2:H2"/>
    <mergeCell ref="I2:J2"/>
    <mergeCell ref="L2:T2"/>
    <mergeCell ref="U2:AC2"/>
    <mergeCell ref="G3:H3"/>
    <mergeCell ref="I3:J3"/>
    <mergeCell ref="O3:T3"/>
    <mergeCell ref="X3:AC3"/>
    <mergeCell ref="CM1:CO2"/>
    <mergeCell ref="CQ1:CQ5"/>
    <mergeCell ref="CS1:CS5"/>
    <mergeCell ref="CU1:DC2"/>
    <mergeCell ref="DE1:DH1"/>
    <mergeCell ref="DJ1:DJ5"/>
    <mergeCell ref="DE2:DE5"/>
    <mergeCell ref="DF2:DF5"/>
    <mergeCell ref="DG2:DG5"/>
    <mergeCell ref="DH2:DH5"/>
    <mergeCell ref="CN4:CO4"/>
    <mergeCell ref="CY4:DC4"/>
    <mergeCell ref="CW3:DC3"/>
    <mergeCell ref="AE1:AO1"/>
    <mergeCell ref="AQ1:AY2"/>
    <mergeCell ref="BA1:BI2"/>
    <mergeCell ref="BL1:BX2"/>
    <mergeCell ref="BZ1:CH2"/>
    <mergeCell ref="CJ1:CK2"/>
    <mergeCell ref="AG2:AO2"/>
    <mergeCell ref="BX4:BX5"/>
    <mergeCell ref="CD4:CH4"/>
    <mergeCell ref="CJ4:CK4"/>
    <mergeCell ref="BE4:BI4"/>
    <mergeCell ref="BQ4:BU4"/>
    <mergeCell ref="BC3:BI3"/>
    <mergeCell ref="BO3:BU3"/>
    <mergeCell ref="CB3:CH3"/>
    <mergeCell ref="AJ3:AO3"/>
    <mergeCell ref="AS3:AY3"/>
    <mergeCell ref="G6:H6"/>
    <mergeCell ref="I6:J6"/>
    <mergeCell ref="L6:T6"/>
    <mergeCell ref="U6:AC6"/>
    <mergeCell ref="AE6:AO6"/>
    <mergeCell ref="AJ4:AJ5"/>
    <mergeCell ref="AL4:AL5"/>
    <mergeCell ref="AN4:AO4"/>
    <mergeCell ref="AU4:AY4"/>
    <mergeCell ref="O4:O5"/>
    <mergeCell ref="Q4:Q5"/>
    <mergeCell ref="S4:T4"/>
    <mergeCell ref="X4:X5"/>
    <mergeCell ref="Z4:Z5"/>
    <mergeCell ref="AB4:AC4"/>
    <mergeCell ref="L16:L19"/>
    <mergeCell ref="M16:M19"/>
    <mergeCell ref="N16:N19"/>
    <mergeCell ref="J20:J23"/>
    <mergeCell ref="CU6:DC6"/>
    <mergeCell ref="DE6:DH6"/>
    <mergeCell ref="AQ6:AY6"/>
    <mergeCell ref="BA6:BI6"/>
    <mergeCell ref="BL6:BX6"/>
    <mergeCell ref="BZ6:CH6"/>
    <mergeCell ref="CJ6:CK6"/>
    <mergeCell ref="CM6:CO6"/>
    <mergeCell ref="O8:O11"/>
    <mergeCell ref="P8:P11"/>
    <mergeCell ref="Q8:Q11"/>
    <mergeCell ref="R8:R11"/>
    <mergeCell ref="S8:S11"/>
    <mergeCell ref="T8:T11"/>
    <mergeCell ref="AG8:AG11"/>
    <mergeCell ref="AH8:AH11"/>
    <mergeCell ref="AI8:AI11"/>
    <mergeCell ref="AJ8:AJ11"/>
    <mergeCell ref="AK8:AK11"/>
    <mergeCell ref="AE8:AE11"/>
    <mergeCell ref="AF8:AF11"/>
    <mergeCell ref="U8:U11"/>
    <mergeCell ref="V8:V11"/>
    <mergeCell ref="W8:W11"/>
    <mergeCell ref="X8:X11"/>
    <mergeCell ref="Y8:Y11"/>
    <mergeCell ref="Z8:Z11"/>
    <mergeCell ref="AY8:AY11"/>
    <mergeCell ref="AM8:AM11"/>
    <mergeCell ref="AN8:AN11"/>
    <mergeCell ref="AO8:AO11"/>
    <mergeCell ref="AP8:AP11"/>
    <mergeCell ref="AQ8:AQ11"/>
    <mergeCell ref="AR8:AR11"/>
    <mergeCell ref="AL8:AL11"/>
    <mergeCell ref="AA8:AA11"/>
    <mergeCell ref="AB8:AB11"/>
    <mergeCell ref="AC8:AC11"/>
    <mergeCell ref="AD8:AD11"/>
    <mergeCell ref="CA16:CA23"/>
    <mergeCell ref="AZ8:AZ11"/>
    <mergeCell ref="BA8:BA11"/>
    <mergeCell ref="BB8:BB11"/>
    <mergeCell ref="BC8:BC11"/>
    <mergeCell ref="BD8:BD11"/>
    <mergeCell ref="AS8:AS11"/>
    <mergeCell ref="AT8:AT11"/>
    <mergeCell ref="AU8:AU11"/>
    <mergeCell ref="AV8:AV11"/>
    <mergeCell ref="AW8:AW11"/>
    <mergeCell ref="AX8:AX11"/>
    <mergeCell ref="CH8:CH15"/>
    <mergeCell ref="CI8:CI15"/>
    <mergeCell ref="CJ8:CJ15"/>
    <mergeCell ref="CK8:CK15"/>
    <mergeCell ref="CL8:CL15"/>
    <mergeCell ref="CM8:CM9"/>
    <mergeCell ref="BE8:BE11"/>
    <mergeCell ref="BF8:BF11"/>
    <mergeCell ref="BG8:BG11"/>
    <mergeCell ref="BH8:BH11"/>
    <mergeCell ref="BI8:BI11"/>
    <mergeCell ref="BJ8:BJ23"/>
    <mergeCell ref="BF16:BF19"/>
    <mergeCell ref="BG16:BG19"/>
    <mergeCell ref="BH16:BH19"/>
    <mergeCell ref="BI16:BI19"/>
    <mergeCell ref="BL8:BM9"/>
    <mergeCell ref="BN8:BN23"/>
    <mergeCell ref="BW8:BW23"/>
    <mergeCell ref="BY8:BY15"/>
    <mergeCell ref="BZ8:BZ15"/>
    <mergeCell ref="CA8:CA15"/>
    <mergeCell ref="BY16:BY23"/>
    <mergeCell ref="BZ16:BZ23"/>
    <mergeCell ref="AE12:AE15"/>
    <mergeCell ref="AF12:AF15"/>
    <mergeCell ref="AG12:AG15"/>
    <mergeCell ref="AH12:AH15"/>
    <mergeCell ref="AI12:AI15"/>
    <mergeCell ref="X12:X15"/>
    <mergeCell ref="Y12:Y15"/>
    <mergeCell ref="Z12:Z15"/>
    <mergeCell ref="AA12:AA15"/>
    <mergeCell ref="AB12:AB15"/>
    <mergeCell ref="AC12:AC15"/>
    <mergeCell ref="AD12:AD15"/>
    <mergeCell ref="DE8:DE11"/>
    <mergeCell ref="DE12:DE15"/>
    <mergeCell ref="CT8:CT15"/>
    <mergeCell ref="CU8:CU15"/>
    <mergeCell ref="CV8:CV15"/>
    <mergeCell ref="CW8:CW15"/>
    <mergeCell ref="CX8:CX15"/>
    <mergeCell ref="CY8:CY15"/>
    <mergeCell ref="DG12:DG15"/>
    <mergeCell ref="CN10:CN11"/>
    <mergeCell ref="CO10:CO11"/>
    <mergeCell ref="CM12:CM13"/>
    <mergeCell ref="CN12:CN13"/>
    <mergeCell ref="CZ8:CZ15"/>
    <mergeCell ref="DA8:DA15"/>
    <mergeCell ref="DB8:DB15"/>
    <mergeCell ref="DC8:DC15"/>
    <mergeCell ref="DD8:DD15"/>
    <mergeCell ref="CN8:CN9"/>
    <mergeCell ref="CO8:CO9"/>
    <mergeCell ref="CP8:CP15"/>
    <mergeCell ref="CQ8:CQ15"/>
    <mergeCell ref="CR8:CR15"/>
    <mergeCell ref="CS8:CS11"/>
    <mergeCell ref="CO12:CO13"/>
    <mergeCell ref="CS12:CS15"/>
    <mergeCell ref="DH12:DH15"/>
    <mergeCell ref="DJ12:DJ15"/>
    <mergeCell ref="CM14:CM15"/>
    <mergeCell ref="CN14:CN15"/>
    <mergeCell ref="CO14:CO15"/>
    <mergeCell ref="AJ12:AJ15"/>
    <mergeCell ref="AK12:AK15"/>
    <mergeCell ref="AL12:AL15"/>
    <mergeCell ref="AM12:AM15"/>
    <mergeCell ref="AN12:AN15"/>
    <mergeCell ref="AO12:AO15"/>
    <mergeCell ref="DF12:DF15"/>
    <mergeCell ref="CB8:CB15"/>
    <mergeCell ref="CC8:CC15"/>
    <mergeCell ref="CD8:CD15"/>
    <mergeCell ref="CE8:CE15"/>
    <mergeCell ref="CF8:CF15"/>
    <mergeCell ref="CG8:CG15"/>
    <mergeCell ref="DF8:DF11"/>
    <mergeCell ref="DG8:DG11"/>
    <mergeCell ref="DH8:DH11"/>
    <mergeCell ref="DI8:DI15"/>
    <mergeCell ref="DJ8:DJ11"/>
    <mergeCell ref="CM10:CM11"/>
    <mergeCell ref="R12:R15"/>
    <mergeCell ref="S12:S15"/>
    <mergeCell ref="T12:T15"/>
    <mergeCell ref="C16:C23"/>
    <mergeCell ref="D16:D23"/>
    <mergeCell ref="E16:E19"/>
    <mergeCell ref="G16:G19"/>
    <mergeCell ref="H16:H19"/>
    <mergeCell ref="I16:I19"/>
    <mergeCell ref="E20:E23"/>
    <mergeCell ref="G20:G23"/>
    <mergeCell ref="H20:H23"/>
    <mergeCell ref="I20:I23"/>
    <mergeCell ref="K20:K23"/>
    <mergeCell ref="L20:L23"/>
    <mergeCell ref="M20:M23"/>
    <mergeCell ref="N20:N23"/>
    <mergeCell ref="O20:O23"/>
    <mergeCell ref="N12:N15"/>
    <mergeCell ref="O16:O19"/>
    <mergeCell ref="O12:O15"/>
    <mergeCell ref="P12:P15"/>
    <mergeCell ref="Q12:Q15"/>
    <mergeCell ref="K16:K19"/>
    <mergeCell ref="U12:U15"/>
    <mergeCell ref="C8:C15"/>
    <mergeCell ref="D8:D15"/>
    <mergeCell ref="E8:E11"/>
    <mergeCell ref="G8:G11"/>
    <mergeCell ref="AB16:AB19"/>
    <mergeCell ref="AC16:AC19"/>
    <mergeCell ref="AD16:AD19"/>
    <mergeCell ref="P16:P19"/>
    <mergeCell ref="Q16:Q19"/>
    <mergeCell ref="R16:R19"/>
    <mergeCell ref="S16:S19"/>
    <mergeCell ref="T16:T19"/>
    <mergeCell ref="U16:U19"/>
    <mergeCell ref="V16:V19"/>
    <mergeCell ref="W16:W19"/>
    <mergeCell ref="X16:X19"/>
    <mergeCell ref="Y16:Y19"/>
    <mergeCell ref="Z16:Z19"/>
    <mergeCell ref="AA16:AA19"/>
    <mergeCell ref="V12:V15"/>
    <mergeCell ref="W12:W15"/>
    <mergeCell ref="L12:L15"/>
    <mergeCell ref="M12:M15"/>
    <mergeCell ref="DJ16:DJ17"/>
    <mergeCell ref="CM18:CM19"/>
    <mergeCell ref="CN18:CN19"/>
    <mergeCell ref="CO18:CO19"/>
    <mergeCell ref="CZ16:CZ23"/>
    <mergeCell ref="DA16:DA23"/>
    <mergeCell ref="DB16:DB23"/>
    <mergeCell ref="DC16:DC23"/>
    <mergeCell ref="DD16:DD23"/>
    <mergeCell ref="DE16:DE19"/>
    <mergeCell ref="DE20:DE23"/>
    <mergeCell ref="CT16:CT23"/>
    <mergeCell ref="CU16:CU23"/>
    <mergeCell ref="CV16:CV23"/>
    <mergeCell ref="CW16:CW23"/>
    <mergeCell ref="CX16:CX23"/>
    <mergeCell ref="CY16:CY23"/>
    <mergeCell ref="CN16:CN17"/>
    <mergeCell ref="CO16:CO17"/>
    <mergeCell ref="CP16:CP23"/>
    <mergeCell ref="CQ16:CQ23"/>
    <mergeCell ref="DF20:DF23"/>
    <mergeCell ref="DG20:DG23"/>
    <mergeCell ref="DH20:DH23"/>
    <mergeCell ref="AA20:AA23"/>
    <mergeCell ref="CH16:CH23"/>
    <mergeCell ref="CB16:CB23"/>
    <mergeCell ref="CC16:CC23"/>
    <mergeCell ref="CD16:CD23"/>
    <mergeCell ref="CE16:CE23"/>
    <mergeCell ref="AN16:AN19"/>
    <mergeCell ref="AO16:AO19"/>
    <mergeCell ref="AP16:AP19"/>
    <mergeCell ref="AQ16:AQ19"/>
    <mergeCell ref="AR16:AR19"/>
    <mergeCell ref="AS16:AS19"/>
    <mergeCell ref="AH16:AH19"/>
    <mergeCell ref="AI16:AI19"/>
    <mergeCell ref="AJ16:AJ19"/>
    <mergeCell ref="AK16:AK19"/>
    <mergeCell ref="AL16:AL19"/>
    <mergeCell ref="AM16:AM19"/>
    <mergeCell ref="BB16:BB19"/>
    <mergeCell ref="BC16:BC19"/>
    <mergeCell ref="BD16:BD19"/>
    <mergeCell ref="BE16:BE19"/>
    <mergeCell ref="AT16:AT19"/>
    <mergeCell ref="AU16:AU19"/>
    <mergeCell ref="U20:U23"/>
    <mergeCell ref="AH20:AH23"/>
    <mergeCell ref="AI20:AI23"/>
    <mergeCell ref="AJ20:AJ23"/>
    <mergeCell ref="AK20:AK23"/>
    <mergeCell ref="AL20:AL23"/>
    <mergeCell ref="AM20:AM23"/>
    <mergeCell ref="AB20:AB23"/>
    <mergeCell ref="CM22:CM23"/>
    <mergeCell ref="AN20:AN23"/>
    <mergeCell ref="AO20:AO23"/>
    <mergeCell ref="CM20:CM21"/>
    <mergeCell ref="CI16:CI23"/>
    <mergeCell ref="CJ16:CJ23"/>
    <mergeCell ref="CK16:CK23"/>
    <mergeCell ref="CL16:CL23"/>
    <mergeCell ref="CM16:CM17"/>
    <mergeCell ref="AF20:AF23"/>
    <mergeCell ref="AG20:AG23"/>
    <mergeCell ref="V20:V23"/>
    <mergeCell ref="W20:W23"/>
    <mergeCell ref="X20:X23"/>
    <mergeCell ref="Y20:Y23"/>
    <mergeCell ref="Z20:Z23"/>
    <mergeCell ref="A8:A11"/>
    <mergeCell ref="A12:A15"/>
    <mergeCell ref="A16:A19"/>
    <mergeCell ref="A20:A23"/>
    <mergeCell ref="P20:P23"/>
    <mergeCell ref="Q20:Q23"/>
    <mergeCell ref="R20:R23"/>
    <mergeCell ref="S20:S23"/>
    <mergeCell ref="T20:T23"/>
    <mergeCell ref="I8:I11"/>
    <mergeCell ref="J8:J11"/>
    <mergeCell ref="K8:K11"/>
    <mergeCell ref="L8:L11"/>
    <mergeCell ref="M8:M11"/>
    <mergeCell ref="N8:N11"/>
    <mergeCell ref="B8:B23"/>
    <mergeCell ref="H8:H11"/>
    <mergeCell ref="E12:E15"/>
    <mergeCell ref="G12:G15"/>
    <mergeCell ref="H12:H15"/>
    <mergeCell ref="I12:I15"/>
    <mergeCell ref="J12:J15"/>
    <mergeCell ref="K12:K15"/>
    <mergeCell ref="J16:J19"/>
    <mergeCell ref="AC20:AC23"/>
    <mergeCell ref="AD20:AD23"/>
    <mergeCell ref="AE20:AE23"/>
    <mergeCell ref="DF16:DF19"/>
    <mergeCell ref="DG16:DG19"/>
    <mergeCell ref="DH16:DH19"/>
    <mergeCell ref="CF16:CF23"/>
    <mergeCell ref="CG16:CG23"/>
    <mergeCell ref="AZ16:AZ19"/>
    <mergeCell ref="BA16:BA19"/>
    <mergeCell ref="CN22:CN23"/>
    <mergeCell ref="CO22:CO23"/>
    <mergeCell ref="CN20:CN21"/>
    <mergeCell ref="CO20:CO21"/>
    <mergeCell ref="CS20:CS23"/>
    <mergeCell ref="CR16:CR23"/>
    <mergeCell ref="CS16:CS19"/>
    <mergeCell ref="AV16:AV19"/>
    <mergeCell ref="AW16:AW19"/>
    <mergeCell ref="AX16:AX19"/>
    <mergeCell ref="AY16:AY19"/>
    <mergeCell ref="AE16:AE19"/>
    <mergeCell ref="AF16:AF19"/>
    <mergeCell ref="AG16:AG19"/>
  </mergeCells>
  <phoneticPr fontId="1"/>
  <pageMargins left="0.39370078740157483" right="0.39370078740157483" top="0.78740157480314965" bottom="0.39370078740157483" header="0.39370078740157483" footer="0.15748031496062992"/>
  <pageSetup paperSize="9" scale="48" pageOrder="overThenDown" orientation="portrait" r:id="rId1"/>
  <headerFooter differentFirst="1">
    <firstHeader>&amp;L&amp;"ＤＦ特太ゴシック体,標準"&amp;18別表第３　小規模保育事業（Ａ型）（保育認定）</firstHeader>
  </headerFooter>
  <colBreaks count="5" manualBreakCount="5">
    <brk id="29" max="134" man="1"/>
    <brk id="51" max="134" man="1"/>
    <brk id="76" max="134" man="1"/>
    <brk id="107" max="134" man="1"/>
    <brk id="1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C2E6-681F-CF44-B581-A01D5FB8ADC0}">
  <dimension ref="A1:DI79"/>
  <sheetViews>
    <sheetView view="pageBreakPreview" topLeftCell="A8" zoomScaleNormal="70" zoomScaleSheetLayoutView="100" workbookViewId="0">
      <selection activeCell="B7" sqref="B7:B24"/>
    </sheetView>
  </sheetViews>
  <sheetFormatPr defaultColWidth="2.5" defaultRowHeight="25.5" customHeight="1"/>
  <cols>
    <col min="1" max="1" width="25" style="32" customWidth="1"/>
    <col min="2" max="2" width="2.5" style="32" customWidth="1"/>
    <col min="3" max="14" width="3.125" style="32" customWidth="1"/>
    <col min="15" max="18" width="4.375" style="32" customWidth="1"/>
    <col min="19" max="27" width="3.125" style="32" customWidth="1"/>
    <col min="28" max="29" width="1.875" style="32" customWidth="1"/>
    <col min="30" max="30" width="72.125" style="33" customWidth="1"/>
    <col min="31" max="16384" width="2.5" style="32"/>
  </cols>
  <sheetData>
    <row r="1" spans="1:45" ht="25.5" customHeight="1">
      <c r="A1" s="168" t="s">
        <v>89</v>
      </c>
      <c r="AD1" s="32"/>
      <c r="AS1" s="169"/>
    </row>
    <row r="3" spans="1:45" ht="27" customHeight="1">
      <c r="A3" s="1229" t="s">
        <v>211</v>
      </c>
      <c r="B3" s="1245" t="s">
        <v>128</v>
      </c>
      <c r="C3" s="1229" t="s">
        <v>90</v>
      </c>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1"/>
      <c r="AD3" s="1252" t="s">
        <v>212</v>
      </c>
    </row>
    <row r="4" spans="1:45" ht="27" customHeight="1">
      <c r="A4" s="1230"/>
      <c r="B4" s="1248"/>
      <c r="C4" s="1255" t="s">
        <v>213</v>
      </c>
      <c r="D4" s="1256"/>
      <c r="E4" s="1256"/>
      <c r="F4" s="1256"/>
      <c r="G4" s="1256"/>
      <c r="H4" s="1256"/>
      <c r="I4" s="1256"/>
      <c r="J4" s="1256"/>
      <c r="K4" s="1256"/>
      <c r="L4" s="1256"/>
      <c r="M4" s="1256"/>
      <c r="N4" s="1256"/>
      <c r="O4" s="1256"/>
      <c r="P4" s="1256"/>
      <c r="Q4" s="171"/>
      <c r="R4" s="1257">
        <v>49020</v>
      </c>
      <c r="S4" s="1257"/>
      <c r="T4" s="1257"/>
      <c r="U4" s="1257"/>
      <c r="V4" s="1257"/>
      <c r="W4" s="1256" t="s">
        <v>119</v>
      </c>
      <c r="X4" s="1256"/>
      <c r="Y4" s="1256"/>
      <c r="Z4" s="1256"/>
      <c r="AA4" s="1256"/>
      <c r="AB4" s="1256"/>
      <c r="AC4" s="1258"/>
      <c r="AD4" s="1253"/>
    </row>
    <row r="5" spans="1:45" ht="27" customHeight="1">
      <c r="A5" s="1231"/>
      <c r="B5" s="1249"/>
      <c r="C5" s="1259" t="s">
        <v>214</v>
      </c>
      <c r="D5" s="1260"/>
      <c r="E5" s="1260"/>
      <c r="F5" s="1260"/>
      <c r="G5" s="1260"/>
      <c r="H5" s="1260"/>
      <c r="I5" s="1260"/>
      <c r="J5" s="1260"/>
      <c r="K5" s="1260"/>
      <c r="L5" s="1260"/>
      <c r="M5" s="1260"/>
      <c r="N5" s="1260"/>
      <c r="O5" s="1260"/>
      <c r="P5" s="1260"/>
      <c r="Q5" s="172"/>
      <c r="R5" s="1261">
        <v>6130</v>
      </c>
      <c r="S5" s="1261"/>
      <c r="T5" s="1261"/>
      <c r="U5" s="1261"/>
      <c r="V5" s="1261"/>
      <c r="W5" s="1260" t="s">
        <v>120</v>
      </c>
      <c r="X5" s="1260"/>
      <c r="Y5" s="1260"/>
      <c r="Z5" s="1260"/>
      <c r="AA5" s="1260"/>
      <c r="AB5" s="1260"/>
      <c r="AC5" s="1262"/>
      <c r="AD5" s="1254"/>
    </row>
    <row r="6" spans="1:45" ht="25.5" customHeight="1">
      <c r="B6" s="173"/>
    </row>
    <row r="7" spans="1:45" ht="41.45" customHeight="1">
      <c r="A7" s="1229" t="s">
        <v>91</v>
      </c>
      <c r="B7" s="1245" t="s">
        <v>129</v>
      </c>
      <c r="C7" s="1239" t="s">
        <v>92</v>
      </c>
      <c r="D7" s="1239"/>
      <c r="E7" s="1239"/>
      <c r="F7" s="1239"/>
      <c r="G7" s="1239"/>
      <c r="H7" s="1239"/>
      <c r="I7" s="1239"/>
      <c r="J7" s="1240">
        <v>1950</v>
      </c>
      <c r="K7" s="1240"/>
      <c r="L7" s="1240"/>
      <c r="M7" s="1240"/>
      <c r="N7" s="1240"/>
      <c r="O7" s="1240"/>
      <c r="P7" s="1239" t="s">
        <v>93</v>
      </c>
      <c r="Q7" s="1239"/>
      <c r="R7" s="1239"/>
      <c r="S7" s="1239"/>
      <c r="T7" s="1239"/>
      <c r="U7" s="1239"/>
      <c r="V7" s="1240">
        <v>1350</v>
      </c>
      <c r="W7" s="1240"/>
      <c r="X7" s="1240"/>
      <c r="Y7" s="1240"/>
      <c r="Z7" s="1240"/>
      <c r="AA7" s="1240"/>
      <c r="AB7" s="1240"/>
      <c r="AC7" s="1240"/>
      <c r="AD7" s="1238" t="s">
        <v>215</v>
      </c>
    </row>
    <row r="8" spans="1:45" ht="41.45" customHeight="1">
      <c r="A8" s="1243"/>
      <c r="B8" s="1246"/>
      <c r="C8" s="1239" t="s">
        <v>94</v>
      </c>
      <c r="D8" s="1239"/>
      <c r="E8" s="1239"/>
      <c r="F8" s="1239"/>
      <c r="G8" s="1239"/>
      <c r="H8" s="1239"/>
      <c r="I8" s="1239"/>
      <c r="J8" s="1240">
        <v>1740</v>
      </c>
      <c r="K8" s="1240"/>
      <c r="L8" s="1240"/>
      <c r="M8" s="1240"/>
      <c r="N8" s="1240"/>
      <c r="O8" s="1240"/>
      <c r="P8" s="1241" t="s">
        <v>216</v>
      </c>
      <c r="Q8" s="1241"/>
      <c r="R8" s="1241"/>
      <c r="S8" s="1241"/>
      <c r="T8" s="1241"/>
      <c r="U8" s="1241"/>
      <c r="V8" s="1242">
        <v>1020</v>
      </c>
      <c r="W8" s="1242"/>
      <c r="X8" s="1242"/>
      <c r="Y8" s="1242"/>
      <c r="Z8" s="1242"/>
      <c r="AA8" s="1242"/>
      <c r="AB8" s="1242"/>
      <c r="AC8" s="1242"/>
      <c r="AD8" s="1238"/>
    </row>
    <row r="9" spans="1:45" ht="41.45" customHeight="1">
      <c r="A9" s="1244"/>
      <c r="B9" s="1247"/>
      <c r="C9" s="1239" t="s">
        <v>96</v>
      </c>
      <c r="D9" s="1239"/>
      <c r="E9" s="1239"/>
      <c r="F9" s="1239"/>
      <c r="G9" s="1239"/>
      <c r="H9" s="1239"/>
      <c r="I9" s="1239"/>
      <c r="J9" s="1240">
        <v>1710</v>
      </c>
      <c r="K9" s="1240"/>
      <c r="L9" s="1240"/>
      <c r="M9" s="1240"/>
      <c r="N9" s="1240"/>
      <c r="O9" s="1240"/>
      <c r="P9" s="1239" t="s">
        <v>95</v>
      </c>
      <c r="Q9" s="1239"/>
      <c r="R9" s="1239"/>
      <c r="S9" s="1239"/>
      <c r="T9" s="1239"/>
      <c r="U9" s="1239"/>
      <c r="V9" s="1240">
        <v>120</v>
      </c>
      <c r="W9" s="1240"/>
      <c r="X9" s="1240"/>
      <c r="Y9" s="1240"/>
      <c r="Z9" s="1240"/>
      <c r="AA9" s="1240"/>
      <c r="AB9" s="1240"/>
      <c r="AC9" s="1240"/>
      <c r="AD9" s="1238"/>
    </row>
    <row r="10" spans="1:45" ht="25.5" customHeight="1">
      <c r="A10" s="174"/>
      <c r="B10" s="174"/>
      <c r="C10" s="174"/>
      <c r="D10" s="175"/>
      <c r="E10" s="175"/>
      <c r="F10" s="175"/>
      <c r="G10" s="175"/>
      <c r="H10" s="176"/>
      <c r="I10" s="176"/>
      <c r="J10" s="176"/>
      <c r="K10" s="176"/>
      <c r="L10" s="176"/>
      <c r="M10" s="176"/>
      <c r="N10" s="174"/>
      <c r="O10" s="174"/>
      <c r="P10" s="174"/>
      <c r="Q10" s="176"/>
      <c r="R10" s="176"/>
      <c r="S10" s="176"/>
      <c r="T10" s="176"/>
      <c r="U10" s="177"/>
      <c r="V10" s="177"/>
      <c r="W10" s="177"/>
      <c r="X10" s="177"/>
      <c r="Y10" s="177"/>
      <c r="Z10" s="177"/>
      <c r="AA10" s="177"/>
      <c r="AB10" s="177"/>
      <c r="AC10" s="177"/>
      <c r="AD10" s="178" t="s">
        <v>217</v>
      </c>
    </row>
    <row r="11" spans="1:45" ht="30" customHeight="1">
      <c r="A11" s="179" t="s">
        <v>97</v>
      </c>
      <c r="B11" s="180" t="s">
        <v>130</v>
      </c>
      <c r="C11" s="1224">
        <v>6510</v>
      </c>
      <c r="D11" s="1224"/>
      <c r="E11" s="1224"/>
      <c r="F11" s="1224"/>
      <c r="G11" s="1224"/>
      <c r="H11" s="1224"/>
      <c r="I11" s="1224"/>
      <c r="J11" s="1224"/>
      <c r="K11" s="1224"/>
      <c r="L11" s="1224"/>
      <c r="M11" s="1224"/>
      <c r="N11" s="1224"/>
      <c r="O11" s="1224"/>
      <c r="P11" s="1224"/>
      <c r="Q11" s="1224"/>
      <c r="R11" s="1224"/>
      <c r="S11" s="1224"/>
      <c r="T11" s="1224"/>
      <c r="U11" s="1224"/>
      <c r="V11" s="1224"/>
      <c r="W11" s="1224"/>
      <c r="X11" s="1224"/>
      <c r="Y11" s="1224"/>
      <c r="Z11" s="1224"/>
      <c r="AA11" s="1224"/>
      <c r="AB11" s="1224"/>
      <c r="AC11" s="1225"/>
      <c r="AD11" s="181" t="s">
        <v>98</v>
      </c>
    </row>
    <row r="12" spans="1:45" ht="25.5" customHeight="1">
      <c r="A12" s="174"/>
      <c r="B12" s="174"/>
      <c r="C12" s="174"/>
      <c r="D12" s="175"/>
      <c r="E12" s="175"/>
      <c r="F12" s="175"/>
      <c r="G12" s="175"/>
      <c r="H12" s="176"/>
      <c r="I12" s="176"/>
      <c r="J12" s="176"/>
      <c r="K12" s="176"/>
      <c r="L12" s="176"/>
      <c r="M12" s="176"/>
      <c r="N12" s="174"/>
      <c r="O12" s="174"/>
      <c r="P12" s="174"/>
      <c r="Q12" s="176"/>
      <c r="R12" s="176"/>
      <c r="S12" s="176"/>
      <c r="T12" s="176"/>
      <c r="U12" s="177"/>
      <c r="V12" s="177"/>
      <c r="W12" s="177"/>
      <c r="X12" s="177"/>
      <c r="Y12" s="177"/>
      <c r="Z12" s="177"/>
      <c r="AA12" s="177"/>
      <c r="AB12" s="177"/>
      <c r="AC12" s="177"/>
      <c r="AD12" s="182"/>
    </row>
    <row r="13" spans="1:45" ht="30" customHeight="1">
      <c r="A13" s="179" t="s">
        <v>99</v>
      </c>
      <c r="B13" s="180" t="s">
        <v>131</v>
      </c>
      <c r="C13" s="1215">
        <v>164780</v>
      </c>
      <c r="D13" s="1215"/>
      <c r="E13" s="1215"/>
      <c r="F13" s="1215"/>
      <c r="G13" s="1215"/>
      <c r="H13" s="1215"/>
      <c r="I13" s="1215"/>
      <c r="J13" s="1215"/>
      <c r="K13" s="1215"/>
      <c r="L13" s="1215"/>
      <c r="M13" s="1215"/>
      <c r="N13" s="1215"/>
      <c r="O13" s="1215"/>
      <c r="P13" s="1215"/>
      <c r="Q13" s="1215"/>
      <c r="R13" s="1215"/>
      <c r="S13" s="1215"/>
      <c r="T13" s="1215"/>
      <c r="U13" s="1215"/>
      <c r="V13" s="1215"/>
      <c r="W13" s="1215"/>
      <c r="X13" s="1215"/>
      <c r="Y13" s="1215"/>
      <c r="Z13" s="1215"/>
      <c r="AA13" s="1215"/>
      <c r="AB13" s="1215"/>
      <c r="AC13" s="1216"/>
      <c r="AD13" s="181" t="s">
        <v>98</v>
      </c>
    </row>
    <row r="14" spans="1:45" ht="25.5" customHeight="1">
      <c r="A14" s="174"/>
      <c r="B14" s="174"/>
      <c r="C14" s="174"/>
      <c r="D14" s="175"/>
      <c r="E14" s="175"/>
      <c r="F14" s="175"/>
      <c r="G14" s="175"/>
      <c r="H14" s="176"/>
      <c r="I14" s="176"/>
      <c r="J14" s="176"/>
      <c r="K14" s="176"/>
      <c r="L14" s="176"/>
      <c r="M14" s="176"/>
      <c r="N14" s="174"/>
      <c r="O14" s="174"/>
      <c r="P14" s="174"/>
      <c r="Q14" s="177"/>
      <c r="R14" s="176"/>
      <c r="S14" s="176"/>
      <c r="T14" s="176"/>
      <c r="U14" s="177"/>
      <c r="V14" s="177"/>
      <c r="W14" s="177"/>
      <c r="X14" s="177"/>
      <c r="Y14" s="177"/>
      <c r="Z14" s="177"/>
      <c r="AA14" s="177"/>
      <c r="AB14" s="177"/>
      <c r="AC14" s="177"/>
      <c r="AD14" s="182"/>
    </row>
    <row r="15" spans="1:45" ht="30" customHeight="1">
      <c r="A15" s="179" t="s">
        <v>100</v>
      </c>
      <c r="B15" s="180" t="s">
        <v>133</v>
      </c>
      <c r="C15" s="1226">
        <v>160000</v>
      </c>
      <c r="D15" s="1226"/>
      <c r="E15" s="1226"/>
      <c r="F15" s="1226"/>
      <c r="G15" s="1226"/>
      <c r="H15" s="1226"/>
      <c r="I15" s="1226"/>
      <c r="J15" s="1226"/>
      <c r="K15" s="1226"/>
      <c r="L15" s="1226"/>
      <c r="M15" s="1226"/>
      <c r="N15" s="1226"/>
      <c r="O15" s="1226"/>
      <c r="P15" s="1226"/>
      <c r="Q15" s="1226"/>
      <c r="R15" s="1226"/>
      <c r="S15" s="1226"/>
      <c r="T15" s="1226"/>
      <c r="U15" s="1226"/>
      <c r="V15" s="1226"/>
      <c r="W15" s="1226"/>
      <c r="X15" s="1226"/>
      <c r="Y15" s="1226"/>
      <c r="Z15" s="1226"/>
      <c r="AA15" s="1226"/>
      <c r="AB15" s="1226"/>
      <c r="AC15" s="1227"/>
      <c r="AD15" s="181" t="s">
        <v>98</v>
      </c>
    </row>
    <row r="16" spans="1:45" s="35" customFormat="1" ht="30" customHeight="1">
      <c r="A16" s="80"/>
      <c r="B16" s="17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8"/>
    </row>
    <row r="17" spans="1:30" s="35" customFormat="1" ht="20.25" customHeight="1">
      <c r="A17" s="1229" t="s">
        <v>132</v>
      </c>
      <c r="B17" s="1232" t="s">
        <v>143</v>
      </c>
      <c r="C17" s="1207" t="s">
        <v>134</v>
      </c>
      <c r="D17" s="183"/>
      <c r="E17" s="1210" t="s">
        <v>135</v>
      </c>
      <c r="F17" s="1210"/>
      <c r="G17" s="1210"/>
      <c r="H17" s="1210"/>
      <c r="I17" s="1210"/>
      <c r="J17" s="82"/>
      <c r="K17" s="1236" t="s">
        <v>218</v>
      </c>
      <c r="L17" s="1236"/>
      <c r="M17" s="1236"/>
      <c r="N17" s="1236"/>
      <c r="O17" s="1236"/>
      <c r="P17" s="1236"/>
      <c r="Q17" s="1236"/>
      <c r="R17" s="1236"/>
      <c r="S17" s="1236"/>
      <c r="T17" s="1236"/>
      <c r="U17" s="1236"/>
      <c r="V17" s="1236"/>
      <c r="W17" s="1236"/>
      <c r="X17" s="1236"/>
      <c r="Y17" s="1236"/>
      <c r="Z17" s="1236"/>
      <c r="AA17" s="1236"/>
      <c r="AB17" s="1236"/>
      <c r="AC17" s="83"/>
      <c r="AD17" s="1217" t="s">
        <v>173</v>
      </c>
    </row>
    <row r="18" spans="1:30" s="35" customFormat="1" ht="30" customHeight="1">
      <c r="A18" s="1230"/>
      <c r="B18" s="1233"/>
      <c r="C18" s="1235"/>
      <c r="D18" s="184" t="s">
        <v>136</v>
      </c>
      <c r="E18" s="1220">
        <v>79950</v>
      </c>
      <c r="F18" s="1220"/>
      <c r="G18" s="1220"/>
      <c r="H18" s="1220"/>
      <c r="I18" s="1220"/>
      <c r="J18" s="35" t="s">
        <v>137</v>
      </c>
      <c r="K18" s="1220">
        <v>790</v>
      </c>
      <c r="L18" s="1220"/>
      <c r="M18" s="1220"/>
      <c r="N18" s="185" t="s">
        <v>171</v>
      </c>
      <c r="O18" s="1221" t="s">
        <v>219</v>
      </c>
      <c r="P18" s="1221"/>
      <c r="Q18" s="1221"/>
      <c r="R18" s="1221"/>
      <c r="S18" s="185" t="s">
        <v>66</v>
      </c>
      <c r="T18" s="1222" t="s">
        <v>220</v>
      </c>
      <c r="U18" s="1222"/>
      <c r="V18" s="1222"/>
      <c r="W18" s="1222"/>
      <c r="X18" s="185" t="s">
        <v>66</v>
      </c>
      <c r="Y18" s="1223">
        <v>8.4</v>
      </c>
      <c r="Z18" s="1223"/>
      <c r="AA18" s="1223"/>
      <c r="AB18" s="186" t="s">
        <v>138</v>
      </c>
      <c r="AC18" s="187" t="s">
        <v>138</v>
      </c>
      <c r="AD18" s="1218"/>
    </row>
    <row r="19" spans="1:30" s="35" customFormat="1" ht="30" customHeight="1">
      <c r="A19" s="1230"/>
      <c r="B19" s="1233"/>
      <c r="C19" s="1208"/>
      <c r="D19" s="188"/>
      <c r="E19" s="189"/>
      <c r="F19" s="189"/>
      <c r="G19" s="189"/>
      <c r="H19" s="189"/>
      <c r="I19" s="1205" t="s">
        <v>139</v>
      </c>
      <c r="J19" s="1205"/>
      <c r="K19" s="1205"/>
      <c r="L19" s="1205"/>
      <c r="M19" s="1205"/>
      <c r="N19" s="1205"/>
      <c r="O19" s="1205"/>
      <c r="P19" s="1205"/>
      <c r="Q19" s="1205"/>
      <c r="R19" s="1205"/>
      <c r="S19" s="1205"/>
      <c r="T19" s="1205"/>
      <c r="U19" s="1205"/>
      <c r="V19" s="1205"/>
      <c r="W19" s="1205"/>
      <c r="X19" s="1205"/>
      <c r="Y19" s="1205"/>
      <c r="Z19" s="1205"/>
      <c r="AA19" s="1205"/>
      <c r="AB19" s="1205"/>
      <c r="AC19" s="1206"/>
      <c r="AD19" s="1218"/>
    </row>
    <row r="20" spans="1:30" s="35" customFormat="1" ht="20.25" customHeight="1">
      <c r="A20" s="1230"/>
      <c r="B20" s="1233"/>
      <c r="C20" s="1207" t="s">
        <v>140</v>
      </c>
      <c r="D20" s="170"/>
      <c r="E20" s="1210" t="s">
        <v>135</v>
      </c>
      <c r="F20" s="1210"/>
      <c r="G20" s="1210"/>
      <c r="H20" s="1210"/>
      <c r="I20" s="1210"/>
      <c r="J20" s="82"/>
      <c r="K20" s="82"/>
      <c r="L20" s="82"/>
      <c r="M20" s="1236" t="s">
        <v>218</v>
      </c>
      <c r="N20" s="1236"/>
      <c r="O20" s="1236"/>
      <c r="P20" s="1236"/>
      <c r="Q20" s="1236"/>
      <c r="R20" s="1236"/>
      <c r="S20" s="1236"/>
      <c r="T20" s="1236"/>
      <c r="U20" s="1236"/>
      <c r="V20" s="1236"/>
      <c r="W20" s="1236"/>
      <c r="X20" s="1236"/>
      <c r="Y20" s="98"/>
      <c r="Z20" s="170"/>
      <c r="AA20" s="82"/>
      <c r="AB20" s="82"/>
      <c r="AC20" s="83"/>
      <c r="AD20" s="1218"/>
    </row>
    <row r="21" spans="1:30" s="35" customFormat="1" ht="30" customHeight="1">
      <c r="A21" s="1230"/>
      <c r="B21" s="1233"/>
      <c r="C21" s="1235"/>
      <c r="D21" s="35" t="s">
        <v>136</v>
      </c>
      <c r="E21" s="1220">
        <v>50000</v>
      </c>
      <c r="F21" s="1220"/>
      <c r="G21" s="1220"/>
      <c r="H21" s="1220"/>
      <c r="I21" s="1220"/>
      <c r="J21" s="35" t="s">
        <v>137</v>
      </c>
      <c r="M21" s="1237">
        <v>500</v>
      </c>
      <c r="N21" s="1237"/>
      <c r="O21" s="1237"/>
      <c r="P21" s="1237"/>
      <c r="Q21" s="1237"/>
      <c r="R21" s="1237"/>
      <c r="S21" s="1237"/>
      <c r="T21" s="1237"/>
      <c r="U21" s="1237"/>
      <c r="V21" s="1237"/>
      <c r="W21" s="1237"/>
      <c r="X21" s="1237"/>
      <c r="Y21" s="190"/>
      <c r="Z21" s="84" t="s">
        <v>138</v>
      </c>
      <c r="AC21" s="85"/>
      <c r="AD21" s="1218"/>
    </row>
    <row r="22" spans="1:30" s="35" customFormat="1" ht="30" customHeight="1">
      <c r="A22" s="1230"/>
      <c r="B22" s="1233"/>
      <c r="C22" s="1208"/>
      <c r="D22" s="86"/>
      <c r="E22" s="189"/>
      <c r="F22" s="189"/>
      <c r="G22" s="189"/>
      <c r="H22" s="189"/>
      <c r="I22" s="1205" t="s">
        <v>139</v>
      </c>
      <c r="J22" s="1205"/>
      <c r="K22" s="1205"/>
      <c r="L22" s="1205"/>
      <c r="M22" s="1205"/>
      <c r="N22" s="1205"/>
      <c r="O22" s="1205"/>
      <c r="P22" s="1205"/>
      <c r="Q22" s="1205"/>
      <c r="R22" s="1205"/>
      <c r="S22" s="1205"/>
      <c r="T22" s="1205"/>
      <c r="U22" s="1205"/>
      <c r="V22" s="1205"/>
      <c r="W22" s="1205"/>
      <c r="X22" s="1205"/>
      <c r="Y22" s="1205"/>
      <c r="Z22" s="1205"/>
      <c r="AA22" s="1205"/>
      <c r="AB22" s="1205"/>
      <c r="AC22" s="1206"/>
      <c r="AD22" s="1218"/>
    </row>
    <row r="23" spans="1:30" s="35" customFormat="1" ht="20.25" customHeight="1">
      <c r="A23" s="1230"/>
      <c r="B23" s="1233"/>
      <c r="C23" s="1207" t="s">
        <v>141</v>
      </c>
      <c r="D23" s="1209" t="s">
        <v>135</v>
      </c>
      <c r="E23" s="1210"/>
      <c r="F23" s="1210"/>
      <c r="G23" s="1210"/>
      <c r="H23" s="1210"/>
      <c r="I23" s="1210"/>
      <c r="J23" s="1210"/>
      <c r="K23" s="1210"/>
      <c r="L23" s="1210"/>
      <c r="M23" s="191"/>
      <c r="N23" s="191"/>
      <c r="O23" s="97"/>
      <c r="P23" s="97"/>
      <c r="Q23" s="192"/>
      <c r="R23" s="192"/>
      <c r="S23" s="192"/>
      <c r="T23" s="192"/>
      <c r="U23" s="192"/>
      <c r="V23" s="192"/>
      <c r="W23" s="192"/>
      <c r="X23" s="192"/>
      <c r="Y23" s="192"/>
      <c r="Z23" s="192"/>
      <c r="AA23" s="192"/>
      <c r="AB23" s="192"/>
      <c r="AC23" s="193"/>
      <c r="AD23" s="1218"/>
    </row>
    <row r="24" spans="1:30" s="35" customFormat="1" ht="30" customHeight="1">
      <c r="A24" s="1231"/>
      <c r="B24" s="1234"/>
      <c r="C24" s="1208"/>
      <c r="D24" s="1211">
        <v>10000</v>
      </c>
      <c r="E24" s="1212"/>
      <c r="F24" s="1212"/>
      <c r="G24" s="1212"/>
      <c r="H24" s="1212"/>
      <c r="I24" s="1212"/>
      <c r="J24" s="1213" t="s">
        <v>142</v>
      </c>
      <c r="K24" s="1213"/>
      <c r="L24" s="1213"/>
      <c r="M24" s="1213"/>
      <c r="N24" s="1213"/>
      <c r="O24" s="1213"/>
      <c r="P24" s="1213"/>
      <c r="Q24" s="1213"/>
      <c r="R24" s="1213"/>
      <c r="S24" s="1213"/>
      <c r="T24" s="1213"/>
      <c r="U24" s="1213"/>
      <c r="V24" s="1213"/>
      <c r="W24" s="1213"/>
      <c r="X24" s="1213"/>
      <c r="Y24" s="1213"/>
      <c r="Z24" s="1213"/>
      <c r="AA24" s="1213"/>
      <c r="AB24" s="1213"/>
      <c r="AC24" s="1214"/>
      <c r="AD24" s="1219"/>
    </row>
    <row r="25" spans="1:30" ht="25.5" customHeight="1">
      <c r="A25" s="174"/>
      <c r="B25" s="174"/>
      <c r="C25" s="174"/>
      <c r="D25" s="175"/>
      <c r="E25" s="175"/>
      <c r="F25" s="175"/>
      <c r="G25" s="175"/>
      <c r="H25" s="176"/>
      <c r="I25" s="176"/>
      <c r="J25" s="176"/>
      <c r="K25" s="176"/>
      <c r="L25" s="176"/>
      <c r="M25" s="176"/>
      <c r="N25" s="174"/>
      <c r="O25" s="174"/>
      <c r="P25" s="174"/>
      <c r="Q25" s="177"/>
      <c r="R25" s="176"/>
      <c r="S25" s="176"/>
      <c r="T25" s="176"/>
      <c r="U25" s="177"/>
      <c r="V25" s="177"/>
      <c r="W25" s="177"/>
      <c r="X25" s="177"/>
      <c r="Y25" s="177"/>
      <c r="Z25" s="177"/>
      <c r="AA25" s="177"/>
      <c r="AB25" s="177"/>
      <c r="AC25" s="177"/>
      <c r="AD25" s="194" t="s">
        <v>101</v>
      </c>
    </row>
    <row r="26" spans="1:30" ht="30" customHeight="1">
      <c r="A26" s="179" t="s">
        <v>102</v>
      </c>
      <c r="B26" s="180" t="s">
        <v>172</v>
      </c>
      <c r="C26" s="1215">
        <v>150000</v>
      </c>
      <c r="D26" s="1215"/>
      <c r="E26" s="1215"/>
      <c r="F26" s="1215"/>
      <c r="G26" s="1215"/>
      <c r="H26" s="1215"/>
      <c r="I26" s="1215"/>
      <c r="J26" s="1215"/>
      <c r="K26" s="1215"/>
      <c r="L26" s="1215"/>
      <c r="M26" s="1215"/>
      <c r="N26" s="1215"/>
      <c r="O26" s="1215"/>
      <c r="P26" s="1215"/>
      <c r="Q26" s="1215"/>
      <c r="R26" s="1215"/>
      <c r="S26" s="1215"/>
      <c r="T26" s="1215"/>
      <c r="U26" s="1215"/>
      <c r="V26" s="1215"/>
      <c r="W26" s="1215"/>
      <c r="X26" s="1215"/>
      <c r="Y26" s="1215"/>
      <c r="Z26" s="1215"/>
      <c r="AA26" s="1215"/>
      <c r="AB26" s="1215"/>
      <c r="AC26" s="1216"/>
      <c r="AD26" s="195" t="s">
        <v>98</v>
      </c>
    </row>
    <row r="27" spans="1:30" ht="25.5" customHeight="1">
      <c r="A27" s="1228"/>
      <c r="B27" s="1228"/>
      <c r="C27" s="1228"/>
      <c r="D27" s="1228"/>
      <c r="E27" s="1228"/>
      <c r="F27" s="1228"/>
      <c r="G27" s="1228"/>
      <c r="H27" s="1228"/>
      <c r="I27" s="1228"/>
      <c r="J27" s="1228"/>
      <c r="K27" s="1228"/>
      <c r="L27" s="1228"/>
      <c r="M27" s="1228"/>
      <c r="N27" s="1228"/>
      <c r="O27" s="1228"/>
      <c r="P27" s="1228"/>
      <c r="Q27" s="1228"/>
      <c r="R27" s="1228"/>
      <c r="S27" s="1228"/>
      <c r="T27" s="1228"/>
      <c r="U27" s="1228"/>
      <c r="V27" s="1228"/>
      <c r="W27" s="1228"/>
      <c r="X27" s="1228"/>
      <c r="Y27" s="1228"/>
      <c r="Z27" s="1228"/>
      <c r="AA27" s="1228"/>
      <c r="AB27" s="1228"/>
      <c r="AC27" s="1228"/>
      <c r="AD27" s="1228"/>
    </row>
    <row r="28" spans="1:30" ht="25.5" customHeight="1">
      <c r="A28" s="1228" t="s">
        <v>221</v>
      </c>
      <c r="B28" s="1228"/>
      <c r="C28" s="1228"/>
      <c r="D28" s="1228"/>
      <c r="E28" s="1228"/>
      <c r="F28" s="1228"/>
      <c r="G28" s="1228"/>
      <c r="H28" s="1228"/>
      <c r="I28" s="1228"/>
      <c r="J28" s="1228"/>
      <c r="K28" s="1228"/>
      <c r="L28" s="1228"/>
      <c r="M28" s="1228"/>
      <c r="N28" s="1228"/>
      <c r="O28" s="1228"/>
      <c r="P28" s="1228"/>
      <c r="Q28" s="1228"/>
      <c r="R28" s="1228"/>
      <c r="S28" s="1228"/>
      <c r="T28" s="1228"/>
      <c r="U28" s="1228"/>
      <c r="V28" s="1228"/>
      <c r="W28" s="1228"/>
      <c r="X28" s="1228"/>
      <c r="Y28" s="1228"/>
      <c r="Z28" s="1228"/>
      <c r="AA28" s="1228"/>
      <c r="AB28" s="1228"/>
      <c r="AC28" s="1228"/>
      <c r="AD28" s="1228"/>
    </row>
    <row r="29" spans="1:30" ht="75.599999999999994" customHeight="1">
      <c r="A29" s="1204" t="s">
        <v>222</v>
      </c>
      <c r="B29" s="1204"/>
      <c r="C29" s="1204"/>
      <c r="D29" s="1204"/>
      <c r="E29" s="1204"/>
      <c r="F29" s="1204"/>
      <c r="G29" s="1204"/>
      <c r="H29" s="1204"/>
      <c r="I29" s="1204"/>
      <c r="J29" s="1204"/>
      <c r="K29" s="1204"/>
      <c r="L29" s="1204"/>
      <c r="M29" s="1204"/>
      <c r="N29" s="1204"/>
      <c r="O29" s="1204"/>
      <c r="P29" s="1204"/>
      <c r="Q29" s="1204"/>
      <c r="R29" s="1204"/>
      <c r="S29" s="1204"/>
      <c r="T29" s="1204"/>
      <c r="U29" s="1204"/>
      <c r="V29" s="1204"/>
      <c r="W29" s="1204"/>
      <c r="X29" s="1204"/>
      <c r="Y29" s="1204"/>
      <c r="Z29" s="1204"/>
      <c r="AA29" s="1204"/>
      <c r="AB29" s="1204"/>
      <c r="AC29" s="1204"/>
      <c r="AD29" s="1204"/>
    </row>
    <row r="64" spans="81:108" ht="25.5" customHeight="1">
      <c r="CC64" s="196"/>
      <c r="CD64" s="197"/>
      <c r="CE64" s="197"/>
      <c r="CF64" s="197"/>
      <c r="CG64" s="197"/>
      <c r="CH64" s="197"/>
      <c r="CI64" s="198"/>
      <c r="CX64" s="196">
        <v>0</v>
      </c>
      <c r="CY64" s="197"/>
      <c r="CZ64" s="197"/>
      <c r="DA64" s="197"/>
      <c r="DB64" s="197"/>
      <c r="DC64" s="197"/>
      <c r="DD64" s="198"/>
    </row>
    <row r="65" spans="81:113" ht="25.5" customHeight="1">
      <c r="CC65" s="199"/>
      <c r="CI65" s="200"/>
      <c r="CX65" s="199"/>
      <c r="DD65" s="200"/>
    </row>
    <row r="66" spans="81:113" ht="25.5" customHeight="1">
      <c r="CC66" s="199"/>
      <c r="CI66" s="200"/>
      <c r="CX66" s="199"/>
      <c r="DD66" s="200"/>
    </row>
    <row r="67" spans="81:113" ht="25.5" customHeight="1">
      <c r="CC67" s="199"/>
      <c r="CI67" s="200"/>
      <c r="CX67" s="199"/>
      <c r="DD67" s="200"/>
    </row>
    <row r="68" spans="81:113" ht="25.5" customHeight="1">
      <c r="CC68" s="199"/>
      <c r="CI68" s="200"/>
      <c r="CX68" s="199"/>
      <c r="DD68" s="200"/>
    </row>
    <row r="69" spans="81:113" ht="25.5" customHeight="1">
      <c r="CC69" s="199"/>
      <c r="CI69" s="200"/>
      <c r="CX69" s="199"/>
      <c r="DD69" s="200"/>
    </row>
    <row r="70" spans="81:113" ht="25.5" customHeight="1">
      <c r="CC70" s="199"/>
      <c r="CI70" s="200"/>
      <c r="CX70" s="199"/>
      <c r="DD70" s="200"/>
    </row>
    <row r="71" spans="81:113" ht="25.5" customHeight="1">
      <c r="CC71" s="201"/>
      <c r="CD71" s="202"/>
      <c r="CE71" s="202"/>
      <c r="CF71" s="202"/>
      <c r="CG71" s="202"/>
      <c r="CH71" s="202"/>
      <c r="CI71" s="203"/>
      <c r="CX71" s="201"/>
      <c r="CY71" s="202"/>
      <c r="CZ71" s="202"/>
      <c r="DA71" s="202"/>
      <c r="DB71" s="202"/>
      <c r="DC71" s="202"/>
      <c r="DD71" s="203"/>
    </row>
    <row r="72" spans="81:113" ht="25.5" customHeight="1">
      <c r="DF72" s="196"/>
      <c r="DG72" s="197"/>
      <c r="DH72" s="197"/>
      <c r="DI72" s="198"/>
    </row>
    <row r="73" spans="81:113" ht="25.5" customHeight="1">
      <c r="DF73" s="199"/>
      <c r="DI73" s="200"/>
    </row>
    <row r="74" spans="81:113" ht="25.5" customHeight="1">
      <c r="DF74" s="199"/>
      <c r="DI74" s="200"/>
    </row>
    <row r="75" spans="81:113" ht="25.5" customHeight="1">
      <c r="DF75" s="199"/>
      <c r="DI75" s="200"/>
    </row>
    <row r="76" spans="81:113" ht="25.5" customHeight="1">
      <c r="DF76" s="199"/>
      <c r="DI76" s="200"/>
    </row>
    <row r="77" spans="81:113" ht="25.5" customHeight="1">
      <c r="DF77" s="199"/>
      <c r="DI77" s="200"/>
    </row>
    <row r="78" spans="81:113" ht="25.5" customHeight="1">
      <c r="DF78" s="199"/>
      <c r="DI78" s="200"/>
    </row>
    <row r="79" spans="81:113" ht="25.5" customHeight="1">
      <c r="DF79" s="201"/>
      <c r="DG79" s="202"/>
      <c r="DH79" s="202"/>
      <c r="DI79" s="203"/>
    </row>
  </sheetData>
  <sheetProtection algorithmName="SHA-512" hashValue="hBcxO7FKolNq4eHD7ulha6YewZXYeXG62Cma/maqVCSum9pWwnPB0VviMAdgVATJtoq0fhi9S4I2e2thCh2Yzw==" saltValue="NQ6kcUsledDzeP3Vj4HNOA==" spinCount="100000" sheet="1" objects="1" scenarios="1"/>
  <mergeCells count="54">
    <mergeCell ref="A3:A5"/>
    <mergeCell ref="B3:B5"/>
    <mergeCell ref="C3:AC3"/>
    <mergeCell ref="AD3:AD5"/>
    <mergeCell ref="C4:P4"/>
    <mergeCell ref="R4:V4"/>
    <mergeCell ref="W4:AC4"/>
    <mergeCell ref="C5:P5"/>
    <mergeCell ref="R5:V5"/>
    <mergeCell ref="W5:AC5"/>
    <mergeCell ref="A7:A9"/>
    <mergeCell ref="B7:B9"/>
    <mergeCell ref="C7:I7"/>
    <mergeCell ref="J7:O7"/>
    <mergeCell ref="P7:U7"/>
    <mergeCell ref="AD7:AD9"/>
    <mergeCell ref="C8:I8"/>
    <mergeCell ref="J8:O8"/>
    <mergeCell ref="P8:U8"/>
    <mergeCell ref="V8:AC8"/>
    <mergeCell ref="C9:I9"/>
    <mergeCell ref="J9:O9"/>
    <mergeCell ref="P9:U9"/>
    <mergeCell ref="V9:AC9"/>
    <mergeCell ref="V7:AC7"/>
    <mergeCell ref="C11:AC11"/>
    <mergeCell ref="C13:AC13"/>
    <mergeCell ref="C15:AC15"/>
    <mergeCell ref="A27:AD27"/>
    <mergeCell ref="A28:AD28"/>
    <mergeCell ref="A17:A24"/>
    <mergeCell ref="B17:B24"/>
    <mergeCell ref="C17:C19"/>
    <mergeCell ref="E17:I17"/>
    <mergeCell ref="K17:AB17"/>
    <mergeCell ref="C20:C22"/>
    <mergeCell ref="M21:X21"/>
    <mergeCell ref="E20:I20"/>
    <mergeCell ref="M20:X20"/>
    <mergeCell ref="E21:I21"/>
    <mergeCell ref="A29:AD29"/>
    <mergeCell ref="I22:AC22"/>
    <mergeCell ref="C23:C24"/>
    <mergeCell ref="D23:L23"/>
    <mergeCell ref="D24:I24"/>
    <mergeCell ref="J24:AC24"/>
    <mergeCell ref="C26:AC26"/>
    <mergeCell ref="AD17:AD24"/>
    <mergeCell ref="E18:I18"/>
    <mergeCell ref="K18:M18"/>
    <mergeCell ref="O18:R18"/>
    <mergeCell ref="T18:W18"/>
    <mergeCell ref="Y18:AA18"/>
    <mergeCell ref="I19:AC19"/>
  </mergeCells>
  <phoneticPr fontId="1"/>
  <conditionalFormatting sqref="AD7:AD9">
    <cfRule type="expression" dxfId="1" priority="1">
      <formula>AD7&lt;#REF!</formula>
    </cfRule>
    <cfRule type="expression" dxfId="0" priority="2">
      <formula>AD7&gt;#REF!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F686-2D9B-463E-B00A-D3CD66541643}">
  <dimension ref="A1:L32"/>
  <sheetViews>
    <sheetView workbookViewId="0">
      <selection activeCell="B7" sqref="B7:B24"/>
    </sheetView>
  </sheetViews>
  <sheetFormatPr defaultRowHeight="13.5"/>
  <cols>
    <col min="1" max="1" width="31.125" style="301" customWidth="1"/>
    <col min="2" max="2" width="25.5" style="301" customWidth="1"/>
    <col min="3" max="3" width="3.125" style="301" customWidth="1"/>
    <col min="4" max="4" width="16.25" style="301" customWidth="1"/>
    <col min="5" max="5" width="13.75" style="301" customWidth="1"/>
    <col min="6" max="6" width="15.875" style="301" customWidth="1"/>
    <col min="7" max="7" width="16.25" style="301" customWidth="1"/>
    <col min="8" max="8" width="31.75" style="301" customWidth="1"/>
    <col min="9" max="9" width="35.5" style="301" customWidth="1"/>
    <col min="10" max="10" width="28.375" style="301" customWidth="1"/>
    <col min="11" max="11" width="28.75" style="301" customWidth="1"/>
    <col min="12" max="16384" width="9" style="301"/>
  </cols>
  <sheetData>
    <row r="1" spans="1:12" ht="25.5">
      <c r="A1" s="300" t="s">
        <v>282</v>
      </c>
      <c r="D1" s="302" t="s">
        <v>283</v>
      </c>
      <c r="E1" s="303" t="s">
        <v>284</v>
      </c>
      <c r="F1" s="303"/>
      <c r="G1" s="303"/>
      <c r="H1" s="302" t="s">
        <v>285</v>
      </c>
      <c r="I1" s="303" t="s">
        <v>284</v>
      </c>
      <c r="J1" s="302" t="s">
        <v>286</v>
      </c>
      <c r="K1" s="303" t="s">
        <v>284</v>
      </c>
      <c r="L1" s="303"/>
    </row>
    <row r="2" spans="1:12" ht="24">
      <c r="A2" s="304" t="s">
        <v>287</v>
      </c>
      <c r="D2" s="305" t="s">
        <v>288</v>
      </c>
      <c r="E2" s="306"/>
      <c r="F2" s="305" t="s">
        <v>289</v>
      </c>
      <c r="G2" s="307"/>
      <c r="H2" s="308" t="s">
        <v>290</v>
      </c>
      <c r="I2" s="309"/>
      <c r="J2" s="305" t="s">
        <v>291</v>
      </c>
      <c r="K2" s="309"/>
    </row>
    <row r="3" spans="1:12" ht="25.5">
      <c r="A3" s="300"/>
      <c r="D3" s="310" t="s">
        <v>292</v>
      </c>
      <c r="E3" s="306"/>
      <c r="F3" s="310" t="s">
        <v>293</v>
      </c>
      <c r="G3" s="311"/>
      <c r="H3" s="308" t="s">
        <v>294</v>
      </c>
      <c r="I3" s="309"/>
      <c r="J3" s="305" t="s">
        <v>294</v>
      </c>
      <c r="K3" s="309"/>
    </row>
    <row r="4" spans="1:12" ht="21">
      <c r="D4" s="312" t="s">
        <v>295</v>
      </c>
      <c r="E4" s="313"/>
      <c r="F4" s="312" t="s">
        <v>296</v>
      </c>
      <c r="G4" s="311"/>
      <c r="H4" s="314"/>
      <c r="I4" s="303"/>
      <c r="J4" s="308" t="s">
        <v>297</v>
      </c>
      <c r="K4" s="315"/>
    </row>
    <row r="5" spans="1:12" ht="21">
      <c r="D5" s="316"/>
      <c r="E5" s="317"/>
      <c r="F5" s="316"/>
      <c r="G5" s="318"/>
      <c r="H5" s="314"/>
      <c r="I5" s="303"/>
      <c r="J5" s="319" t="s">
        <v>298</v>
      </c>
      <c r="K5" s="309"/>
    </row>
    <row r="6" spans="1:12" ht="14.25">
      <c r="A6" s="320" t="s">
        <v>299</v>
      </c>
      <c r="B6" s="321">
        <f>②積算表!G16</f>
        <v>0</v>
      </c>
      <c r="D6" s="315" t="s">
        <v>299</v>
      </c>
      <c r="E6" s="309"/>
      <c r="F6" s="316"/>
      <c r="G6" s="318"/>
      <c r="H6" s="315" t="s">
        <v>299</v>
      </c>
      <c r="I6" s="309"/>
      <c r="J6" s="315" t="s">
        <v>299</v>
      </c>
      <c r="K6" s="309"/>
    </row>
    <row r="7" spans="1:12" ht="18.75" customHeight="1">
      <c r="A7" s="315" t="s">
        <v>300</v>
      </c>
      <c r="B7" s="309"/>
      <c r="D7" s="315"/>
      <c r="E7" s="309"/>
      <c r="F7" s="322"/>
      <c r="G7" s="318"/>
      <c r="H7" s="315"/>
      <c r="I7" s="309"/>
      <c r="J7" s="315"/>
      <c r="K7" s="309"/>
    </row>
    <row r="8" spans="1:12" ht="14.25">
      <c r="A8" s="315" t="s">
        <v>294</v>
      </c>
      <c r="B8" s="309"/>
      <c r="D8" s="315"/>
      <c r="E8" s="309"/>
      <c r="F8" s="316"/>
      <c r="G8" s="318"/>
      <c r="H8" s="315"/>
      <c r="I8" s="309"/>
      <c r="J8" s="315"/>
      <c r="K8" s="309"/>
    </row>
    <row r="9" spans="1:12" ht="18.75" customHeight="1">
      <c r="A9" s="320" t="s">
        <v>301</v>
      </c>
      <c r="B9" s="321">
        <f>②積算表!G21</f>
        <v>12</v>
      </c>
      <c r="D9" s="315" t="s">
        <v>301</v>
      </c>
      <c r="E9" s="309"/>
      <c r="F9" s="303"/>
      <c r="G9" s="303"/>
      <c r="H9" s="315" t="s">
        <v>301</v>
      </c>
      <c r="I9" s="309"/>
      <c r="J9" s="315" t="s">
        <v>301</v>
      </c>
      <c r="K9" s="309"/>
    </row>
    <row r="10" spans="1:12" ht="18.75" customHeight="1">
      <c r="A10" s="320" t="s">
        <v>302</v>
      </c>
      <c r="B10" s="321">
        <f>②積算表!M21</f>
        <v>2</v>
      </c>
      <c r="D10" s="315" t="s">
        <v>302</v>
      </c>
      <c r="E10" s="309"/>
      <c r="F10" s="303"/>
      <c r="G10" s="303"/>
      <c r="H10" s="315" t="s">
        <v>302</v>
      </c>
      <c r="I10" s="309"/>
      <c r="J10" s="315" t="s">
        <v>302</v>
      </c>
      <c r="K10" s="309"/>
    </row>
    <row r="11" spans="1:12" ht="18.75" customHeight="1">
      <c r="A11" s="320" t="s">
        <v>303</v>
      </c>
      <c r="B11" s="321">
        <f>②積算表!S21</f>
        <v>6</v>
      </c>
      <c r="D11" s="315" t="s">
        <v>303</v>
      </c>
      <c r="E11" s="309"/>
      <c r="F11" s="303"/>
      <c r="G11" s="303"/>
      <c r="H11" s="315" t="s">
        <v>303</v>
      </c>
      <c r="I11" s="309"/>
      <c r="J11" s="315" t="s">
        <v>303</v>
      </c>
      <c r="K11" s="309"/>
    </row>
    <row r="12" spans="1:12" ht="18.75" customHeight="1">
      <c r="A12" s="320" t="s">
        <v>304</v>
      </c>
      <c r="B12" s="323" t="str">
        <f>②積算表!Y21</f>
        <v>○</v>
      </c>
      <c r="D12" s="315" t="s">
        <v>304</v>
      </c>
      <c r="E12" s="309"/>
      <c r="F12" s="303"/>
      <c r="G12" s="303"/>
      <c r="H12" s="315" t="s">
        <v>304</v>
      </c>
      <c r="I12" s="309"/>
      <c r="J12" s="315" t="s">
        <v>304</v>
      </c>
      <c r="K12" s="309"/>
    </row>
    <row r="13" spans="1:12">
      <c r="D13" s="303"/>
      <c r="E13" s="303"/>
      <c r="F13" s="303"/>
      <c r="G13" s="303"/>
      <c r="H13" s="303"/>
      <c r="I13" s="303"/>
      <c r="J13" s="303"/>
      <c r="K13" s="303"/>
    </row>
    <row r="14" spans="1:12">
      <c r="A14" s="324" t="s">
        <v>305</v>
      </c>
      <c r="D14" s="325" t="s">
        <v>305</v>
      </c>
      <c r="E14" s="303"/>
      <c r="F14" s="303"/>
      <c r="G14" s="303"/>
      <c r="H14" s="325" t="s">
        <v>305</v>
      </c>
      <c r="I14" s="303"/>
      <c r="J14" s="325" t="s">
        <v>305</v>
      </c>
      <c r="K14" s="303"/>
    </row>
    <row r="15" spans="1:12" ht="54">
      <c r="A15" s="326" t="s">
        <v>306</v>
      </c>
      <c r="B15" s="327" t="e">
        <f>②積算表!M26</f>
        <v>#N/A</v>
      </c>
      <c r="D15" s="328" t="s">
        <v>306</v>
      </c>
      <c r="E15" s="329"/>
      <c r="F15" s="303"/>
      <c r="G15" s="303"/>
      <c r="H15" s="328" t="s">
        <v>306</v>
      </c>
      <c r="I15" s="329"/>
      <c r="J15" s="328" t="s">
        <v>306</v>
      </c>
      <c r="K15" s="329"/>
    </row>
    <row r="16" spans="1:12" ht="40.5">
      <c r="A16" s="328" t="s">
        <v>307</v>
      </c>
      <c r="B16" s="329"/>
      <c r="D16" s="328" t="s">
        <v>307</v>
      </c>
      <c r="E16" s="329"/>
      <c r="F16" s="303"/>
      <c r="G16" s="303"/>
      <c r="H16" s="328" t="s">
        <v>307</v>
      </c>
      <c r="I16" s="329"/>
      <c r="J16" s="328" t="s">
        <v>307</v>
      </c>
      <c r="K16" s="329"/>
    </row>
    <row r="17" spans="1:11" ht="40.5">
      <c r="A17" s="328" t="s">
        <v>308</v>
      </c>
      <c r="B17" s="329"/>
      <c r="D17" s="328" t="s">
        <v>308</v>
      </c>
      <c r="E17" s="329"/>
      <c r="F17" s="303"/>
      <c r="G17" s="303"/>
      <c r="H17" s="328" t="s">
        <v>308</v>
      </c>
      <c r="I17" s="329"/>
      <c r="J17" s="328" t="s">
        <v>308</v>
      </c>
      <c r="K17" s="329"/>
    </row>
    <row r="18" spans="1:11">
      <c r="A18" s="330"/>
      <c r="D18" s="315"/>
      <c r="E18" s="303"/>
      <c r="F18" s="303"/>
      <c r="G18" s="303"/>
      <c r="H18" s="331"/>
      <c r="I18" s="303"/>
      <c r="J18" s="331"/>
      <c r="K18" s="303"/>
    </row>
    <row r="19" spans="1:11" ht="24.75" customHeight="1">
      <c r="A19" s="326" t="s">
        <v>309</v>
      </c>
      <c r="B19" s="321" t="e">
        <f>②積算表!M50</f>
        <v>#N/A</v>
      </c>
      <c r="C19" s="330"/>
      <c r="D19" s="328" t="s">
        <v>309</v>
      </c>
      <c r="E19" s="315"/>
      <c r="F19" s="303"/>
      <c r="G19" s="303"/>
      <c r="H19" s="328" t="s">
        <v>309</v>
      </c>
      <c r="I19" s="315"/>
      <c r="J19" s="328" t="s">
        <v>309</v>
      </c>
      <c r="K19" s="315"/>
    </row>
    <row r="20" spans="1:11" ht="27">
      <c r="A20" s="326" t="s">
        <v>310</v>
      </c>
      <c r="B20" s="321" t="e">
        <f>②積算表!M51</f>
        <v>#N/A</v>
      </c>
      <c r="D20" s="328" t="s">
        <v>310</v>
      </c>
      <c r="E20" s="309"/>
      <c r="F20" s="303"/>
      <c r="G20" s="303"/>
      <c r="H20" s="328" t="s">
        <v>310</v>
      </c>
      <c r="I20" s="309"/>
      <c r="J20" s="328" t="s">
        <v>310</v>
      </c>
      <c r="K20" s="309"/>
    </row>
    <row r="21" spans="1:11" ht="27">
      <c r="A21" s="326" t="s">
        <v>311</v>
      </c>
      <c r="B21" s="321" t="e">
        <f>②積算表!M52</f>
        <v>#N/A</v>
      </c>
      <c r="D21" s="328" t="s">
        <v>311</v>
      </c>
      <c r="E21" s="309"/>
      <c r="F21" s="303"/>
      <c r="G21" s="303"/>
      <c r="H21" s="328" t="s">
        <v>311</v>
      </c>
      <c r="I21" s="309"/>
      <c r="J21" s="328" t="s">
        <v>311</v>
      </c>
      <c r="K21" s="309"/>
    </row>
    <row r="22" spans="1:11" ht="27">
      <c r="A22" s="326" t="s">
        <v>312</v>
      </c>
      <c r="B22" s="321" t="e">
        <f>②積算表!M54</f>
        <v>#N/A</v>
      </c>
      <c r="D22" s="328" t="s">
        <v>312</v>
      </c>
      <c r="E22" s="309"/>
      <c r="F22" s="303"/>
      <c r="G22" s="303"/>
      <c r="H22" s="328" t="s">
        <v>312</v>
      </c>
      <c r="I22" s="309"/>
      <c r="J22" s="328" t="s">
        <v>312</v>
      </c>
      <c r="K22" s="309"/>
    </row>
    <row r="23" spans="1:11" ht="27">
      <c r="A23" s="326" t="s">
        <v>313</v>
      </c>
      <c r="B23" s="321" t="e">
        <f>②積算表!M55</f>
        <v>#N/A</v>
      </c>
      <c r="D23" s="328" t="s">
        <v>313</v>
      </c>
      <c r="E23" s="309"/>
      <c r="F23" s="303"/>
      <c r="G23" s="303"/>
      <c r="H23" s="328" t="s">
        <v>313</v>
      </c>
      <c r="I23" s="309"/>
      <c r="J23" s="328" t="s">
        <v>313</v>
      </c>
      <c r="K23" s="309"/>
    </row>
    <row r="24" spans="1:11">
      <c r="D24" s="303"/>
      <c r="E24" s="303"/>
      <c r="F24" s="303"/>
      <c r="G24" s="303"/>
      <c r="H24" s="303"/>
      <c r="I24" s="303"/>
      <c r="J24" s="303"/>
      <c r="K24" s="303"/>
    </row>
    <row r="25" spans="1:11">
      <c r="A25" s="325" t="s">
        <v>314</v>
      </c>
      <c r="B25" s="303"/>
      <c r="D25" s="325" t="s">
        <v>314</v>
      </c>
      <c r="E25" s="303"/>
      <c r="F25" s="303"/>
      <c r="G25" s="303"/>
      <c r="H25" s="325" t="s">
        <v>314</v>
      </c>
      <c r="I25" s="303"/>
      <c r="J25" s="325" t="s">
        <v>314</v>
      </c>
      <c r="K25" s="303"/>
    </row>
    <row r="26" spans="1:11" ht="24.75" customHeight="1">
      <c r="A26" s="328" t="s">
        <v>309</v>
      </c>
      <c r="B26" s="309"/>
      <c r="D26" s="328" t="s">
        <v>309</v>
      </c>
      <c r="E26" s="309"/>
      <c r="F26" s="303"/>
      <c r="G26" s="303"/>
      <c r="H26" s="328" t="s">
        <v>309</v>
      </c>
      <c r="I26" s="309"/>
      <c r="J26" s="328" t="s">
        <v>309</v>
      </c>
      <c r="K26" s="309"/>
    </row>
    <row r="27" spans="1:11" ht="27">
      <c r="A27" s="328" t="s">
        <v>310</v>
      </c>
      <c r="B27" s="309"/>
      <c r="D27" s="328" t="s">
        <v>310</v>
      </c>
      <c r="E27" s="309"/>
      <c r="F27" s="303"/>
      <c r="G27" s="303"/>
      <c r="H27" s="328" t="s">
        <v>310</v>
      </c>
      <c r="I27" s="309"/>
      <c r="J27" s="328" t="s">
        <v>310</v>
      </c>
      <c r="K27" s="309"/>
    </row>
    <row r="28" spans="1:11" ht="27">
      <c r="A28" s="328" t="s">
        <v>311</v>
      </c>
      <c r="B28" s="309"/>
      <c r="D28" s="328" t="s">
        <v>311</v>
      </c>
      <c r="E28" s="309"/>
      <c r="F28" s="303"/>
      <c r="G28" s="303"/>
      <c r="H28" s="328" t="s">
        <v>311</v>
      </c>
      <c r="I28" s="309"/>
      <c r="J28" s="328" t="s">
        <v>311</v>
      </c>
      <c r="K28" s="309"/>
    </row>
    <row r="29" spans="1:11" ht="27">
      <c r="A29" s="328" t="s">
        <v>312</v>
      </c>
      <c r="B29" s="309"/>
      <c r="D29" s="328" t="s">
        <v>312</v>
      </c>
      <c r="E29" s="309"/>
      <c r="F29" s="303"/>
      <c r="G29" s="303"/>
      <c r="H29" s="328" t="s">
        <v>312</v>
      </c>
      <c r="I29" s="309"/>
      <c r="J29" s="328" t="s">
        <v>312</v>
      </c>
      <c r="K29" s="309"/>
    </row>
    <row r="30" spans="1:11" ht="27">
      <c r="A30" s="328" t="s">
        <v>313</v>
      </c>
      <c r="B30" s="309"/>
      <c r="D30" s="328" t="s">
        <v>313</v>
      </c>
      <c r="E30" s="309"/>
      <c r="F30" s="303"/>
      <c r="G30" s="303"/>
      <c r="H30" s="328" t="s">
        <v>313</v>
      </c>
      <c r="I30" s="309"/>
      <c r="J30" s="328" t="s">
        <v>313</v>
      </c>
      <c r="K30" s="309"/>
    </row>
    <row r="31" spans="1:11">
      <c r="A31" s="303"/>
      <c r="B31" s="303"/>
      <c r="D31" s="303"/>
      <c r="E31" s="303"/>
      <c r="F31" s="303"/>
      <c r="G31" s="303"/>
      <c r="H31" s="303"/>
      <c r="I31" s="303"/>
      <c r="J31" s="303"/>
      <c r="K31" s="303"/>
    </row>
    <row r="32" spans="1:11">
      <c r="A32" s="303"/>
      <c r="B32" s="303"/>
      <c r="D32" s="303"/>
      <c r="E32" s="303"/>
      <c r="F32" s="303"/>
      <c r="G32" s="303"/>
      <c r="H32" s="303"/>
      <c r="I32" s="303"/>
      <c r="J32" s="303"/>
      <c r="K32" s="303"/>
    </row>
  </sheetData>
  <sheetProtection algorithmName="SHA-512" hashValue="wp2HTIEekbRnKF9qjEGAmJx5WuQmC0262XDFcsr2c2RULncTEDob1fiekEadvNJZoG1SnTbkFyRb/oRgqJGaDw==" saltValue="WH4GBEOs30GYWApKOWqjO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①入力シート</vt:lpstr>
      <vt:lpstr>②積算表</vt:lpstr>
      <vt:lpstr>③第３号様式誓約書</vt:lpstr>
      <vt:lpstr>マスタ</vt:lpstr>
      <vt:lpstr>加算区分</vt:lpstr>
      <vt:lpstr>設定値</vt:lpstr>
      <vt:lpstr>保育単価表（Ａ型）</vt:lpstr>
      <vt:lpstr>保育単価表（Ａ型）②</vt:lpstr>
      <vt:lpstr>審査用</vt:lpstr>
      <vt:lpstr>①入力シート!Print_Area</vt:lpstr>
      <vt:lpstr>②積算表!Print_Area</vt:lpstr>
      <vt:lpstr>③第３号様式誓約書!Print_Area</vt:lpstr>
      <vt:lpstr>'保育単価表（Ａ型）'!Print_Area</vt:lpstr>
      <vt:lpstr>'保育単価表（Ａ型）②'!Print_Area</vt:lpstr>
      <vt:lpstr>'保育単価表（Ａ型）'!Print_Titles</vt:lpstr>
      <vt:lpstr>栄養管理加算</vt:lpstr>
      <vt:lpstr>加算率C</vt:lpstr>
      <vt:lpstr>休日人数</vt:lpstr>
      <vt:lpstr>休日保育</vt:lpstr>
      <vt:lpstr>実施月数</vt:lpstr>
      <vt:lpstr>実施年月</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2025-12-19T01:23:46Z</cp:lastPrinted>
  <dcterms:modified xsi:type="dcterms:W3CDTF">2026-02-05T23:38:41Z</dcterms:modified>
</cp:coreProperties>
</file>