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89FB022C-74F4-4300-9C4B-C224CBE10267}" xr6:coauthVersionLast="47" xr6:coauthVersionMax="47" xr10:uidLastSave="{00000000-0000-0000-0000-000000000000}"/>
  <workbookProtection workbookAlgorithmName="SHA-512" workbookHashValue="deLUABMesF1YR+vdA2JZyIBCNJ1H3qJrc3a7fg0t0rTTib3qeNSDzmz7rhrQGcEZYlZmEPCjV7oIXwfItjZgcQ==" workbookSaltValue="iEsZzUge0CM56gPizoAkSQ==" workbookSpinCount="100000" lockStructure="1"/>
  <bookViews>
    <workbookView xWindow="-120" yWindow="-120" windowWidth="20730" windowHeight="11040" xr2:uid="{00000000-000D-0000-FFFF-FFFF00000000}"/>
  </bookViews>
  <sheets>
    <sheet name="①入力シート" sheetId="13" r:id="rId1"/>
    <sheet name="②積算表" sheetId="2" r:id="rId2"/>
    <sheet name="③第３号様式誓約書" sheetId="14" r:id="rId3"/>
    <sheet name="加算区分" sheetId="4" state="hidden" r:id="rId4"/>
    <sheet name="設定値" sheetId="11" state="hidden" r:id="rId5"/>
    <sheet name="保育単価表" sheetId="9" state="hidden" r:id="rId6"/>
    <sheet name="保育単価表②" sheetId="10" state="hidden" r:id="rId7"/>
    <sheet name="審査用" sheetId="12" state="hidden" r:id="rId8"/>
    <sheet name="マスタ" sheetId="15" state="hidden" r:id="rId9"/>
  </sheets>
  <definedNames>
    <definedName name="_Fill" localSheetId="0" hidden="1">#REF!</definedName>
    <definedName name="_Fill" localSheetId="3" hidden="1">#REF!</definedName>
    <definedName name="_Fill" hidden="1">#REF!</definedName>
    <definedName name="_xlnm._FilterDatabase" localSheetId="5" hidden="1">保育単価表!$B$5:$WZV$91</definedName>
    <definedName name="_Key1" localSheetId="0" hidden="1">#REF!</definedName>
    <definedName name="_Key1" localSheetId="3" hidden="1">#REF!</definedName>
    <definedName name="_Key1" hidden="1">#REF!</definedName>
    <definedName name="_Order1" hidden="1">255</definedName>
    <definedName name="_Sort" localSheetId="0" hidden="1">#REF!</definedName>
    <definedName name="_Sort" localSheetId="3" hidden="1">#REF!</definedName>
    <definedName name="_Sort" hidden="1">#REF!</definedName>
    <definedName name="_xlnm.Print_Area" localSheetId="0">①入力シート!$A$1:$J$35</definedName>
    <definedName name="_xlnm.Print_Area" localSheetId="1">②積算表!$A$1:$AF$94</definedName>
    <definedName name="_xlnm.Print_Area" localSheetId="2">③第３号様式誓約書!$A$1:$AF$26</definedName>
    <definedName name="_xlnm.Print_Area" localSheetId="5">保育単価表!$B$1:$DT$91</definedName>
    <definedName name="_xlnm.Print_Area" localSheetId="6">保育単価表②!$A$1:$AF$54</definedName>
    <definedName name="_xlnm.Print_Titles" localSheetId="5">保育単価表!$B:$E,保育単価表!$1:$7</definedName>
    <definedName name="栄養管理加算">設定値!$H$42:$H$44</definedName>
    <definedName name="加算率C">設定値!$P$8:$X$91</definedName>
    <definedName name="実施月数">設定値!$C$37:$C$48</definedName>
    <definedName name="単価表">保育単価表!$A$7:$DT$91</definedName>
    <definedName name="定員">設定値!$C$13:$D$33</definedName>
    <definedName name="土日閉所">設定値!$I$47:$I$51</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2" l="1"/>
  <c r="V5" i="2"/>
  <c r="V4" i="2"/>
  <c r="V3" i="2"/>
  <c r="Y2" i="2"/>
  <c r="D24" i="15"/>
  <c r="K22" i="15"/>
  <c r="I22" i="15"/>
  <c r="G22" i="15"/>
  <c r="R25" i="14"/>
  <c r="R24" i="14"/>
  <c r="P23" i="14"/>
  <c r="N23" i="14"/>
  <c r="J23" i="14"/>
  <c r="O8" i="14"/>
  <c r="O7" i="14"/>
  <c r="O6" i="14"/>
  <c r="O5" i="14"/>
  <c r="H23" i="15" s="1"/>
  <c r="S4" i="14"/>
  <c r="G21" i="13"/>
  <c r="J24" i="15" s="1"/>
  <c r="G18" i="13"/>
  <c r="J23" i="15" l="1"/>
  <c r="J21" i="15" s="1"/>
  <c r="W11" i="14" s="1"/>
  <c r="F23" i="15"/>
  <c r="F24" i="15"/>
  <c r="F21" i="15" l="1"/>
  <c r="Q11" i="14" s="1"/>
  <c r="B12" i="12" l="1"/>
  <c r="B9" i="12"/>
  <c r="B6" i="12"/>
  <c r="M39" i="2" l="1"/>
  <c r="AX16" i="11"/>
  <c r="AV16" i="11"/>
  <c r="BJ15" i="11"/>
  <c r="BH15" i="11"/>
  <c r="BF14" i="11"/>
  <c r="BD14" i="11"/>
  <c r="AA16" i="2"/>
  <c r="AA17" i="2"/>
  <c r="AR54" i="11"/>
  <c r="AE87" i="2"/>
  <c r="Q87" i="2"/>
  <c r="AR59" i="11" l="1"/>
  <c r="U11" i="11"/>
  <c r="T11" i="11"/>
  <c r="S11" i="11"/>
  <c r="R11" i="11"/>
  <c r="Q11" i="11"/>
  <c r="U10" i="11"/>
  <c r="T10" i="11"/>
  <c r="S10" i="11"/>
  <c r="R10" i="11"/>
  <c r="Q10" i="11"/>
  <c r="U9" i="11"/>
  <c r="T9" i="11"/>
  <c r="S9" i="11"/>
  <c r="R9" i="11"/>
  <c r="Q9" i="11"/>
  <c r="X8" i="11"/>
  <c r="X9" i="11" s="1"/>
  <c r="X10" i="11" s="1"/>
  <c r="X11" i="11" s="1"/>
  <c r="W8" i="11"/>
  <c r="W9" i="11" s="1"/>
  <c r="W10" i="11" s="1"/>
  <c r="W11" i="11" s="1"/>
  <c r="V8" i="11"/>
  <c r="V9" i="11" s="1"/>
  <c r="V10" i="11" s="1"/>
  <c r="V11" i="11" s="1"/>
  <c r="U8" i="11"/>
  <c r="T8" i="11"/>
  <c r="R8" i="11"/>
  <c r="Q8" i="11"/>
  <c r="U91" i="11"/>
  <c r="T91" i="11"/>
  <c r="S91" i="11"/>
  <c r="R91" i="11"/>
  <c r="Q91" i="11"/>
  <c r="U90" i="11"/>
  <c r="T90" i="11"/>
  <c r="S90" i="11"/>
  <c r="R90" i="11"/>
  <c r="Q90" i="11"/>
  <c r="U89" i="11"/>
  <c r="T89" i="11"/>
  <c r="S89" i="11"/>
  <c r="R89" i="11"/>
  <c r="Q89" i="11"/>
  <c r="X88" i="11"/>
  <c r="X89" i="11" s="1"/>
  <c r="X90" i="11" s="1"/>
  <c r="X91" i="11" s="1"/>
  <c r="W88" i="11"/>
  <c r="W89" i="11" s="1"/>
  <c r="W90" i="11" s="1"/>
  <c r="W91" i="11" s="1"/>
  <c r="V88" i="11"/>
  <c r="V89" i="11" s="1"/>
  <c r="V90" i="11" s="1"/>
  <c r="V91" i="11" s="1"/>
  <c r="U88" i="11"/>
  <c r="T88" i="11"/>
  <c r="R88" i="11"/>
  <c r="Q88" i="11"/>
  <c r="U87" i="11"/>
  <c r="T87" i="11"/>
  <c r="S87" i="11"/>
  <c r="R87" i="11"/>
  <c r="Q87" i="11"/>
  <c r="U86" i="11"/>
  <c r="T86" i="11"/>
  <c r="S86" i="11"/>
  <c r="R86" i="11"/>
  <c r="Q86" i="11"/>
  <c r="U85" i="11"/>
  <c r="T85" i="11"/>
  <c r="S85" i="11"/>
  <c r="R85" i="11"/>
  <c r="Q85" i="11"/>
  <c r="X84" i="11"/>
  <c r="X85" i="11" s="1"/>
  <c r="X86" i="11" s="1"/>
  <c r="X87" i="11" s="1"/>
  <c r="W84" i="11"/>
  <c r="W85" i="11" s="1"/>
  <c r="W86" i="11" s="1"/>
  <c r="W87" i="11" s="1"/>
  <c r="V84" i="11"/>
  <c r="V85" i="11" s="1"/>
  <c r="V86" i="11" s="1"/>
  <c r="V87" i="11" s="1"/>
  <c r="U84" i="11"/>
  <c r="T84" i="11"/>
  <c r="R84" i="11"/>
  <c r="Q84" i="11"/>
  <c r="U83" i="11"/>
  <c r="T83" i="11"/>
  <c r="S83" i="11"/>
  <c r="R83" i="11"/>
  <c r="Q83" i="11"/>
  <c r="U82" i="11"/>
  <c r="T82" i="11"/>
  <c r="S82" i="11"/>
  <c r="R82" i="11"/>
  <c r="Q82" i="11"/>
  <c r="U81" i="11"/>
  <c r="T81" i="11"/>
  <c r="S81" i="11"/>
  <c r="R81" i="11"/>
  <c r="Q81" i="11"/>
  <c r="X80" i="11"/>
  <c r="X81" i="11" s="1"/>
  <c r="X82" i="11" s="1"/>
  <c r="X83" i="11" s="1"/>
  <c r="W80" i="11"/>
  <c r="W81" i="11" s="1"/>
  <c r="W82" i="11" s="1"/>
  <c r="W83" i="11" s="1"/>
  <c r="V80" i="11"/>
  <c r="V81" i="11" s="1"/>
  <c r="V82" i="11" s="1"/>
  <c r="V83" i="11" s="1"/>
  <c r="U80" i="11"/>
  <c r="T80" i="11"/>
  <c r="R80" i="11"/>
  <c r="Q80" i="11"/>
  <c r="U79" i="11"/>
  <c r="T79" i="11"/>
  <c r="S79" i="11"/>
  <c r="R79" i="11"/>
  <c r="Q79" i="11"/>
  <c r="U78" i="11"/>
  <c r="T78" i="11"/>
  <c r="S78" i="11"/>
  <c r="R78" i="11"/>
  <c r="Q78" i="11"/>
  <c r="U77" i="11"/>
  <c r="T77" i="11"/>
  <c r="S77" i="11"/>
  <c r="R77" i="11"/>
  <c r="Q77" i="11"/>
  <c r="X76" i="11"/>
  <c r="X77" i="11" s="1"/>
  <c r="X78" i="11" s="1"/>
  <c r="X79" i="11" s="1"/>
  <c r="W76" i="11"/>
  <c r="W77" i="11" s="1"/>
  <c r="W78" i="11" s="1"/>
  <c r="W79" i="11" s="1"/>
  <c r="V76" i="11"/>
  <c r="V77" i="11" s="1"/>
  <c r="V78" i="11" s="1"/>
  <c r="V79" i="11" s="1"/>
  <c r="U76" i="11"/>
  <c r="T76" i="11"/>
  <c r="R76" i="11"/>
  <c r="Q76" i="11"/>
  <c r="U75" i="11"/>
  <c r="T75" i="11"/>
  <c r="S75" i="11"/>
  <c r="R75" i="11"/>
  <c r="Q75" i="11"/>
  <c r="U74" i="11"/>
  <c r="T74" i="11"/>
  <c r="S74" i="11"/>
  <c r="R74" i="11"/>
  <c r="Q74" i="11"/>
  <c r="U73" i="11"/>
  <c r="T73" i="11"/>
  <c r="S73" i="11"/>
  <c r="R73" i="11"/>
  <c r="Q73" i="11"/>
  <c r="X72" i="11"/>
  <c r="X73" i="11" s="1"/>
  <c r="X74" i="11" s="1"/>
  <c r="X75" i="11" s="1"/>
  <c r="W72" i="11"/>
  <c r="W73" i="11" s="1"/>
  <c r="W74" i="11" s="1"/>
  <c r="W75" i="11" s="1"/>
  <c r="V72" i="11"/>
  <c r="V73" i="11" s="1"/>
  <c r="V74" i="11" s="1"/>
  <c r="V75" i="11" s="1"/>
  <c r="U72" i="11"/>
  <c r="T72" i="11"/>
  <c r="R72" i="11"/>
  <c r="Q72" i="11"/>
  <c r="U71" i="11"/>
  <c r="T71" i="11"/>
  <c r="S71" i="11"/>
  <c r="R71" i="11"/>
  <c r="Q71" i="11"/>
  <c r="U70" i="11"/>
  <c r="T70" i="11"/>
  <c r="S70" i="11"/>
  <c r="R70" i="11"/>
  <c r="Q70" i="11"/>
  <c r="U69" i="11"/>
  <c r="T69" i="11"/>
  <c r="S69" i="11"/>
  <c r="R69" i="11"/>
  <c r="Q69" i="11"/>
  <c r="X68" i="11"/>
  <c r="X69" i="11" s="1"/>
  <c r="X70" i="11" s="1"/>
  <c r="X71" i="11" s="1"/>
  <c r="W68" i="11"/>
  <c r="W69" i="11" s="1"/>
  <c r="W70" i="11" s="1"/>
  <c r="W71" i="11" s="1"/>
  <c r="V68" i="11"/>
  <c r="V69" i="11" s="1"/>
  <c r="V70" i="11" s="1"/>
  <c r="V71" i="11" s="1"/>
  <c r="U68" i="11"/>
  <c r="T68" i="11"/>
  <c r="R68" i="11"/>
  <c r="Q68" i="11"/>
  <c r="U67" i="11"/>
  <c r="T67" i="11"/>
  <c r="S67" i="11"/>
  <c r="R67" i="11"/>
  <c r="Q67" i="11"/>
  <c r="U66" i="11"/>
  <c r="T66" i="11"/>
  <c r="S66" i="11"/>
  <c r="R66" i="11"/>
  <c r="Q66" i="11"/>
  <c r="U65" i="11"/>
  <c r="T65" i="11"/>
  <c r="S65" i="11"/>
  <c r="R65" i="11"/>
  <c r="Q65" i="11"/>
  <c r="X64" i="11"/>
  <c r="X65" i="11" s="1"/>
  <c r="X66" i="11" s="1"/>
  <c r="X67" i="11" s="1"/>
  <c r="W64" i="11"/>
  <c r="W65" i="11" s="1"/>
  <c r="W66" i="11" s="1"/>
  <c r="W67" i="11" s="1"/>
  <c r="V64" i="11"/>
  <c r="V65" i="11" s="1"/>
  <c r="V66" i="11" s="1"/>
  <c r="V67" i="11" s="1"/>
  <c r="U64" i="11"/>
  <c r="T64" i="11"/>
  <c r="R64" i="11"/>
  <c r="Q64" i="11"/>
  <c r="U63" i="11"/>
  <c r="T63" i="11"/>
  <c r="S63" i="11"/>
  <c r="R63" i="11"/>
  <c r="Q63" i="11"/>
  <c r="U62" i="11"/>
  <c r="T62" i="11"/>
  <c r="S62" i="11"/>
  <c r="R62" i="11"/>
  <c r="Q62" i="11"/>
  <c r="U61" i="11"/>
  <c r="T61" i="11"/>
  <c r="S61" i="11"/>
  <c r="R61" i="11"/>
  <c r="Q61" i="11"/>
  <c r="X60" i="11"/>
  <c r="X61" i="11" s="1"/>
  <c r="X62" i="11" s="1"/>
  <c r="X63" i="11" s="1"/>
  <c r="W60" i="11"/>
  <c r="W61" i="11" s="1"/>
  <c r="W62" i="11" s="1"/>
  <c r="W63" i="11" s="1"/>
  <c r="V60" i="11"/>
  <c r="V61" i="11" s="1"/>
  <c r="V62" i="11" s="1"/>
  <c r="V63" i="11" s="1"/>
  <c r="U60" i="11"/>
  <c r="T60" i="11"/>
  <c r="R60" i="11"/>
  <c r="Q60" i="11"/>
  <c r="U59" i="11"/>
  <c r="T59" i="11"/>
  <c r="S59" i="11"/>
  <c r="R59" i="11"/>
  <c r="Q59" i="11"/>
  <c r="U58" i="11"/>
  <c r="T58" i="11"/>
  <c r="S58" i="11"/>
  <c r="R58" i="11"/>
  <c r="Q58" i="11"/>
  <c r="U57" i="11"/>
  <c r="T57" i="11"/>
  <c r="S57" i="11"/>
  <c r="R57" i="11"/>
  <c r="Q57" i="11"/>
  <c r="X56" i="11"/>
  <c r="X57" i="11" s="1"/>
  <c r="X58" i="11" s="1"/>
  <c r="X59" i="11" s="1"/>
  <c r="W56" i="11"/>
  <c r="W57" i="11" s="1"/>
  <c r="W58" i="11" s="1"/>
  <c r="W59" i="11" s="1"/>
  <c r="V56" i="11"/>
  <c r="V57" i="11" s="1"/>
  <c r="V58" i="11" s="1"/>
  <c r="V59" i="11" s="1"/>
  <c r="U56" i="11"/>
  <c r="T56" i="11"/>
  <c r="R56" i="11"/>
  <c r="Q56" i="11"/>
  <c r="U55" i="11"/>
  <c r="T55" i="11"/>
  <c r="S55" i="11"/>
  <c r="R55" i="11"/>
  <c r="Q55" i="11"/>
  <c r="U54" i="11"/>
  <c r="T54" i="11"/>
  <c r="S54" i="11"/>
  <c r="R54" i="11"/>
  <c r="Q54" i="11"/>
  <c r="U53" i="11"/>
  <c r="T53" i="11"/>
  <c r="S53" i="11"/>
  <c r="R53" i="11"/>
  <c r="Q53" i="11"/>
  <c r="X52" i="11"/>
  <c r="X53" i="11" s="1"/>
  <c r="X54" i="11" s="1"/>
  <c r="X55" i="11" s="1"/>
  <c r="W52" i="11"/>
  <c r="W53" i="11" s="1"/>
  <c r="W54" i="11" s="1"/>
  <c r="W55" i="11" s="1"/>
  <c r="V52" i="11"/>
  <c r="V53" i="11" s="1"/>
  <c r="V54" i="11" s="1"/>
  <c r="V55" i="11" s="1"/>
  <c r="U52" i="11"/>
  <c r="T52" i="11"/>
  <c r="R52" i="11"/>
  <c r="Q52" i="11"/>
  <c r="U51" i="11"/>
  <c r="T51" i="11"/>
  <c r="S51" i="11"/>
  <c r="R51" i="11"/>
  <c r="Q51" i="11"/>
  <c r="U50" i="11"/>
  <c r="T50" i="11"/>
  <c r="S50" i="11"/>
  <c r="R50" i="11"/>
  <c r="Q50" i="11"/>
  <c r="U49" i="11"/>
  <c r="T49" i="11"/>
  <c r="S49" i="11"/>
  <c r="R49" i="11"/>
  <c r="Q49" i="11"/>
  <c r="X48" i="11"/>
  <c r="X49" i="11" s="1"/>
  <c r="X50" i="11" s="1"/>
  <c r="X51" i="11" s="1"/>
  <c r="W48" i="11"/>
  <c r="W49" i="11" s="1"/>
  <c r="W50" i="11" s="1"/>
  <c r="W51" i="11" s="1"/>
  <c r="V48" i="11"/>
  <c r="V49" i="11" s="1"/>
  <c r="V50" i="11" s="1"/>
  <c r="V51" i="11" s="1"/>
  <c r="U48" i="11"/>
  <c r="T48" i="11"/>
  <c r="R48" i="11"/>
  <c r="Q48" i="11"/>
  <c r="U47" i="11"/>
  <c r="T47" i="11"/>
  <c r="S47" i="11"/>
  <c r="R47" i="11"/>
  <c r="Q47" i="11"/>
  <c r="U46" i="11"/>
  <c r="T46" i="11"/>
  <c r="S46" i="11"/>
  <c r="R46" i="11"/>
  <c r="Q46" i="11"/>
  <c r="U45" i="11"/>
  <c r="T45" i="11"/>
  <c r="S45" i="11"/>
  <c r="R45" i="11"/>
  <c r="Q45" i="11"/>
  <c r="X44" i="11"/>
  <c r="X45" i="11" s="1"/>
  <c r="X46" i="11" s="1"/>
  <c r="X47" i="11" s="1"/>
  <c r="W44" i="11"/>
  <c r="W45" i="11" s="1"/>
  <c r="W46" i="11" s="1"/>
  <c r="W47" i="11" s="1"/>
  <c r="V44" i="11"/>
  <c r="V45" i="11" s="1"/>
  <c r="V46" i="11" s="1"/>
  <c r="V47" i="11" s="1"/>
  <c r="U44" i="11"/>
  <c r="T44" i="11"/>
  <c r="R44" i="11"/>
  <c r="Q44" i="11"/>
  <c r="U43" i="11"/>
  <c r="T43" i="11"/>
  <c r="S43" i="11"/>
  <c r="R43" i="11"/>
  <c r="Q43" i="11"/>
  <c r="U42" i="11"/>
  <c r="T42" i="11"/>
  <c r="S42" i="11"/>
  <c r="R42" i="11"/>
  <c r="Q42" i="11"/>
  <c r="U41" i="11"/>
  <c r="T41" i="11"/>
  <c r="S41" i="11"/>
  <c r="R41" i="11"/>
  <c r="Q41" i="11"/>
  <c r="X40" i="11"/>
  <c r="X41" i="11" s="1"/>
  <c r="X42" i="11" s="1"/>
  <c r="X43" i="11" s="1"/>
  <c r="W40" i="11"/>
  <c r="W41" i="11" s="1"/>
  <c r="W42" i="11" s="1"/>
  <c r="W43" i="11" s="1"/>
  <c r="V40" i="11"/>
  <c r="V41" i="11" s="1"/>
  <c r="V42" i="11" s="1"/>
  <c r="V43" i="11" s="1"/>
  <c r="U40" i="11"/>
  <c r="T40" i="11"/>
  <c r="R40" i="11"/>
  <c r="Q40" i="11"/>
  <c r="U39" i="11"/>
  <c r="T39" i="11"/>
  <c r="S39" i="11"/>
  <c r="R39" i="11"/>
  <c r="Q39" i="11"/>
  <c r="U38" i="11"/>
  <c r="T38" i="11"/>
  <c r="S38" i="11"/>
  <c r="R38" i="11"/>
  <c r="Q38" i="11"/>
  <c r="U37" i="11"/>
  <c r="T37" i="11"/>
  <c r="S37" i="11"/>
  <c r="R37" i="11"/>
  <c r="Q37" i="11"/>
  <c r="X36" i="11"/>
  <c r="X37" i="11" s="1"/>
  <c r="X38" i="11" s="1"/>
  <c r="X39" i="11" s="1"/>
  <c r="W36" i="11"/>
  <c r="W37" i="11" s="1"/>
  <c r="W38" i="11" s="1"/>
  <c r="W39" i="11" s="1"/>
  <c r="V36" i="11"/>
  <c r="V37" i="11" s="1"/>
  <c r="V38" i="11" s="1"/>
  <c r="V39" i="11" s="1"/>
  <c r="U36" i="11"/>
  <c r="T36" i="11"/>
  <c r="R36" i="11"/>
  <c r="Q36" i="11"/>
  <c r="U35" i="11"/>
  <c r="T35" i="11"/>
  <c r="S35" i="11"/>
  <c r="R35" i="11"/>
  <c r="Q35" i="11"/>
  <c r="U34" i="11"/>
  <c r="T34" i="11"/>
  <c r="S34" i="11"/>
  <c r="R34" i="11"/>
  <c r="Q34" i="11"/>
  <c r="U33" i="11"/>
  <c r="T33" i="11"/>
  <c r="S33" i="11"/>
  <c r="R33" i="11"/>
  <c r="Q33" i="11"/>
  <c r="X32" i="11"/>
  <c r="X33" i="11" s="1"/>
  <c r="X34" i="11" s="1"/>
  <c r="X35" i="11" s="1"/>
  <c r="W32" i="11"/>
  <c r="W33" i="11" s="1"/>
  <c r="W34" i="11" s="1"/>
  <c r="W35" i="11" s="1"/>
  <c r="V32" i="11"/>
  <c r="V33" i="11" s="1"/>
  <c r="V34" i="11" s="1"/>
  <c r="V35" i="11" s="1"/>
  <c r="U32" i="11"/>
  <c r="T32" i="11"/>
  <c r="R32" i="11"/>
  <c r="Q32" i="11"/>
  <c r="U31" i="11"/>
  <c r="T31" i="11"/>
  <c r="S31" i="11"/>
  <c r="R31" i="11"/>
  <c r="Q31" i="11"/>
  <c r="U30" i="11"/>
  <c r="T30" i="11"/>
  <c r="S30" i="11"/>
  <c r="R30" i="11"/>
  <c r="Q30" i="11"/>
  <c r="U29" i="11"/>
  <c r="T29" i="11"/>
  <c r="S29" i="11"/>
  <c r="R29" i="11"/>
  <c r="Q29" i="11"/>
  <c r="X28" i="11"/>
  <c r="X29" i="11" s="1"/>
  <c r="X30" i="11" s="1"/>
  <c r="X31" i="11" s="1"/>
  <c r="W28" i="11"/>
  <c r="W29" i="11" s="1"/>
  <c r="W30" i="11" s="1"/>
  <c r="W31" i="11" s="1"/>
  <c r="V28" i="11"/>
  <c r="V29" i="11" s="1"/>
  <c r="V30" i="11" s="1"/>
  <c r="V31" i="11" s="1"/>
  <c r="U28" i="11"/>
  <c r="T28" i="11"/>
  <c r="R28" i="11"/>
  <c r="Q28" i="11"/>
  <c r="U27" i="11"/>
  <c r="T27" i="11"/>
  <c r="S27" i="11"/>
  <c r="R27" i="11"/>
  <c r="Q27" i="11"/>
  <c r="U26" i="11"/>
  <c r="T26" i="11"/>
  <c r="S26" i="11"/>
  <c r="R26" i="11"/>
  <c r="Q26" i="11"/>
  <c r="U25" i="11"/>
  <c r="T25" i="11"/>
  <c r="S25" i="11"/>
  <c r="R25" i="11"/>
  <c r="Q25" i="11"/>
  <c r="X24" i="11"/>
  <c r="X25" i="11" s="1"/>
  <c r="X26" i="11" s="1"/>
  <c r="X27" i="11" s="1"/>
  <c r="W24" i="11"/>
  <c r="W25" i="11" s="1"/>
  <c r="W26" i="11" s="1"/>
  <c r="W27" i="11" s="1"/>
  <c r="V24" i="11"/>
  <c r="V25" i="11" s="1"/>
  <c r="V26" i="11" s="1"/>
  <c r="V27" i="11" s="1"/>
  <c r="U24" i="11"/>
  <c r="T24" i="11"/>
  <c r="R24" i="11"/>
  <c r="Q24" i="11"/>
  <c r="U23" i="11"/>
  <c r="T23" i="11"/>
  <c r="S23" i="11"/>
  <c r="R23" i="11"/>
  <c r="Q23" i="11"/>
  <c r="U22" i="11"/>
  <c r="T22" i="11"/>
  <c r="S22" i="11"/>
  <c r="R22" i="11"/>
  <c r="Q22" i="11"/>
  <c r="U21" i="11"/>
  <c r="T21" i="11"/>
  <c r="S21" i="11"/>
  <c r="R21" i="11"/>
  <c r="Q21" i="11"/>
  <c r="X20" i="11"/>
  <c r="X21" i="11" s="1"/>
  <c r="X22" i="11" s="1"/>
  <c r="X23" i="11" s="1"/>
  <c r="W20" i="11"/>
  <c r="W21" i="11" s="1"/>
  <c r="W22" i="11" s="1"/>
  <c r="W23" i="11" s="1"/>
  <c r="V20" i="11"/>
  <c r="V21" i="11" s="1"/>
  <c r="V22" i="11" s="1"/>
  <c r="V23" i="11" s="1"/>
  <c r="U20" i="11"/>
  <c r="T20" i="11"/>
  <c r="R20" i="11"/>
  <c r="Q20" i="11"/>
  <c r="U19" i="11"/>
  <c r="T19" i="11"/>
  <c r="S19" i="11"/>
  <c r="R19" i="11"/>
  <c r="Q19" i="11"/>
  <c r="U18" i="11"/>
  <c r="T18" i="11"/>
  <c r="S18" i="11"/>
  <c r="R18" i="11"/>
  <c r="Q18" i="11"/>
  <c r="U17" i="11"/>
  <c r="T17" i="11"/>
  <c r="S17" i="11"/>
  <c r="R17" i="11"/>
  <c r="Q17" i="11"/>
  <c r="X16" i="11"/>
  <c r="X17" i="11" s="1"/>
  <c r="X18" i="11" s="1"/>
  <c r="X19" i="11" s="1"/>
  <c r="W16" i="11"/>
  <c r="W17" i="11" s="1"/>
  <c r="W18" i="11" s="1"/>
  <c r="W19" i="11" s="1"/>
  <c r="V16" i="11"/>
  <c r="V17" i="11" s="1"/>
  <c r="V18" i="11" s="1"/>
  <c r="V19" i="11" s="1"/>
  <c r="U16" i="11"/>
  <c r="T16" i="11"/>
  <c r="R16" i="11"/>
  <c r="Q16" i="11"/>
  <c r="U15" i="11"/>
  <c r="T15" i="11"/>
  <c r="S15" i="11"/>
  <c r="R15" i="11"/>
  <c r="Q15" i="11"/>
  <c r="U14" i="11"/>
  <c r="T14" i="11"/>
  <c r="S14" i="11"/>
  <c r="R14" i="11"/>
  <c r="Q14" i="11"/>
  <c r="U13" i="11"/>
  <c r="T13" i="11"/>
  <c r="S13" i="11"/>
  <c r="R13" i="11"/>
  <c r="Q13" i="11"/>
  <c r="X12" i="11"/>
  <c r="X13" i="11" s="1"/>
  <c r="X14" i="11" s="1"/>
  <c r="X15" i="11" s="1"/>
  <c r="W12" i="11"/>
  <c r="W13" i="11" s="1"/>
  <c r="W14" i="11" s="1"/>
  <c r="W15" i="11" s="1"/>
  <c r="V12" i="11"/>
  <c r="V13" i="11" s="1"/>
  <c r="V14" i="11" s="1"/>
  <c r="V15" i="11" s="1"/>
  <c r="U12" i="11"/>
  <c r="T12" i="11"/>
  <c r="R12" i="11"/>
  <c r="Q12" i="11"/>
  <c r="J42" i="11" l="1"/>
  <c r="J40" i="11"/>
  <c r="J38" i="11"/>
  <c r="J37" i="11"/>
  <c r="J35" i="11"/>
  <c r="I43" i="11"/>
  <c r="I42" i="11"/>
  <c r="I40" i="11"/>
  <c r="I38" i="11"/>
  <c r="I37" i="11"/>
  <c r="I35" i="11"/>
  <c r="AC87" i="2" l="1"/>
  <c r="AE39" i="2" l="1"/>
  <c r="AC39" i="2"/>
  <c r="AA39" i="2"/>
  <c r="Y39" i="2"/>
  <c r="W39" i="2"/>
  <c r="U39" i="2"/>
  <c r="S39" i="2"/>
  <c r="Q39" i="2"/>
  <c r="O39" i="2"/>
  <c r="AR67" i="11" l="1"/>
  <c r="M71" i="2" s="1"/>
  <c r="AR37" i="11" s="1"/>
  <c r="Q88" i="2"/>
  <c r="M70" i="2"/>
  <c r="AR36" i="11" s="1"/>
  <c r="M69" i="2"/>
  <c r="AR35" i="11" s="1"/>
  <c r="M68" i="2"/>
  <c r="AR34" i="11" s="1"/>
  <c r="AC88" i="2"/>
  <c r="U87" i="2"/>
  <c r="U88" i="2" l="1"/>
  <c r="AR38" i="11"/>
  <c r="M72" i="2"/>
  <c r="Q18" i="2" l="1"/>
  <c r="H13" i="11" l="1"/>
  <c r="H15" i="11"/>
  <c r="H17" i="11"/>
  <c r="H14" i="11"/>
  <c r="H16" i="11"/>
  <c r="H21" i="11"/>
  <c r="H24" i="11"/>
  <c r="H22" i="11"/>
  <c r="H23" i="11"/>
  <c r="H20" i="11"/>
  <c r="AA18" i="2"/>
  <c r="M55" i="2" l="1"/>
  <c r="AC44" i="2"/>
  <c r="AC55" i="2"/>
  <c r="AA55" i="2"/>
  <c r="Q55" i="2"/>
  <c r="O55" i="2"/>
  <c r="AE55" i="2"/>
  <c r="Y55" i="2"/>
  <c r="W55" i="2"/>
  <c r="AE44" i="2"/>
  <c r="S55" i="2"/>
  <c r="U55" i="2"/>
  <c r="Q44" i="2"/>
  <c r="S44" i="2"/>
  <c r="U44" i="2"/>
  <c r="W44" i="2"/>
  <c r="Y44" i="2"/>
  <c r="AA44" i="2"/>
  <c r="AA43" i="2"/>
  <c r="BF12" i="11" s="1"/>
  <c r="Y43" i="2"/>
  <c r="BD12" i="11" s="1"/>
  <c r="M43" i="2"/>
  <c r="O43" i="2"/>
  <c r="AT12" i="11" s="1"/>
  <c r="M44" i="2"/>
  <c r="AR13" i="11" s="1"/>
  <c r="O44" i="2"/>
  <c r="S43" i="2"/>
  <c r="AX12" i="11" s="1"/>
  <c r="Q43" i="2"/>
  <c r="AV12" i="11" s="1"/>
  <c r="W43" i="2"/>
  <c r="BB12" i="11" s="1"/>
  <c r="U43" i="2"/>
  <c r="AZ12" i="11" s="1"/>
  <c r="AE43" i="2"/>
  <c r="BJ12" i="11" s="1"/>
  <c r="AE54" i="2"/>
  <c r="AE57" i="2" s="1"/>
  <c r="AC54" i="2"/>
  <c r="AC57" i="2" s="1"/>
  <c r="AC43" i="2"/>
  <c r="BH12" i="11" s="1"/>
  <c r="U54" i="2"/>
  <c r="U57" i="2" s="1"/>
  <c r="AA54" i="2"/>
  <c r="AA57" i="2" s="1"/>
  <c r="Y54" i="2"/>
  <c r="Y57" i="2" s="1"/>
  <c r="W54" i="2"/>
  <c r="W57" i="2" s="1"/>
  <c r="S54" i="2"/>
  <c r="S57" i="2" s="1"/>
  <c r="M54" i="2"/>
  <c r="M57" i="2" s="1"/>
  <c r="Q54" i="2"/>
  <c r="Q57" i="2" s="1"/>
  <c r="O54" i="2"/>
  <c r="O57" i="2" s="1"/>
  <c r="H29" i="11"/>
  <c r="H31" i="11"/>
  <c r="H30" i="11"/>
  <c r="H27" i="11"/>
  <c r="H28" i="11"/>
  <c r="AT13" i="11" l="1"/>
  <c r="AT58" i="11" s="1"/>
  <c r="BB13" i="11"/>
  <c r="BB58" i="11" s="1"/>
  <c r="AZ13" i="11"/>
  <c r="AZ58" i="11" s="1"/>
  <c r="BF13" i="11"/>
  <c r="BF58" i="11" s="1"/>
  <c r="AX13" i="11"/>
  <c r="AX58" i="11" s="1"/>
  <c r="BJ13" i="11"/>
  <c r="BJ58" i="11" s="1"/>
  <c r="BH13" i="11"/>
  <c r="BH58" i="11" s="1"/>
  <c r="BD13" i="11"/>
  <c r="BD58" i="11" s="1"/>
  <c r="AV13" i="11"/>
  <c r="AV58" i="11" s="1"/>
  <c r="AZ27" i="11"/>
  <c r="U58" i="2"/>
  <c r="AX27" i="11"/>
  <c r="S58" i="2"/>
  <c r="BB27" i="11"/>
  <c r="W58" i="2"/>
  <c r="BD27" i="11"/>
  <c r="Y58" i="2"/>
  <c r="BJ27" i="11"/>
  <c r="AE58" i="2"/>
  <c r="AT27" i="11"/>
  <c r="O58" i="2"/>
  <c r="AV27" i="11"/>
  <c r="Q58" i="2"/>
  <c r="BF27" i="11"/>
  <c r="AA58" i="2"/>
  <c r="BH27" i="11"/>
  <c r="AC58" i="2"/>
  <c r="AR27" i="11"/>
  <c r="M58" i="2"/>
  <c r="BB26" i="11"/>
  <c r="BD26" i="11"/>
  <c r="BJ26" i="11"/>
  <c r="AT26" i="11"/>
  <c r="AZ26" i="11"/>
  <c r="BF26" i="11"/>
  <c r="M27" i="11"/>
  <c r="BJ48" i="11" s="1"/>
  <c r="M28" i="11"/>
  <c r="BH48" i="11" s="1"/>
  <c r="BH26" i="11"/>
  <c r="AV26" i="11"/>
  <c r="AR26" i="11"/>
  <c r="AX26" i="11"/>
  <c r="M26" i="11"/>
  <c r="M24" i="11"/>
  <c r="M25" i="11"/>
  <c r="Y45" i="2"/>
  <c r="AA45" i="2"/>
  <c r="AC49" i="2"/>
  <c r="BH18" i="11" s="1"/>
  <c r="Y48" i="2"/>
  <c r="BD17" i="11" s="1"/>
  <c r="AE49" i="2"/>
  <c r="BJ18" i="11" s="1"/>
  <c r="AA49" i="2"/>
  <c r="BF18" i="11" s="1"/>
  <c r="W48" i="2"/>
  <c r="Y49" i="2"/>
  <c r="BD18" i="11" s="1"/>
  <c r="U48" i="2"/>
  <c r="AZ17" i="11" s="1"/>
  <c r="AZ65" i="11" s="1"/>
  <c r="U49" i="2"/>
  <c r="AZ18" i="11" s="1"/>
  <c r="Q48" i="2"/>
  <c r="AV17" i="11" s="1"/>
  <c r="S49" i="2"/>
  <c r="AX18" i="11" s="1"/>
  <c r="O48" i="2"/>
  <c r="AT17" i="11" s="1"/>
  <c r="M48" i="2"/>
  <c r="W49" i="2"/>
  <c r="BB18" i="11" s="1"/>
  <c r="S48" i="2"/>
  <c r="AX17" i="11" s="1"/>
  <c r="Q49" i="2"/>
  <c r="AV18" i="11" s="1"/>
  <c r="AC46" i="2"/>
  <c r="O49" i="2"/>
  <c r="AT18" i="11" s="1"/>
  <c r="AE48" i="2"/>
  <c r="BJ17" i="11" s="1"/>
  <c r="M49" i="2"/>
  <c r="AR18" i="11" s="1"/>
  <c r="AE46" i="2"/>
  <c r="AC48" i="2"/>
  <c r="BH17" i="11" s="1"/>
  <c r="AA48" i="2"/>
  <c r="BF17" i="11" s="1"/>
  <c r="S47" i="2"/>
  <c r="Q47" i="2"/>
  <c r="AR12" i="11"/>
  <c r="Q23" i="2"/>
  <c r="L23" i="2"/>
  <c r="BJ56" i="11" s="1"/>
  <c r="CD56" i="11" s="1"/>
  <c r="AE61" i="2" s="1"/>
  <c r="F25" i="13" l="1"/>
  <c r="D22" i="15"/>
  <c r="AR56" i="11"/>
  <c r="BL56" i="11" s="1"/>
  <c r="M61" i="2" s="1"/>
  <c r="BB56" i="11"/>
  <c r="BV56" i="11" s="1"/>
  <c r="W61" i="2" s="1"/>
  <c r="AV66" i="11"/>
  <c r="AT66" i="11"/>
  <c r="BH65" i="11"/>
  <c r="BH29" i="11" s="1"/>
  <c r="BH32" i="11" s="1"/>
  <c r="AV48" i="11"/>
  <c r="AV49" i="11" s="1"/>
  <c r="AZ48" i="11"/>
  <c r="AZ49" i="11" s="1"/>
  <c r="BD57" i="11"/>
  <c r="BX57" i="11" s="1"/>
  <c r="Y62" i="2" s="1"/>
  <c r="B11" i="12"/>
  <c r="BJ62" i="11"/>
  <c r="AR63" i="11"/>
  <c r="BB62" i="11"/>
  <c r="BV62" i="11" s="1"/>
  <c r="W65" i="2" s="1"/>
  <c r="B10" i="12"/>
  <c r="AX61" i="11"/>
  <c r="BF62" i="11"/>
  <c r="BD61" i="11"/>
  <c r="AT61" i="11"/>
  <c r="BN61" i="11" s="1"/>
  <c r="O64" i="2" s="1"/>
  <c r="BD63" i="11"/>
  <c r="BD62" i="11"/>
  <c r="BB64" i="11"/>
  <c r="BJ61" i="11"/>
  <c r="AV65" i="11"/>
  <c r="AV29" i="11" s="1"/>
  <c r="AV32" i="11" s="1"/>
  <c r="BH66" i="11"/>
  <c r="BH30" i="11" s="1"/>
  <c r="AV64" i="11"/>
  <c r="AV61" i="11"/>
  <c r="AZ62" i="11"/>
  <c r="AV62" i="11"/>
  <c r="BF63" i="11"/>
  <c r="BH61" i="11"/>
  <c r="AT65" i="11"/>
  <c r="AT29" i="11" s="1"/>
  <c r="AT32" i="11" s="1"/>
  <c r="BF61" i="11"/>
  <c r="AZ61" i="11"/>
  <c r="AR64" i="11"/>
  <c r="BL64" i="11" s="1"/>
  <c r="M67" i="2" s="1"/>
  <c r="BH64" i="11"/>
  <c r="AX63" i="11"/>
  <c r="BJ63" i="11"/>
  <c r="AZ66" i="11"/>
  <c r="AZ30" i="11" s="1"/>
  <c r="BJ64" i="11"/>
  <c r="AV63" i="11"/>
  <c r="BB61" i="11"/>
  <c r="AR61" i="11"/>
  <c r="BB63" i="11"/>
  <c r="AR62" i="11"/>
  <c r="AT62" i="11"/>
  <c r="BD64" i="11"/>
  <c r="BF64" i="11"/>
  <c r="AX64" i="11"/>
  <c r="BH62" i="11"/>
  <c r="AZ63" i="11"/>
  <c r="AX62" i="11"/>
  <c r="BH63" i="11"/>
  <c r="AT63" i="11"/>
  <c r="BN63" i="11" s="1"/>
  <c r="O66" i="2" s="1"/>
  <c r="AT64" i="11"/>
  <c r="AZ64" i="11"/>
  <c r="BH56" i="11"/>
  <c r="CB56" i="11" s="1"/>
  <c r="AC61" i="2" s="1"/>
  <c r="AZ56" i="11"/>
  <c r="BT56" i="11" s="1"/>
  <c r="U61" i="2" s="1"/>
  <c r="AV56" i="11"/>
  <c r="BP56" i="11" s="1"/>
  <c r="Q61" i="2" s="1"/>
  <c r="AX56" i="11"/>
  <c r="BR56" i="11" s="1"/>
  <c r="S61" i="2" s="1"/>
  <c r="BD56" i="11"/>
  <c r="BX56" i="11" s="1"/>
  <c r="Y61" i="2" s="1"/>
  <c r="BF56" i="11"/>
  <c r="BZ56" i="11" s="1"/>
  <c r="AA61" i="2" s="1"/>
  <c r="AT56" i="11"/>
  <c r="BN56" i="11" s="1"/>
  <c r="O61" i="2" s="1"/>
  <c r="AT30" i="11"/>
  <c r="BH57" i="11"/>
  <c r="CB57" i="11" s="1"/>
  <c r="AC62" i="2" s="1"/>
  <c r="AX57" i="11"/>
  <c r="BR57" i="11" s="1"/>
  <c r="S62" i="2" s="1"/>
  <c r="AV57" i="11"/>
  <c r="BP57" i="11" s="1"/>
  <c r="Q62" i="2" s="1"/>
  <c r="AZ57" i="11"/>
  <c r="BT57" i="11" s="1"/>
  <c r="U62" i="2" s="1"/>
  <c r="BB57" i="11"/>
  <c r="BV57" i="11" s="1"/>
  <c r="W62" i="2" s="1"/>
  <c r="BJ57" i="11"/>
  <c r="CD57" i="11" s="1"/>
  <c r="AE62" i="2" s="1"/>
  <c r="BF57" i="11"/>
  <c r="BZ57" i="11" s="1"/>
  <c r="AA62" i="2" s="1"/>
  <c r="AR57" i="11"/>
  <c r="BL57" i="11" s="1"/>
  <c r="M62" i="2" s="1"/>
  <c r="AT57" i="11"/>
  <c r="BN57" i="11" s="1"/>
  <c r="O62" i="2" s="1"/>
  <c r="AV24" i="11"/>
  <c r="BD24" i="11"/>
  <c r="AT24" i="11"/>
  <c r="AX24" i="11"/>
  <c r="BF24" i="11"/>
  <c r="AR58" i="11"/>
  <c r="AR24" i="11" s="1"/>
  <c r="AZ24" i="11"/>
  <c r="BH24" i="11"/>
  <c r="BB24" i="11"/>
  <c r="BJ24" i="11"/>
  <c r="AV30" i="11"/>
  <c r="AZ29" i="11"/>
  <c r="AZ32" i="11" s="1"/>
  <c r="M90" i="2"/>
  <c r="B27" i="12" s="1"/>
  <c r="M93" i="2"/>
  <c r="B29" i="12" s="1"/>
  <c r="BH49" i="11"/>
  <c r="AT20" i="11"/>
  <c r="BH20" i="11"/>
  <c r="AZ21" i="11"/>
  <c r="AV21" i="11"/>
  <c r="W51" i="2"/>
  <c r="BB17" i="11"/>
  <c r="AV20" i="11"/>
  <c r="M52" i="2"/>
  <c r="AR17" i="11"/>
  <c r="AR65" i="11" s="1"/>
  <c r="BH21" i="11"/>
  <c r="AZ20" i="11"/>
  <c r="AT21" i="11"/>
  <c r="S51" i="2"/>
  <c r="Y51" i="2"/>
  <c r="AA51" i="2"/>
  <c r="M51" i="2"/>
  <c r="M74" i="2" s="1"/>
  <c r="AC51" i="2"/>
  <c r="AA52" i="2"/>
  <c r="O52" i="2"/>
  <c r="Y52" i="2"/>
  <c r="AE51" i="2"/>
  <c r="W52" i="2"/>
  <c r="U51" i="2"/>
  <c r="Q51" i="2"/>
  <c r="Q52" i="2"/>
  <c r="AC52" i="2"/>
  <c r="U52" i="2"/>
  <c r="S52" i="2"/>
  <c r="AE52" i="2"/>
  <c r="O51" i="2"/>
  <c r="AR50" i="11" l="1"/>
  <c r="M94" i="2" s="1"/>
  <c r="B30" i="12" s="1"/>
  <c r="BD66" i="11"/>
  <c r="BD30" i="11" s="1"/>
  <c r="BD33" i="11" s="1"/>
  <c r="BD65" i="11"/>
  <c r="BD29" i="11" s="1"/>
  <c r="BD32" i="11" s="1"/>
  <c r="BJ66" i="11"/>
  <c r="BJ30" i="11" s="1"/>
  <c r="BJ33" i="11" s="1"/>
  <c r="BJ65" i="11"/>
  <c r="BJ29" i="11" s="1"/>
  <c r="BJ32" i="11" s="1"/>
  <c r="AX66" i="11"/>
  <c r="AX30" i="11" s="1"/>
  <c r="AX33" i="11" s="1"/>
  <c r="AX65" i="11"/>
  <c r="AX29" i="11" s="1"/>
  <c r="AX32" i="11" s="1"/>
  <c r="BB65" i="11"/>
  <c r="BB29" i="11" s="1"/>
  <c r="BB32" i="11" s="1"/>
  <c r="BB66" i="11"/>
  <c r="BB30" i="11" s="1"/>
  <c r="BB33" i="11" s="1"/>
  <c r="BF65" i="11"/>
  <c r="BF29" i="11" s="1"/>
  <c r="BF32" i="11" s="1"/>
  <c r="BF66" i="11"/>
  <c r="BF30" i="11" s="1"/>
  <c r="BF33" i="11" s="1"/>
  <c r="AR66" i="11"/>
  <c r="AR30" i="11" s="1"/>
  <c r="AR33" i="11" s="1"/>
  <c r="AV33" i="11"/>
  <c r="AV41" i="11" s="1"/>
  <c r="AV44" i="11" s="1"/>
  <c r="BH33" i="11"/>
  <c r="BH41" i="11" s="1"/>
  <c r="BH44" i="11" s="1"/>
  <c r="AZ33" i="11"/>
  <c r="AZ41" i="11" s="1"/>
  <c r="AZ44" i="11" s="1"/>
  <c r="AT33" i="11"/>
  <c r="AT41" i="11" s="1"/>
  <c r="AT44" i="11" s="1"/>
  <c r="BX63" i="11"/>
  <c r="Y66" i="2" s="1"/>
  <c r="BV64" i="11"/>
  <c r="W67" i="2" s="1"/>
  <c r="BL63" i="11"/>
  <c r="M66" i="2" s="1"/>
  <c r="BX61" i="11"/>
  <c r="Y64" i="2" s="1"/>
  <c r="BZ61" i="11"/>
  <c r="AA64" i="2" s="1"/>
  <c r="CD64" i="11"/>
  <c r="AE67" i="2" s="1"/>
  <c r="BT62" i="11"/>
  <c r="U65" i="2" s="1"/>
  <c r="BT64" i="11"/>
  <c r="U67" i="2" s="1"/>
  <c r="CB62" i="11"/>
  <c r="AC65" i="2" s="1"/>
  <c r="BP62" i="11"/>
  <c r="Q65" i="2" s="1"/>
  <c r="BN64" i="11"/>
  <c r="O67" i="2" s="1"/>
  <c r="BL62" i="11"/>
  <c r="M65" i="2" s="1"/>
  <c r="BP64" i="11"/>
  <c r="Q67" i="2" s="1"/>
  <c r="CD62" i="11"/>
  <c r="AE65" i="2" s="1"/>
  <c r="BZ63" i="11"/>
  <c r="AA66" i="2" s="1"/>
  <c r="BN62" i="11"/>
  <c r="O65" i="2" s="1"/>
  <c r="BZ64" i="11"/>
  <c r="AA67" i="2" s="1"/>
  <c r="BX64" i="11"/>
  <c r="Y67" i="2" s="1"/>
  <c r="CB63" i="11"/>
  <c r="AC66" i="2" s="1"/>
  <c r="BT63" i="11"/>
  <c r="U66" i="2" s="1"/>
  <c r="BT61" i="11"/>
  <c r="U64" i="2" s="1"/>
  <c r="BR62" i="11"/>
  <c r="S65" i="2" s="1"/>
  <c r="CB64" i="11"/>
  <c r="AC67" i="2" s="1"/>
  <c r="BP61" i="11"/>
  <c r="Q64" i="2" s="1"/>
  <c r="BL61" i="11"/>
  <c r="M64" i="2" s="1"/>
  <c r="CB61" i="11"/>
  <c r="AC64" i="2" s="1"/>
  <c r="BV61" i="11"/>
  <c r="W64" i="2" s="1"/>
  <c r="CD61" i="11"/>
  <c r="AE64" i="2" s="1"/>
  <c r="BZ62" i="11"/>
  <c r="AA65" i="2" s="1"/>
  <c r="BX62" i="11"/>
  <c r="Y65" i="2" s="1"/>
  <c r="CD63" i="11"/>
  <c r="AE66" i="2" s="1"/>
  <c r="BR63" i="11"/>
  <c r="S66" i="2" s="1"/>
  <c r="BV63" i="11"/>
  <c r="W66" i="2" s="1"/>
  <c r="BR64" i="11"/>
  <c r="S67" i="2" s="1"/>
  <c r="BP63" i="11"/>
  <c r="Q66" i="2" s="1"/>
  <c r="BR61" i="11"/>
  <c r="S64" i="2" s="1"/>
  <c r="BF21" i="11"/>
  <c r="AR29" i="11"/>
  <c r="AR32" i="11" s="1"/>
  <c r="BD21" i="11"/>
  <c r="BD20" i="11"/>
  <c r="AV40" i="11"/>
  <c r="AV43" i="11" s="1"/>
  <c r="BF20" i="11"/>
  <c r="AT40" i="11"/>
  <c r="AT43" i="11" s="1"/>
  <c r="BJ21" i="11"/>
  <c r="BJ20" i="11"/>
  <c r="AZ40" i="11"/>
  <c r="AZ43" i="11" s="1"/>
  <c r="BH40" i="11"/>
  <c r="BH43" i="11" s="1"/>
  <c r="AR21" i="11"/>
  <c r="AR20" i="11"/>
  <c r="AX20" i="11"/>
  <c r="AX21" i="11"/>
  <c r="BB21" i="11"/>
  <c r="BB20" i="11"/>
  <c r="F9" i="4"/>
  <c r="F14" i="4"/>
  <c r="F13" i="4"/>
  <c r="F12" i="4"/>
  <c r="F11" i="4"/>
  <c r="F10" i="4"/>
  <c r="F8" i="4"/>
  <c r="F7" i="4"/>
  <c r="F6" i="4"/>
  <c r="F5" i="4"/>
  <c r="F4" i="4"/>
  <c r="F3" i="4"/>
  <c r="BF41" i="11" l="1"/>
  <c r="BF44" i="11" s="1"/>
  <c r="AX41" i="11"/>
  <c r="AX44" i="11" s="1"/>
  <c r="BD41" i="11"/>
  <c r="BD44" i="11" s="1"/>
  <c r="BJ41" i="11"/>
  <c r="BJ44" i="11" s="1"/>
  <c r="AR41" i="11"/>
  <c r="AR44" i="11" s="1"/>
  <c r="BB40" i="11"/>
  <c r="BB43" i="11" s="1"/>
  <c r="AX40" i="11"/>
  <c r="AX43" i="11" s="1"/>
  <c r="AR40" i="11"/>
  <c r="AR43" i="11" s="1"/>
  <c r="BB41" i="11"/>
  <c r="BB44" i="11" s="1"/>
  <c r="BD40" i="11"/>
  <c r="BD43" i="11" s="1"/>
  <c r="BF40" i="11"/>
  <c r="BF43" i="11" s="1"/>
  <c r="BJ40" i="11"/>
  <c r="BJ43" i="11" s="1"/>
  <c r="AR45" i="11" l="1"/>
  <c r="M84" i="2" s="1"/>
  <c r="B23" i="12" s="1"/>
  <c r="AE74" i="2"/>
  <c r="AE77" i="2" s="1"/>
  <c r="W75" i="2"/>
  <c r="W78" i="2" s="1"/>
  <c r="M75" i="2"/>
  <c r="M78" i="2" s="1"/>
  <c r="AE75" i="2"/>
  <c r="AE78" i="2" s="1"/>
  <c r="U75" i="2"/>
  <c r="U78" i="2" s="1"/>
  <c r="O75" i="2"/>
  <c r="O78" i="2" s="1"/>
  <c r="AC75" i="2"/>
  <c r="AC78" i="2" s="1"/>
  <c r="S75" i="2"/>
  <c r="S78" i="2" s="1"/>
  <c r="AA75" i="2"/>
  <c r="AA78" i="2" s="1"/>
  <c r="Y75" i="2"/>
  <c r="Y78" i="2" s="1"/>
  <c r="Q75" i="2"/>
  <c r="Q78" i="2" s="1"/>
  <c r="AC74" i="2"/>
  <c r="AC77" i="2" s="1"/>
  <c r="O74" i="2" l="1"/>
  <c r="O77" i="2" s="1"/>
  <c r="Y74" i="2"/>
  <c r="Y77" i="2" s="1"/>
  <c r="W74" i="2"/>
  <c r="W77" i="2" s="1"/>
  <c r="AA74" i="2"/>
  <c r="AA77" i="2" s="1"/>
  <c r="Q74" i="2"/>
  <c r="Q77" i="2" s="1"/>
  <c r="U74" i="2"/>
  <c r="U77" i="2" s="1"/>
  <c r="M77" i="2"/>
  <c r="S74" i="2"/>
  <c r="S77" i="2" s="1"/>
  <c r="M80" i="2" l="1"/>
  <c r="B20" i="12" s="1"/>
  <c r="M83" i="2"/>
  <c r="M81" i="2" l="1"/>
  <c r="B22" i="12"/>
  <c r="B21" i="12" l="1"/>
  <c r="M79" i="2"/>
  <c r="B19" i="12" s="1"/>
  <c r="M29" i="2" l="1"/>
  <c r="B16" i="12" s="1"/>
  <c r="M91" i="2"/>
  <c r="D21" i="15" s="1"/>
  <c r="K11" i="14" s="1"/>
  <c r="M89" i="2" l="1"/>
  <c r="B28" i="12"/>
  <c r="M30" i="2" l="1"/>
  <c r="B26" i="12"/>
  <c r="B17" i="12" l="1"/>
  <c r="M28" i="2"/>
  <c r="B15" i="12" s="1"/>
</calcChain>
</file>

<file path=xl/sharedStrings.xml><?xml version="1.0" encoding="utf-8"?>
<sst xmlns="http://schemas.openxmlformats.org/spreadsheetml/2006/main" count="3383" uniqueCount="559">
  <si>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</si>
  <si>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</si>
  <si>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定員区分</t>
    <rPh sb="0" eb="2">
      <t>テイイン</t>
    </rPh>
    <rPh sb="2" eb="4">
      <t>クブン</t>
    </rPh>
    <phoneticPr fontId="8"/>
  </si>
  <si>
    <t>実施月数
（通常12月）</t>
    <phoneticPr fontId="4"/>
  </si>
  <si>
    <t>基礎分</t>
    <rPh sb="0" eb="2">
      <t>キソ</t>
    </rPh>
    <rPh sb="2" eb="3">
      <t>ブン</t>
    </rPh>
    <phoneticPr fontId="4"/>
  </si>
  <si>
    <t>うちｷｬﾘｱﾊﾟｽ要件</t>
    <rPh sb="9" eb="11">
      <t>ヨウケン</t>
    </rPh>
    <phoneticPr fontId="8"/>
  </si>
  <si>
    <t>定員</t>
    <rPh sb="0" eb="2">
      <t>テイイン</t>
    </rPh>
    <phoneticPr fontId="12"/>
  </si>
  <si>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</si>
  <si>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</si>
  <si>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</si>
  <si>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</si>
  <si>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</si>
  <si>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</si>
  <si>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</si>
  <si>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</si>
  <si>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</si>
  <si>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</si>
  <si>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</si>
  <si>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</si>
  <si>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</si>
  <si>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</si>
  <si>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</si>
  <si>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</si>
  <si>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</si>
  <si>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</si>
  <si>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</si>
  <si>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</si>
  <si>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12"/>
  </si>
  <si>
    <t>年齢区分</t>
    <rPh sb="0" eb="2">
      <t>ネンレイ</t>
    </rPh>
    <rPh sb="2" eb="4">
      <t>クブン</t>
    </rPh>
    <phoneticPr fontId="8"/>
  </si>
  <si>
    <t>保育必要量区分　⑤</t>
    <rPh sb="0" eb="2">
      <t>ホイク</t>
    </rPh>
    <rPh sb="2" eb="5">
      <t>ヒツヨウリョウ</t>
    </rPh>
    <rPh sb="5" eb="7">
      <t>クブン</t>
    </rPh>
    <phoneticPr fontId="12"/>
  </si>
  <si>
    <t>３歳児配置改善加算</t>
    <rPh sb="1" eb="3">
      <t>サイジ</t>
    </rPh>
    <rPh sb="3" eb="5">
      <t>ハイチ</t>
    </rPh>
    <rPh sb="5" eb="7">
      <t>カイゼン</t>
    </rPh>
    <rPh sb="7" eb="9">
      <t>カサン</t>
    </rPh>
    <phoneticPr fontId="12"/>
  </si>
  <si>
    <t>休日保育加算</t>
    <rPh sb="0" eb="2">
      <t>キュウジツ</t>
    </rPh>
    <rPh sb="2" eb="4">
      <t>ホイク</t>
    </rPh>
    <rPh sb="4" eb="6">
      <t>カサン</t>
    </rPh>
    <phoneticPr fontId="12"/>
  </si>
  <si>
    <t>夜間保育加算</t>
    <rPh sb="0" eb="2">
      <t>ヤカン</t>
    </rPh>
    <rPh sb="2" eb="4">
      <t>ホイク</t>
    </rPh>
    <rPh sb="4" eb="6">
      <t>カサン</t>
    </rPh>
    <phoneticPr fontId="12"/>
  </si>
  <si>
    <t>減価償却費加算</t>
    <rPh sb="0" eb="2">
      <t>ゲンカ</t>
    </rPh>
    <rPh sb="2" eb="5">
      <t>ショウキャクヒ</t>
    </rPh>
    <rPh sb="5" eb="7">
      <t>カサン</t>
    </rPh>
    <phoneticPr fontId="12"/>
  </si>
  <si>
    <t>賃借料加算</t>
    <rPh sb="0" eb="3">
      <t>チンシャクリョウ</t>
    </rPh>
    <rPh sb="3" eb="5">
      <t>カサン</t>
    </rPh>
    <phoneticPr fontId="12"/>
  </si>
  <si>
    <t>チーム保育推進加算</t>
    <rPh sb="3" eb="5">
      <t>ホイク</t>
    </rPh>
    <rPh sb="5" eb="7">
      <t>スイシン</t>
    </rPh>
    <rPh sb="7" eb="9">
      <t>カサン</t>
    </rPh>
    <phoneticPr fontId="12"/>
  </si>
  <si>
    <t>分園の場合</t>
    <rPh sb="0" eb="2">
      <t>ブンエン</t>
    </rPh>
    <rPh sb="3" eb="5">
      <t>バアイ</t>
    </rPh>
    <phoneticPr fontId="12"/>
  </si>
  <si>
    <t>定員を恒常的に超過する場合</t>
    <rPh sb="0" eb="2">
      <t>テイイン</t>
    </rPh>
    <rPh sb="3" eb="6">
      <t>コウジョウテキ</t>
    </rPh>
    <rPh sb="7" eb="9">
      <t>チョウカ</t>
    </rPh>
    <rPh sb="11" eb="13">
      <t>バアイ</t>
    </rPh>
    <phoneticPr fontId="12"/>
  </si>
  <si>
    <t>保育標準時間認定</t>
    <rPh sb="0" eb="2">
      <t>ホイク</t>
    </rPh>
    <rPh sb="2" eb="4">
      <t>ヒョウジュン</t>
    </rPh>
    <rPh sb="4" eb="6">
      <t>ジカン</t>
    </rPh>
    <rPh sb="6" eb="8">
      <t>ニンテイ</t>
    </rPh>
    <phoneticPr fontId="12"/>
  </si>
  <si>
    <t>保育短時間認定</t>
    <rPh sb="0" eb="2">
      <t>ホイク</t>
    </rPh>
    <rPh sb="2" eb="3">
      <t>タン</t>
    </rPh>
    <rPh sb="3" eb="5">
      <t>ジカン</t>
    </rPh>
    <rPh sb="5" eb="7">
      <t>ニンテイ</t>
    </rPh>
    <phoneticPr fontId="12"/>
  </si>
  <si>
    <t>基本分単価</t>
    <rPh sb="0" eb="2">
      <t>キホン</t>
    </rPh>
    <rPh sb="2" eb="3">
      <t>ブン</t>
    </rPh>
    <rPh sb="3" eb="4">
      <t>タン</t>
    </rPh>
    <rPh sb="4" eb="5">
      <t>アタイ</t>
    </rPh>
    <phoneticPr fontId="8"/>
  </si>
  <si>
    <t>加算額</t>
    <rPh sb="0" eb="3">
      <t>カサンガク</t>
    </rPh>
    <phoneticPr fontId="12"/>
  </si>
  <si>
    <t>標　準</t>
    <rPh sb="0" eb="1">
      <t>シルベ</t>
    </rPh>
    <rPh sb="2" eb="3">
      <t>ジュン</t>
    </rPh>
    <phoneticPr fontId="12"/>
  </si>
  <si>
    <t>都市部</t>
    <rPh sb="0" eb="3">
      <t>トシブ</t>
    </rPh>
    <phoneticPr fontId="12"/>
  </si>
  <si>
    <t>①</t>
    <phoneticPr fontId="12"/>
  </si>
  <si>
    <t>②</t>
    <phoneticPr fontId="12"/>
  </si>
  <si>
    <t>③</t>
    <phoneticPr fontId="12"/>
  </si>
  <si>
    <t>④</t>
    <phoneticPr fontId="12"/>
  </si>
  <si>
    <t>⑨</t>
    <phoneticPr fontId="12"/>
  </si>
  <si>
    <t>⑩</t>
    <phoneticPr fontId="12"/>
  </si>
  <si>
    <t>⑪</t>
    <phoneticPr fontId="12"/>
  </si>
  <si>
    <t>⑫</t>
    <phoneticPr fontId="12"/>
  </si>
  <si>
    <t>⑬</t>
    <phoneticPr fontId="12"/>
  </si>
  <si>
    <t>⑮</t>
    <phoneticPr fontId="12"/>
  </si>
  <si>
    <t>⑯</t>
    <phoneticPr fontId="12"/>
  </si>
  <si>
    <t>⑰</t>
    <phoneticPr fontId="12"/>
  </si>
  <si>
    <t>　20人</t>
    <rPh sb="3" eb="4">
      <t>ニン</t>
    </rPh>
    <phoneticPr fontId="8"/>
  </si>
  <si>
    <t>2号</t>
    <rPh sb="1" eb="2">
      <t>ゴウ</t>
    </rPh>
    <phoneticPr fontId="12"/>
  </si>
  <si>
    <t>４歳以上児</t>
    <rPh sb="1" eb="2">
      <t>サイ</t>
    </rPh>
    <rPh sb="2" eb="4">
      <t>イジョウ</t>
    </rPh>
    <rPh sb="4" eb="5">
      <t>ジ</t>
    </rPh>
    <phoneticPr fontId="8"/>
  </si>
  <si>
    <t>＋</t>
  </si>
  <si>
    <t>ａ地域</t>
    <rPh sb="1" eb="3">
      <t>チイキ</t>
    </rPh>
    <phoneticPr fontId="12"/>
  </si>
  <si>
    <t>ｂ地域</t>
    <rPh sb="1" eb="3">
      <t>チイキ</t>
    </rPh>
    <phoneticPr fontId="12"/>
  </si>
  <si>
    <t>3号</t>
    <rPh sb="1" eb="2">
      <t>ゴウ</t>
    </rPh>
    <phoneticPr fontId="12"/>
  </si>
  <si>
    <t>１、２歳児</t>
    <rPh sb="3" eb="5">
      <t>サイジ</t>
    </rPh>
    <phoneticPr fontId="8"/>
  </si>
  <si>
    <t>ｃ地域</t>
    <rPh sb="1" eb="3">
      <t>チイキ</t>
    </rPh>
    <phoneticPr fontId="12"/>
  </si>
  <si>
    <t>ｄ地域</t>
    <rPh sb="1" eb="3">
      <t>チイキ</t>
    </rPh>
    <phoneticPr fontId="12"/>
  </si>
  <si>
    <t>休日保育の年間延べ利用子ども数</t>
    <rPh sb="0" eb="2">
      <t>キュウジツ</t>
    </rPh>
    <rPh sb="2" eb="4">
      <t>ホイク</t>
    </rPh>
    <rPh sb="5" eb="7">
      <t>ネンカン</t>
    </rPh>
    <rPh sb="7" eb="8">
      <t>ノ</t>
    </rPh>
    <rPh sb="9" eb="11">
      <t>リヨウ</t>
    </rPh>
    <rPh sb="11" eb="12">
      <t>コ</t>
    </rPh>
    <rPh sb="14" eb="15">
      <t>スウ</t>
    </rPh>
    <phoneticPr fontId="12"/>
  </si>
  <si>
    <t>　 　　 ～　210人</t>
    <rPh sb="10" eb="11">
      <t>ニン</t>
    </rPh>
    <phoneticPr fontId="12"/>
  </si>
  <si>
    <t>＋</t>
    <phoneticPr fontId="12"/>
  </si>
  <si>
    <t>－</t>
    <phoneticPr fontId="12"/>
  </si>
  <si>
    <t>　 211人～　279人</t>
    <rPh sb="5" eb="6">
      <t>ニン</t>
    </rPh>
    <rPh sb="11" eb="12">
      <t>ニン</t>
    </rPh>
    <phoneticPr fontId="12"/>
  </si>
  <si>
    <t>　61人
　　から
　70人
　　まで</t>
    <rPh sb="3" eb="4">
      <t>ニン</t>
    </rPh>
    <rPh sb="13" eb="14">
      <t>ニン</t>
    </rPh>
    <phoneticPr fontId="8"/>
  </si>
  <si>
    <t>　 280人～　349人</t>
    <rPh sb="5" eb="6">
      <t>ニン</t>
    </rPh>
    <rPh sb="11" eb="12">
      <t>ニン</t>
    </rPh>
    <phoneticPr fontId="12"/>
  </si>
  <si>
    <t>　71人
　　から
　80人
　　まで</t>
    <rPh sb="3" eb="4">
      <t>ニン</t>
    </rPh>
    <rPh sb="13" eb="14">
      <t>ニン</t>
    </rPh>
    <phoneticPr fontId="8"/>
  </si>
  <si>
    <t xml:space="preserve"> 　350人～　419人</t>
    <rPh sb="5" eb="6">
      <t>ニン</t>
    </rPh>
    <rPh sb="11" eb="12">
      <t>ニン</t>
    </rPh>
    <phoneticPr fontId="12"/>
  </si>
  <si>
    <t>　 420人～　489人</t>
    <rPh sb="5" eb="6">
      <t>ニン</t>
    </rPh>
    <rPh sb="11" eb="12">
      <t>ニン</t>
    </rPh>
    <phoneticPr fontId="12"/>
  </si>
  <si>
    <t>　81人
　　から
　90人
　　まで</t>
    <rPh sb="3" eb="4">
      <t>ニン</t>
    </rPh>
    <rPh sb="13" eb="14">
      <t>ニン</t>
    </rPh>
    <phoneticPr fontId="8"/>
  </si>
  <si>
    <t xml:space="preserve"> 　490人～　559人</t>
    <rPh sb="5" eb="6">
      <t>ニン</t>
    </rPh>
    <rPh sb="11" eb="12">
      <t>ニン</t>
    </rPh>
    <phoneticPr fontId="12"/>
  </si>
  <si>
    <t>　91人
　　から
　100人
　　まで</t>
    <rPh sb="3" eb="4">
      <t>ニン</t>
    </rPh>
    <rPh sb="14" eb="15">
      <t>ニン</t>
    </rPh>
    <phoneticPr fontId="8"/>
  </si>
  <si>
    <t>　 560人～　629人</t>
    <rPh sb="5" eb="6">
      <t>ニン</t>
    </rPh>
    <rPh sb="11" eb="12">
      <t>ニン</t>
    </rPh>
    <phoneticPr fontId="12"/>
  </si>
  <si>
    <t>各月初日の</t>
    <rPh sb="0" eb="2">
      <t>カクツキ</t>
    </rPh>
    <rPh sb="2" eb="4">
      <t>ショニチ</t>
    </rPh>
    <phoneticPr fontId="12"/>
  </si>
  <si>
    <t>利用子ども数</t>
    <rPh sb="0" eb="2">
      <t>リヨウ</t>
    </rPh>
    <rPh sb="2" eb="3">
      <t>コ</t>
    </rPh>
    <rPh sb="5" eb="6">
      <t>スウ</t>
    </rPh>
    <phoneticPr fontId="12"/>
  </si>
  <si>
    <t>　101人
　　から
　110人
　　まで</t>
    <rPh sb="4" eb="5">
      <t>ニン</t>
    </rPh>
    <rPh sb="15" eb="16">
      <t>ニン</t>
    </rPh>
    <phoneticPr fontId="8"/>
  </si>
  <si>
    <t>　 630人～　699人</t>
    <rPh sb="5" eb="6">
      <t>ニン</t>
    </rPh>
    <rPh sb="11" eb="12">
      <t>ニン</t>
    </rPh>
    <phoneticPr fontId="12"/>
  </si>
  <si>
    <t xml:space="preserve"> 　700人～　769人</t>
    <rPh sb="5" eb="6">
      <t>ニン</t>
    </rPh>
    <rPh sb="11" eb="12">
      <t>ニン</t>
    </rPh>
    <phoneticPr fontId="12"/>
  </si>
  <si>
    <t>　111人
　　から
　120人
　　まで</t>
    <rPh sb="4" eb="5">
      <t>ニン</t>
    </rPh>
    <rPh sb="15" eb="16">
      <t>ニン</t>
    </rPh>
    <phoneticPr fontId="8"/>
  </si>
  <si>
    <t xml:space="preserve"> 　770人～　839人</t>
    <rPh sb="5" eb="6">
      <t>ニン</t>
    </rPh>
    <rPh sb="11" eb="12">
      <t>ニン</t>
    </rPh>
    <phoneticPr fontId="12"/>
  </si>
  <si>
    <t>　121人
　　から
　130人
　　まで</t>
    <rPh sb="4" eb="5">
      <t>ニン</t>
    </rPh>
    <rPh sb="15" eb="16">
      <t>ニン</t>
    </rPh>
    <phoneticPr fontId="8"/>
  </si>
  <si>
    <t>　 840人～　909人</t>
    <rPh sb="5" eb="6">
      <t>ニン</t>
    </rPh>
    <rPh sb="11" eb="12">
      <t>ニン</t>
    </rPh>
    <phoneticPr fontId="12"/>
  </si>
  <si>
    <t>　131人
　　から
　140人
　　まで</t>
    <rPh sb="4" eb="5">
      <t>ニン</t>
    </rPh>
    <rPh sb="15" eb="16">
      <t>ニン</t>
    </rPh>
    <phoneticPr fontId="8"/>
  </si>
  <si>
    <t xml:space="preserve"> 　910人～　979人</t>
    <rPh sb="5" eb="6">
      <t>ニン</t>
    </rPh>
    <rPh sb="11" eb="12">
      <t>ニン</t>
    </rPh>
    <phoneticPr fontId="12"/>
  </si>
  <si>
    <t>　 980人～1,049人</t>
    <rPh sb="5" eb="6">
      <t>ニン</t>
    </rPh>
    <rPh sb="12" eb="13">
      <t>ニン</t>
    </rPh>
    <phoneticPr fontId="12"/>
  </si>
  <si>
    <t>　141人
　　から
　150人
　　まで</t>
    <rPh sb="4" eb="5">
      <t>ニン</t>
    </rPh>
    <rPh sb="15" eb="16">
      <t>ニン</t>
    </rPh>
    <phoneticPr fontId="8"/>
  </si>
  <si>
    <t xml:space="preserve"> 1,050人～</t>
    <rPh sb="6" eb="7">
      <t>ニン</t>
    </rPh>
    <phoneticPr fontId="12"/>
  </si>
  <si>
    <t>　151人
　　から
　160人
　　まで</t>
    <rPh sb="4" eb="5">
      <t>ニン</t>
    </rPh>
    <rPh sb="15" eb="16">
      <t>ニン</t>
    </rPh>
    <phoneticPr fontId="8"/>
  </si>
  <si>
    <t>　161人
　　から
　170人
　　まで</t>
    <rPh sb="4" eb="5">
      <t>ニン</t>
    </rPh>
    <rPh sb="15" eb="16">
      <t>ニン</t>
    </rPh>
    <phoneticPr fontId="8"/>
  </si>
  <si>
    <t>　171人
　　以上</t>
    <rPh sb="4" eb="5">
      <t>ニン</t>
    </rPh>
    <rPh sb="8" eb="10">
      <t>イジョウ</t>
    </rPh>
    <phoneticPr fontId="8"/>
  </si>
  <si>
    <t>16/100
地域</t>
    <phoneticPr fontId="8"/>
  </si>
  <si>
    <t>÷</t>
    <phoneticPr fontId="12"/>
  </si>
  <si>
    <t>加算部分２</t>
    <rPh sb="0" eb="2">
      <t>カサン</t>
    </rPh>
    <rPh sb="2" eb="4">
      <t>ブブン</t>
    </rPh>
    <phoneticPr fontId="12"/>
  </si>
  <si>
    <t>主任保育士専任加算</t>
    <rPh sb="0" eb="2">
      <t>シュニン</t>
    </rPh>
    <rPh sb="2" eb="5">
      <t>ホイクシ</t>
    </rPh>
    <rPh sb="5" eb="7">
      <t>センニン</t>
    </rPh>
    <rPh sb="7" eb="9">
      <t>カサン</t>
    </rPh>
    <phoneticPr fontId="8"/>
  </si>
  <si>
    <t>基本額</t>
    <phoneticPr fontId="8"/>
  </si>
  <si>
    <t>※各月初日の利用子どもの単価に加算</t>
    <rPh sb="1" eb="3">
      <t>カクツキ</t>
    </rPh>
    <rPh sb="3" eb="5">
      <t>ショニチ</t>
    </rPh>
    <rPh sb="6" eb="8">
      <t>リヨウ</t>
    </rPh>
    <rPh sb="8" eb="9">
      <t>コ</t>
    </rPh>
    <rPh sb="12" eb="14">
      <t>タンカ</t>
    </rPh>
    <rPh sb="15" eb="17">
      <t>カサン</t>
    </rPh>
    <phoneticPr fontId="8"/>
  </si>
  <si>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</si>
  <si>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</si>
  <si>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</si>
  <si>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</si>
  <si>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</si>
  <si>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</si>
  <si>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</si>
  <si>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</si>
  <si>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事務職員雇上費加算</t>
    <rPh sb="0" eb="2">
      <t>ジム</t>
    </rPh>
    <rPh sb="2" eb="4">
      <t>ショクイン</t>
    </rPh>
    <rPh sb="4" eb="7">
      <t>コジョウヒ</t>
    </rPh>
    <rPh sb="7" eb="9">
      <t>カサン</t>
    </rPh>
    <phoneticPr fontId="8"/>
  </si>
  <si>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12"/>
  </si>
  <si>
    <t>冷暖房費加算</t>
    <rPh sb="0" eb="3">
      <t>レイダンボウ</t>
    </rPh>
    <rPh sb="3" eb="4">
      <t>ヒ</t>
    </rPh>
    <rPh sb="4" eb="6">
      <t>カサン</t>
    </rPh>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</si>
  <si>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</si>
  <si>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</si>
  <si>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</si>
  <si>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</si>
  <si>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</si>
  <si>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</si>
  <si>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</si>
  <si>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</si>
  <si>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㉕</t>
    <phoneticPr fontId="8"/>
  </si>
  <si>
    <t xml:space="preserve"> 400時間以上 800時間未満</t>
    <rPh sb="4" eb="6">
      <t>ジカン</t>
    </rPh>
    <rPh sb="6" eb="8">
      <t>イジョウ</t>
    </rPh>
    <rPh sb="12" eb="14">
      <t>ジカン</t>
    </rPh>
    <rPh sb="14" eb="16">
      <t>ミマン</t>
    </rPh>
    <phoneticPr fontId="8"/>
  </si>
  <si>
    <t>÷３月初日の利用子ども数</t>
    <phoneticPr fontId="12"/>
  </si>
  <si>
    <t xml:space="preserve"> 800時間以上1200時間未満</t>
    <rPh sb="4" eb="6">
      <t>ジカン</t>
    </rPh>
    <rPh sb="6" eb="8">
      <t>イジョウ</t>
    </rPh>
    <rPh sb="12" eb="14">
      <t>ジカン</t>
    </rPh>
    <rPh sb="14" eb="16">
      <t>ミマン</t>
    </rPh>
    <phoneticPr fontId="8"/>
  </si>
  <si>
    <t>施設機能強化推進費加算</t>
    <rPh sb="0" eb="2">
      <t>シセツ</t>
    </rPh>
    <rPh sb="2" eb="4">
      <t>キノウ</t>
    </rPh>
    <rPh sb="4" eb="6">
      <t>キョウカ</t>
    </rPh>
    <rPh sb="6" eb="8">
      <t>スイシン</t>
    </rPh>
    <rPh sb="8" eb="9">
      <t>ヒ</t>
    </rPh>
    <rPh sb="9" eb="11">
      <t>カサン</t>
    </rPh>
    <phoneticPr fontId="8"/>
  </si>
  <si>
    <t>㉖</t>
    <phoneticPr fontId="8"/>
  </si>
  <si>
    <r>
      <t>小学校接続加算</t>
    </r>
    <r>
      <rPr>
        <sz val="8"/>
        <color theme="1"/>
        <rFont val="HGｺﾞｼｯｸM"/>
        <family val="3"/>
        <charset val="128"/>
      </rPr>
      <t/>
    </r>
    <rPh sb="0" eb="3">
      <t>ショウガッコウ</t>
    </rPh>
    <rPh sb="3" eb="5">
      <t>セツゾク</t>
    </rPh>
    <rPh sb="5" eb="7">
      <t>カサン</t>
    </rPh>
    <phoneticPr fontId="8"/>
  </si>
  <si>
    <t>㉗</t>
    <phoneticPr fontId="8"/>
  </si>
  <si>
    <t>　</t>
    <phoneticPr fontId="8"/>
  </si>
  <si>
    <t>㉘</t>
    <phoneticPr fontId="8"/>
  </si>
  <si>
    <t>第三者評価受審加算</t>
    <rPh sb="0" eb="3">
      <t>ダイサンシャ</t>
    </rPh>
    <rPh sb="3" eb="5">
      <t>ヒョウカ</t>
    </rPh>
    <rPh sb="5" eb="7">
      <t>ジュシン</t>
    </rPh>
    <rPh sb="7" eb="9">
      <t>カサン</t>
    </rPh>
    <phoneticPr fontId="8"/>
  </si>
  <si>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</si>
  <si>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</si>
  <si>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</si>
  <si>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</si>
  <si>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</si>
  <si>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標準時間</t>
    <rPh sb="0" eb="2">
      <t>ヒョウジュン</t>
    </rPh>
    <rPh sb="2" eb="4">
      <t>ジカン</t>
    </rPh>
    <phoneticPr fontId="8"/>
  </si>
  <si>
    <t>短時間</t>
    <rPh sb="0" eb="3">
      <t>タンジカン</t>
    </rPh>
    <phoneticPr fontId="8"/>
  </si>
  <si>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</si>
  <si>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</si>
  <si>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３歳児配置改善加算</t>
    <rPh sb="1" eb="2">
      <t>サイ</t>
    </rPh>
    <rPh sb="2" eb="3">
      <t>ジ</t>
    </rPh>
    <rPh sb="3" eb="5">
      <t>ハイチ</t>
    </rPh>
    <rPh sb="5" eb="7">
      <t>カイゼン</t>
    </rPh>
    <rPh sb="7" eb="9">
      <t>カサン</t>
    </rPh>
    <phoneticPr fontId="8"/>
  </si>
  <si>
    <t>夜間保育加算</t>
    <rPh sb="0" eb="2">
      <t>ヤカン</t>
    </rPh>
    <rPh sb="2" eb="4">
      <t>ホイク</t>
    </rPh>
    <rPh sb="4" eb="6">
      <t>カサン</t>
    </rPh>
    <phoneticPr fontId="8"/>
  </si>
  <si>
    <t>加減調整部分③</t>
    <rPh sb="0" eb="2">
      <t>カゲン</t>
    </rPh>
    <rPh sb="2" eb="4">
      <t>チョウセイ</t>
    </rPh>
    <rPh sb="4" eb="6">
      <t>ブブン</t>
    </rPh>
    <phoneticPr fontId="4"/>
  </si>
  <si>
    <t>特定加算④</t>
    <rPh sb="0" eb="2">
      <t>トクテイ</t>
    </rPh>
    <rPh sb="2" eb="4">
      <t>カサン</t>
    </rPh>
    <phoneticPr fontId="8"/>
  </si>
  <si>
    <t>事務職員雇上費加算</t>
    <rPh sb="0" eb="2">
      <t>ジム</t>
    </rPh>
    <rPh sb="2" eb="4">
      <t>ショクイン</t>
    </rPh>
    <rPh sb="4" eb="5">
      <t>ヤトイ</t>
    </rPh>
    <rPh sb="5" eb="6">
      <t>ウエ</t>
    </rPh>
    <rPh sb="6" eb="7">
      <t>ヒ</t>
    </rPh>
    <rPh sb="7" eb="9">
      <t>カサン</t>
    </rPh>
    <phoneticPr fontId="8"/>
  </si>
  <si>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</si>
  <si>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</si>
  <si>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①</t>
    <phoneticPr fontId="4"/>
  </si>
  <si>
    <t>職員配置加算【市】（1,000円未満切り捨て）</t>
    <rPh sb="0" eb="2">
      <t>ショクイン</t>
    </rPh>
    <rPh sb="2" eb="4">
      <t>ハイチ</t>
    </rPh>
    <rPh sb="4" eb="6">
      <t>カサン</t>
    </rPh>
    <rPh sb="7" eb="8">
      <t>シ</t>
    </rPh>
    <phoneticPr fontId="4"/>
  </si>
  <si>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</si>
  <si>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</si>
  <si>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本園</t>
    <rPh sb="0" eb="1">
      <t>ホン</t>
    </rPh>
    <rPh sb="1" eb="2">
      <t>エン</t>
    </rPh>
    <phoneticPr fontId="2"/>
  </si>
  <si>
    <t>分園</t>
    <rPh sb="0" eb="2">
      <t>ブンエン</t>
    </rPh>
    <phoneticPr fontId="2"/>
  </si>
  <si>
    <t>本+分</t>
    <rPh sb="0" eb="1">
      <t>モト</t>
    </rPh>
    <rPh sb="2" eb="3">
      <t>ブン</t>
    </rPh>
    <phoneticPr fontId="2"/>
  </si>
  <si>
    <t>平均経験年数</t>
    <rPh sb="0" eb="2">
      <t>ヘイキン</t>
    </rPh>
    <rPh sb="2" eb="4">
      <t>ケイケン</t>
    </rPh>
    <rPh sb="4" eb="6">
      <t>ネンスウ</t>
    </rPh>
    <phoneticPr fontId="8"/>
  </si>
  <si>
    <t>区</t>
    <rPh sb="0" eb="1">
      <t>ク</t>
    </rPh>
    <phoneticPr fontId="2"/>
  </si>
  <si>
    <t>※青色欄を記入してください。</t>
    <rPh sb="1" eb="3">
      <t>アオイロ</t>
    </rPh>
    <rPh sb="3" eb="4">
      <t>ラン</t>
    </rPh>
    <rPh sb="5" eb="7">
      <t>キニュウ</t>
    </rPh>
    <phoneticPr fontId="4"/>
  </si>
  <si>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</si>
  <si>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</si>
  <si>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A</t>
    <phoneticPr fontId="2"/>
  </si>
  <si>
    <t>B</t>
    <phoneticPr fontId="2"/>
  </si>
  <si>
    <t>事務職員雇上費加算</t>
    <rPh sb="0" eb="2">
      <t>ジム</t>
    </rPh>
    <rPh sb="2" eb="4">
      <t>ショクイン</t>
    </rPh>
    <rPh sb="4" eb="5">
      <t>ヤトイ</t>
    </rPh>
    <rPh sb="5" eb="6">
      <t>ア</t>
    </rPh>
    <rPh sb="6" eb="7">
      <t>ヒ</t>
    </rPh>
    <rPh sb="7" eb="9">
      <t>カサン</t>
    </rPh>
    <phoneticPr fontId="2"/>
  </si>
  <si>
    <t>職員配置加算分⑥</t>
    <rPh sb="0" eb="2">
      <t>ショクイン</t>
    </rPh>
    <rPh sb="2" eb="4">
      <t>ハイチ</t>
    </rPh>
    <rPh sb="4" eb="6">
      <t>カサン</t>
    </rPh>
    <rPh sb="6" eb="7">
      <t>ブン</t>
    </rPh>
    <phoneticPr fontId="4"/>
  </si>
  <si>
    <t>１歳</t>
    <rPh sb="1" eb="2">
      <t>サイ</t>
    </rPh>
    <phoneticPr fontId="2"/>
  </si>
  <si>
    <t>２歳</t>
    <rPh sb="1" eb="2">
      <t>サイ</t>
    </rPh>
    <phoneticPr fontId="2"/>
  </si>
  <si>
    <t>（注）</t>
    <phoneticPr fontId="12"/>
  </si>
  <si>
    <t>⑥</t>
    <phoneticPr fontId="12"/>
  </si>
  <si>
    <t>⑦</t>
    <phoneticPr fontId="12"/>
  </si>
  <si>
    <t>⑧</t>
    <phoneticPr fontId="12"/>
  </si>
  <si>
    <t>⑭</t>
    <phoneticPr fontId="12"/>
  </si>
  <si>
    <t xml:space="preserve">× 人数Ａ </t>
    <phoneticPr fontId="12"/>
  </si>
  <si>
    <t>× 人数Ｂ</t>
    <phoneticPr fontId="12"/>
  </si>
  <si>
    <t>土曜日に閉所する場合</t>
    <rPh sb="0" eb="3">
      <t>ドヨウビ</t>
    </rPh>
    <rPh sb="4" eb="6">
      <t>ヘイショ</t>
    </rPh>
    <rPh sb="8" eb="10">
      <t>バアイ</t>
    </rPh>
    <phoneticPr fontId="12"/>
  </si>
  <si>
    <t>月に１日土曜日を閉所する場合</t>
    <rPh sb="0" eb="1">
      <t>ツキ</t>
    </rPh>
    <rPh sb="3" eb="4">
      <t>ニチ</t>
    </rPh>
    <rPh sb="4" eb="7">
      <t>ドヨウビ</t>
    </rPh>
    <rPh sb="8" eb="10">
      <t>ヘイショ</t>
    </rPh>
    <rPh sb="12" eb="14">
      <t>バアイ</t>
    </rPh>
    <phoneticPr fontId="12"/>
  </si>
  <si>
    <t>月に２日土曜日を閉所する場合</t>
    <rPh sb="0" eb="1">
      <t>ツキ</t>
    </rPh>
    <rPh sb="3" eb="4">
      <t>ニチ</t>
    </rPh>
    <rPh sb="4" eb="7">
      <t>ドヨウビ</t>
    </rPh>
    <rPh sb="8" eb="10">
      <t>ヘイショ</t>
    </rPh>
    <rPh sb="12" eb="14">
      <t>バアイ</t>
    </rPh>
    <phoneticPr fontId="12"/>
  </si>
  <si>
    <t>月に３日以上土曜日を閉所する場合</t>
    <rPh sb="0" eb="1">
      <t>ツキ</t>
    </rPh>
    <rPh sb="3" eb="4">
      <t>ニチ</t>
    </rPh>
    <rPh sb="4" eb="6">
      <t>イジョウ</t>
    </rPh>
    <rPh sb="6" eb="9">
      <t>ドヨウビ</t>
    </rPh>
    <rPh sb="10" eb="12">
      <t>ヘイショ</t>
    </rPh>
    <rPh sb="14" eb="16">
      <t>バアイ</t>
    </rPh>
    <phoneticPr fontId="12"/>
  </si>
  <si>
    <t>全ての土曜日を閉所する場合</t>
    <rPh sb="0" eb="1">
      <t>スベ</t>
    </rPh>
    <rPh sb="3" eb="6">
      <t>ドヨウビ</t>
    </rPh>
    <rPh sb="7" eb="9">
      <t>ヘイショ</t>
    </rPh>
    <rPh sb="11" eb="13">
      <t>バアイ</t>
    </rPh>
    <phoneticPr fontId="12"/>
  </si>
  <si>
    <t>施設長を配置していない場合</t>
    <rPh sb="0" eb="2">
      <t>シセツ</t>
    </rPh>
    <rPh sb="2" eb="3">
      <t>チョウ</t>
    </rPh>
    <rPh sb="4" eb="6">
      <t>ハイチ</t>
    </rPh>
    <rPh sb="11" eb="13">
      <t>バアイ</t>
    </rPh>
    <phoneticPr fontId="12"/>
  </si>
  <si>
    <t>㉑</t>
    <phoneticPr fontId="8"/>
  </si>
  <si>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</si>
  <si>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</si>
  <si>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栄養管理加算</t>
    <rPh sb="0" eb="2">
      <t>エイヨウ</t>
    </rPh>
    <rPh sb="2" eb="4">
      <t>カンリ</t>
    </rPh>
    <rPh sb="4" eb="6">
      <t>カサン</t>
    </rPh>
    <phoneticPr fontId="12"/>
  </si>
  <si>
    <t>Ｂ</t>
    <phoneticPr fontId="12"/>
  </si>
  <si>
    <t>Ｃ</t>
    <phoneticPr fontId="8"/>
  </si>
  <si>
    <t>÷各月初日の利用子ども数</t>
  </si>
  <si>
    <t>㉚</t>
    <phoneticPr fontId="8"/>
  </si>
  <si>
    <t>市町村</t>
    <rPh sb="0" eb="3">
      <t>シチョウソン</t>
    </rPh>
    <phoneticPr fontId="8"/>
  </si>
  <si>
    <t>横浜市</t>
    <rPh sb="0" eb="3">
      <t>ヨコハマシ</t>
    </rPh>
    <phoneticPr fontId="2"/>
  </si>
  <si>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</si>
  <si>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</si>
  <si>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【本園】利用定員
（中心保育所）</t>
    <rPh sb="1" eb="2">
      <t>ホン</t>
    </rPh>
    <rPh sb="2" eb="3">
      <t>エン</t>
    </rPh>
    <rPh sb="4" eb="6">
      <t>リヨウ</t>
    </rPh>
    <rPh sb="6" eb="8">
      <t>テイイン</t>
    </rPh>
    <rPh sb="10" eb="12">
      <t>チュウシン</t>
    </rPh>
    <rPh sb="12" eb="14">
      <t>ホイク</t>
    </rPh>
    <rPh sb="14" eb="15">
      <t>ショ</t>
    </rPh>
    <phoneticPr fontId="8"/>
  </si>
  <si>
    <t>【分園】利用定員</t>
    <rPh sb="1" eb="3">
      <t>ブンエン</t>
    </rPh>
    <rPh sb="4" eb="6">
      <t>リヨウ</t>
    </rPh>
    <rPh sb="6" eb="8">
      <t>テイイン</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</si>
  <si>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</si>
  <si>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【分園】定員区分</t>
    <rPh sb="1" eb="3">
      <t>ブンエン</t>
    </rPh>
    <rPh sb="4" eb="6">
      <t>テイイン</t>
    </rPh>
    <rPh sb="6" eb="8">
      <t>クブン</t>
    </rPh>
    <phoneticPr fontId="8"/>
  </si>
  <si>
    <t>平均利用子ども数（人）</t>
    <rPh sb="0" eb="2">
      <t>ヘイキン</t>
    </rPh>
    <rPh sb="2" eb="4">
      <t>リヨウ</t>
    </rPh>
    <rPh sb="4" eb="5">
      <t>コ</t>
    </rPh>
    <rPh sb="7" eb="8">
      <t>スウ</t>
    </rPh>
    <rPh sb="9" eb="10">
      <t>ニン</t>
    </rPh>
    <phoneticPr fontId="4"/>
  </si>
  <si>
    <t>②合計</t>
    <rPh sb="1" eb="3">
      <t>ゴウケイ</t>
    </rPh>
    <phoneticPr fontId="4"/>
  </si>
  <si>
    <t>施設長を配置していない場合</t>
    <rPh sb="0" eb="3">
      <t>シセツチョウ</t>
    </rPh>
    <rPh sb="4" eb="6">
      <t>ハイチ</t>
    </rPh>
    <rPh sb="11" eb="13">
      <t>バアイ</t>
    </rPh>
    <phoneticPr fontId="2"/>
  </si>
  <si>
    <t>③合計</t>
    <rPh sb="1" eb="3">
      <t>ゴウケイ</t>
    </rPh>
    <phoneticPr fontId="4"/>
  </si>
  <si>
    <t>栄養管理加算</t>
    <rPh sb="0" eb="2">
      <t>エイヨウ</t>
    </rPh>
    <rPh sb="2" eb="4">
      <t>カンリ</t>
    </rPh>
    <rPh sb="4" eb="6">
      <t>カサン</t>
    </rPh>
    <phoneticPr fontId="8"/>
  </si>
  <si>
    <t>④合計</t>
    <rPh sb="1" eb="3">
      <t>ゴウケイ</t>
    </rPh>
    <phoneticPr fontId="4"/>
  </si>
  <si>
    <t>２　職員配置加算分（市独自）</t>
    <rPh sb="2" eb="4">
      <t>ショクイン</t>
    </rPh>
    <rPh sb="4" eb="6">
      <t>ハイチ</t>
    </rPh>
    <rPh sb="6" eb="8">
      <t>カサン</t>
    </rPh>
    <rPh sb="8" eb="9">
      <t>ブン</t>
    </rPh>
    <rPh sb="10" eb="11">
      <t>シ</t>
    </rPh>
    <rPh sb="11" eb="13">
      <t>ドクジ</t>
    </rPh>
    <phoneticPr fontId="2"/>
  </si>
  <si>
    <t>土曜日に閉所する場合</t>
    <rPh sb="0" eb="3">
      <t>ドヨウビ</t>
    </rPh>
    <rPh sb="4" eb="6">
      <t>ヘイショ</t>
    </rPh>
    <rPh sb="8" eb="10">
      <t>バアイ</t>
    </rPh>
    <phoneticPr fontId="8"/>
  </si>
  <si>
    <t>3日以上</t>
    <rPh sb="1" eb="2">
      <t>ニチ</t>
    </rPh>
    <rPh sb="2" eb="4">
      <t>イジョウ</t>
    </rPh>
    <phoneticPr fontId="2"/>
  </si>
  <si>
    <t>全て</t>
    <rPh sb="0" eb="1">
      <t>スベ</t>
    </rPh>
    <phoneticPr fontId="2"/>
  </si>
  <si>
    <t>栄養管理加算</t>
    <rPh sb="0" eb="2">
      <t>エイヨウ</t>
    </rPh>
    <rPh sb="2" eb="4">
      <t>カンリ</t>
    </rPh>
    <rPh sb="4" eb="6">
      <t>カサン</t>
    </rPh>
    <phoneticPr fontId="2"/>
  </si>
  <si>
    <t>配置</t>
    <rPh sb="0" eb="2">
      <t>ハイチ</t>
    </rPh>
    <phoneticPr fontId="2"/>
  </si>
  <si>
    <t>兼務</t>
    <rPh sb="0" eb="2">
      <t>ケンム</t>
    </rPh>
    <phoneticPr fontId="2"/>
  </si>
  <si>
    <t>年度</t>
    <rPh sb="0" eb="2">
      <t>ネンド</t>
    </rPh>
    <phoneticPr fontId="2"/>
  </si>
  <si>
    <t>基準年度加算率</t>
    <rPh sb="0" eb="2">
      <t>キジュン</t>
    </rPh>
    <rPh sb="2" eb="4">
      <t>ネンド</t>
    </rPh>
    <rPh sb="4" eb="6">
      <t>カサン</t>
    </rPh>
    <rPh sb="6" eb="7">
      <t>リツ</t>
    </rPh>
    <phoneticPr fontId="2"/>
  </si>
  <si>
    <t>分園有の場合</t>
    <rPh sb="0" eb="2">
      <t>ブンエン</t>
    </rPh>
    <rPh sb="2" eb="3">
      <t>アリ</t>
    </rPh>
    <rPh sb="4" eb="6">
      <t>バアイ</t>
    </rPh>
    <phoneticPr fontId="2"/>
  </si>
  <si>
    <t>1日</t>
    <rPh sb="1" eb="2">
      <t>ニチ</t>
    </rPh>
    <phoneticPr fontId="2"/>
  </si>
  <si>
    <t>2日</t>
    <rPh sb="1" eb="2">
      <t>ニチ</t>
    </rPh>
    <phoneticPr fontId="2"/>
  </si>
  <si>
    <t>―</t>
    <phoneticPr fontId="2"/>
  </si>
  <si>
    <t>⑱</t>
    <phoneticPr fontId="12"/>
  </si>
  <si>
    <t>(⑥＋⑦)</t>
  </si>
  <si>
    <t>１１年以上</t>
    <phoneticPr fontId="8"/>
  </si>
  <si>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4"/>
  </si>
  <si>
    <t>４歳以上児配置改善加算</t>
    <rPh sb="1" eb="4">
      <t>サイイジョウ</t>
    </rPh>
    <rPh sb="4" eb="5">
      <t>ジ</t>
    </rPh>
    <rPh sb="5" eb="7">
      <t>ハイチ</t>
    </rPh>
    <rPh sb="7" eb="9">
      <t>カイゼン</t>
    </rPh>
    <rPh sb="9" eb="11">
      <t>カサン</t>
    </rPh>
    <phoneticPr fontId="12"/>
  </si>
  <si>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</si>
  <si>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⑲</t>
    <phoneticPr fontId="12"/>
  </si>
  <si>
    <t>㉒</t>
    <phoneticPr fontId="8"/>
  </si>
  <si>
    <t>㉔</t>
    <phoneticPr fontId="12"/>
  </si>
  <si>
    <t>×</t>
    <phoneticPr fontId="12"/>
  </si>
  <si>
    <t>㉙</t>
    <phoneticPr fontId="8"/>
  </si>
  <si>
    <t>要件Ⅰ～Ⅲを満たす場合</t>
    <rPh sb="0" eb="2">
      <t>ヨウケン</t>
    </rPh>
    <rPh sb="6" eb="7">
      <t>ミ</t>
    </rPh>
    <rPh sb="9" eb="11">
      <t>バアイ</t>
    </rPh>
    <phoneticPr fontId="12"/>
  </si>
  <si>
    <t>㉛</t>
    <phoneticPr fontId="8"/>
  </si>
  <si>
    <t>㉜</t>
    <phoneticPr fontId="8"/>
  </si>
  <si>
    <t>４・５歳(チーム保育加算取得)</t>
    <rPh sb="3" eb="4">
      <t>サイ</t>
    </rPh>
    <rPh sb="8" eb="10">
      <t>ホイク</t>
    </rPh>
    <rPh sb="10" eb="12">
      <t>カサン</t>
    </rPh>
    <rPh sb="12" eb="14">
      <t>シュトク</t>
    </rPh>
    <phoneticPr fontId="2"/>
  </si>
  <si>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2"/>
  </si>
  <si>
    <t>４歳以上児配置改善加算</t>
    <rPh sb="1" eb="2">
      <t>サイ</t>
    </rPh>
    <rPh sb="2" eb="4">
      <t>イジョウ</t>
    </rPh>
    <rPh sb="4" eb="5">
      <t>ジ</t>
    </rPh>
    <rPh sb="5" eb="7">
      <t>ハイチ</t>
    </rPh>
    <rPh sb="7" eb="9">
      <t>カイゼン</t>
    </rPh>
    <rPh sb="9" eb="11">
      <t>カサン</t>
    </rPh>
    <phoneticPr fontId="8"/>
  </si>
  <si>
    <t>４歳</t>
    <rPh sb="1" eb="2">
      <t>サイ</t>
    </rPh>
    <phoneticPr fontId="2"/>
  </si>
  <si>
    <t>チーム</t>
    <phoneticPr fontId="2"/>
  </si>
  <si>
    <t xml:space="preserve"> 1200時間以上　　　　　　</t>
    <rPh sb="5" eb="7">
      <t>ジカン</t>
    </rPh>
    <rPh sb="7" eb="9">
      <t>イジョウ</t>
    </rPh>
    <phoneticPr fontId="8"/>
  </si>
  <si>
    <t>要件Ⅰ・Ⅱを満たす場合</t>
    <rPh sb="0" eb="2">
      <t>ヨウケン</t>
    </rPh>
    <rPh sb="5" eb="6">
      <t>ミ</t>
    </rPh>
    <rPh sb="8" eb="10">
      <t>バアイ</t>
    </rPh>
    <phoneticPr fontId="12"/>
  </si>
  <si>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12"/>
  </si>
  <si>
    <t>令和４年度</t>
    <rPh sb="0" eb="2">
      <t>レイワ</t>
    </rPh>
    <rPh sb="3" eb="5">
      <t>ネンド</t>
    </rPh>
    <phoneticPr fontId="2"/>
  </si>
  <si>
    <t>令和６年度</t>
    <rPh sb="0" eb="2">
      <t>レイワ</t>
    </rPh>
    <rPh sb="3" eb="5">
      <t>ネンド</t>
    </rPh>
    <phoneticPr fontId="2"/>
  </si>
  <si>
    <t>処遇改善等加算区分１２</t>
    <rPh sb="0" eb="2">
      <t>ショグウ</t>
    </rPh>
    <rPh sb="2" eb="4">
      <t>カイゼン</t>
    </rPh>
    <rPh sb="4" eb="5">
      <t>トウ</t>
    </rPh>
    <rPh sb="5" eb="7">
      <t>カサン</t>
    </rPh>
    <rPh sb="7" eb="9">
      <t>クブン</t>
    </rPh>
    <phoneticPr fontId="2"/>
  </si>
  <si>
    <t>区分１基礎分
(加算率（a）)</t>
    <phoneticPr fontId="2"/>
  </si>
  <si>
    <t>区分２賃金改善分
(加算率（ｂ）)</t>
    <phoneticPr fontId="2"/>
  </si>
  <si>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</si>
  <si>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</si>
  <si>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処遇改善等加算（区分１及び区分２）</t>
    <rPh sb="8" eb="10">
      <t>クブン</t>
    </rPh>
    <rPh sb="11" eb="12">
      <t>オヨ</t>
    </rPh>
    <rPh sb="13" eb="15">
      <t>クブン</t>
    </rPh>
    <phoneticPr fontId="12"/>
  </si>
  <si>
    <t>１歳児配置改善加算
（1,2歳児のうち年度の初日の前日における満年齢が1歳児の場合のみに加算）</t>
    <rPh sb="1" eb="3">
      <t>サイジ</t>
    </rPh>
    <rPh sb="3" eb="5">
      <t>ハイチ</t>
    </rPh>
    <rPh sb="5" eb="7">
      <t>カイゼン</t>
    </rPh>
    <rPh sb="7" eb="9">
      <t>カサン</t>
    </rPh>
    <phoneticPr fontId="12"/>
  </si>
  <si>
    <t>加算率（注２）</t>
    <rPh sb="0" eb="3">
      <t>カサンリツ</t>
    </rPh>
    <rPh sb="4" eb="5">
      <t>チュウ</t>
    </rPh>
    <phoneticPr fontId="12"/>
  </si>
  <si>
    <t>処遇改善等加算（区分１及び区分２）</t>
    <phoneticPr fontId="12"/>
  </si>
  <si>
    <t>(a)</t>
    <phoneticPr fontId="12"/>
  </si>
  <si>
    <t>（b）</t>
    <phoneticPr fontId="12"/>
  </si>
  <si>
    <t>（c）</t>
    <phoneticPr fontId="12"/>
  </si>
  <si>
    <t>（注１）</t>
    <phoneticPr fontId="12"/>
  </si>
  <si>
    <t>（注１）</t>
    <rPh sb="1" eb="2">
      <t>チュウ</t>
    </rPh>
    <phoneticPr fontId="8"/>
  </si>
  <si>
    <t>（a）</t>
  </si>
  <si>
    <t>⑳</t>
    <phoneticPr fontId="12"/>
  </si>
  <si>
    <t>（加算率（a）</t>
    <rPh sb="1" eb="3">
      <t>カサン</t>
    </rPh>
    <rPh sb="3" eb="4">
      <t>リツ</t>
    </rPh>
    <phoneticPr fontId="12"/>
  </si>
  <si>
    <t>加算率（b）</t>
    <rPh sb="0" eb="3">
      <t>カサンリツ</t>
    </rPh>
    <phoneticPr fontId="12"/>
  </si>
  <si>
    <t>）</t>
    <phoneticPr fontId="12"/>
  </si>
  <si>
    <t>加算率（b）</t>
    <phoneticPr fontId="12"/>
  </si>
  <si>
    <t>×加配人数</t>
    <rPh sb="1" eb="5">
      <t>カハイニンズウ</t>
    </rPh>
    <phoneticPr fontId="12"/>
  </si>
  <si>
    <t>(⑥＋⑦＋⑧＋⑨＋⑩＋⑫)</t>
  </si>
  <si>
    <t>(⑥～⑲（⑯を除く。)）
×別に定める調整率</t>
  </si>
  <si>
    <t>　21人
　　から
　25人
　　まで</t>
    <rPh sb="3" eb="4">
      <t>ニン</t>
    </rPh>
    <rPh sb="13" eb="14">
      <t>ニン</t>
    </rPh>
    <phoneticPr fontId="8"/>
  </si>
  <si>
    <t>　26人
　　から
　30人
　　まで</t>
    <rPh sb="3" eb="4">
      <t>ニン</t>
    </rPh>
    <rPh sb="13" eb="14">
      <t>ニン</t>
    </rPh>
    <phoneticPr fontId="8"/>
  </si>
  <si>
    <t>　31人
　　から
　35人
　　まで</t>
    <rPh sb="3" eb="4">
      <t>ニン</t>
    </rPh>
    <rPh sb="13" eb="14">
      <t>ニン</t>
    </rPh>
    <phoneticPr fontId="8"/>
  </si>
  <si>
    <t>　36人
　　から
　40人
　　まで</t>
    <rPh sb="3" eb="4">
      <t>ニン</t>
    </rPh>
    <rPh sb="13" eb="14">
      <t>ニン</t>
    </rPh>
    <phoneticPr fontId="8"/>
  </si>
  <si>
    <t>　41人
　　から
　45人
　　まで</t>
    <rPh sb="3" eb="4">
      <t>ニン</t>
    </rPh>
    <rPh sb="13" eb="14">
      <t>ニン</t>
    </rPh>
    <phoneticPr fontId="8"/>
  </si>
  <si>
    <t>×</t>
  </si>
  <si>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</si>
  <si>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</si>
  <si>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</si>
  <si>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処遇改善等加算（区分１及び区分２）</t>
    <rPh sb="0" eb="2">
      <t>ショグウ</t>
    </rPh>
    <rPh sb="2" eb="4">
      <t>カイゼン</t>
    </rPh>
    <rPh sb="4" eb="5">
      <t>トウ</t>
    </rPh>
    <rPh sb="5" eb="7">
      <t>カサン</t>
    </rPh>
    <phoneticPr fontId="8"/>
  </si>
  <si>
    <t>（  加算率（a）</t>
    <phoneticPr fontId="12"/>
  </si>
  <si>
    <t>㉓</t>
    <phoneticPr fontId="8"/>
  </si>
  <si>
    <t>処遇改善等加算
（区分３）</t>
    <rPh sb="0" eb="2">
      <t>ショグウ</t>
    </rPh>
    <rPh sb="2" eb="4">
      <t>カイゼン</t>
    </rPh>
    <rPh sb="4" eb="5">
      <t>トウ</t>
    </rPh>
    <rPh sb="5" eb="7">
      <t>カサン</t>
    </rPh>
    <rPh sb="9" eb="11">
      <t>クブン</t>
    </rPh>
    <phoneticPr fontId="12"/>
  </si>
  <si>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12"/>
  </si>
  <si>
    <t>・処遇改善等加算（区分３）－①</t>
    <rPh sb="9" eb="11">
      <t>クブン</t>
    </rPh>
    <phoneticPr fontId="12"/>
  </si>
  <si>
    <t>・処遇改善等加算（区分３）－②</t>
    <rPh sb="9" eb="11">
      <t>クブン</t>
    </rPh>
    <phoneticPr fontId="12"/>
  </si>
  <si>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8"/>
  </si>
  <si>
    <t>激変緩和地域</t>
    <rPh sb="0" eb="4">
      <t>ゲキヘンカンワ</t>
    </rPh>
    <rPh sb="4" eb="6">
      <t>チイキ</t>
    </rPh>
    <phoneticPr fontId="8"/>
  </si>
  <si>
    <t>※１　３月初日の利用子どもの単価に加算
※２　要件Ⅰ～Ⅲについては、別に定める。</t>
    <phoneticPr fontId="8"/>
  </si>
  <si>
    <t>処遇改善等加算（区分１及び区分２）</t>
    <phoneticPr fontId="8"/>
  </si>
  <si>
    <t>（ 注１ ）年度の初日の前日における満年齢に応じて月額を調整</t>
    <phoneticPr fontId="12"/>
  </si>
  <si>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2"/>
  </si>
  <si>
    <t>実施月数</t>
    <rPh sb="0" eb="4">
      <t>ジッシツキスウ</t>
    </rPh>
    <phoneticPr fontId="2"/>
  </si>
  <si>
    <t>特定加算④</t>
  </si>
  <si>
    <t>-</t>
    <phoneticPr fontId="2"/>
  </si>
  <si>
    <t>職員配置加算</t>
    <phoneticPr fontId="2"/>
  </si>
  <si>
    <t>１歳児配置改善加算</t>
    <rPh sb="1" eb="3">
      <t>サイジ</t>
    </rPh>
    <rPh sb="3" eb="5">
      <t>ハイチ</t>
    </rPh>
    <rPh sb="5" eb="7">
      <t>カイゼン</t>
    </rPh>
    <rPh sb="7" eb="9">
      <t>カサン</t>
    </rPh>
    <phoneticPr fontId="8"/>
  </si>
  <si>
    <t>保育所 単価表</t>
    <rPh sb="0" eb="3">
      <t xml:space="preserve">ホイクショ </t>
    </rPh>
    <phoneticPr fontId="2"/>
  </si>
  <si>
    <t>加算率（c）</t>
    <rPh sb="0" eb="3">
      <t>カサンリツ</t>
    </rPh>
    <phoneticPr fontId="2"/>
  </si>
  <si>
    <t>処遇改善等加算（区分１及び区分２）
保育標準時間認定</t>
    <phoneticPr fontId="2"/>
  </si>
  <si>
    <t>保育短時間認定</t>
    <phoneticPr fontId="2"/>
  </si>
  <si>
    <t>３歳児配置改善加算</t>
    <phoneticPr fontId="2"/>
  </si>
  <si>
    <t>４歳以上児配置改善加算</t>
    <phoneticPr fontId="2"/>
  </si>
  <si>
    <t>１歳児配置改善加算</t>
    <phoneticPr fontId="2"/>
  </si>
  <si>
    <t>夜間保育加算</t>
    <phoneticPr fontId="2"/>
  </si>
  <si>
    <t>チーム保育加配加算</t>
    <phoneticPr fontId="2"/>
  </si>
  <si>
    <t>施設長を配置していない場合</t>
    <phoneticPr fontId="2"/>
  </si>
  <si>
    <t>→単価表参照列(要メンテ)</t>
    <rPh sb="1" eb="4">
      <t>タンカヒョウ</t>
    </rPh>
    <rPh sb="4" eb="7">
      <t>サンショウレツ</t>
    </rPh>
    <rPh sb="8" eb="9">
      <t>ヨウ</t>
    </rPh>
    <phoneticPr fontId="2"/>
  </si>
  <si>
    <t>土日閉所</t>
    <rPh sb="0" eb="2">
      <t>ドニチ</t>
    </rPh>
    <rPh sb="2" eb="4">
      <t>ヘイショ</t>
    </rPh>
    <phoneticPr fontId="2"/>
  </si>
  <si>
    <t>計算用作業セル</t>
    <rPh sb="0" eb="5">
      <t>ケイサンヨウサギョウ</t>
    </rPh>
    <phoneticPr fontId="2"/>
  </si>
  <si>
    <t>休日保育加算</t>
    <rPh sb="0" eb="2">
      <t>キュウジツ</t>
    </rPh>
    <rPh sb="2" eb="4">
      <t>ホイク</t>
    </rPh>
    <rPh sb="4" eb="6">
      <t>カサン</t>
    </rPh>
    <phoneticPr fontId="2"/>
  </si>
  <si>
    <t>計算ベースの分母÷分子の値を取得</t>
    <rPh sb="0" eb="2">
      <t>ケイサン</t>
    </rPh>
    <rPh sb="6" eb="8">
      <t>ブンボ</t>
    </rPh>
    <rPh sb="9" eb="11">
      <t>ブンシ</t>
    </rPh>
    <rPh sb="12" eb="13">
      <t>アタイ</t>
    </rPh>
    <rPh sb="14" eb="16">
      <t>シュトク</t>
    </rPh>
    <phoneticPr fontId="2"/>
  </si>
  <si>
    <t>土日に閉所する場合</t>
    <rPh sb="0" eb="2">
      <t>ドニチ</t>
    </rPh>
    <rPh sb="3" eb="5">
      <t>ヘイショ</t>
    </rPh>
    <rPh sb="7" eb="9">
      <t>バアイ</t>
    </rPh>
    <phoneticPr fontId="2"/>
  </si>
  <si>
    <t>単価表の列番号を動的に取得</t>
    <rPh sb="0" eb="3">
      <t>タンカヒョウ</t>
    </rPh>
    <rPh sb="4" eb="7">
      <t>レツバンゴウ</t>
    </rPh>
    <rPh sb="8" eb="10">
      <t>ドウテキ</t>
    </rPh>
    <rPh sb="11" eb="13">
      <t>シュトク</t>
    </rPh>
    <phoneticPr fontId="2"/>
  </si>
  <si>
    <t>中間計算結果の格納</t>
    <rPh sb="0" eb="2">
      <t>チュウカン</t>
    </rPh>
    <rPh sb="2" eb="6">
      <t>ケイサンケッカ</t>
    </rPh>
    <rPh sb="7" eb="9">
      <t>カクノウ</t>
    </rPh>
    <phoneticPr fontId="2"/>
  </si>
  <si>
    <t>栄養管理加算</t>
  </si>
  <si>
    <t>(②+③＋④)=⑤</t>
    <phoneticPr fontId="4"/>
  </si>
  <si>
    <t>加算率C</t>
    <rPh sb="0" eb="3">
      <t>カサンリツ</t>
    </rPh>
    <phoneticPr fontId="2"/>
  </si>
  <si>
    <t>区分２賃金改善分（加算率（c））</t>
    <rPh sb="0" eb="2">
      <t>クブン</t>
    </rPh>
    <rPh sb="3" eb="5">
      <t>チンギン</t>
    </rPh>
    <rPh sb="5" eb="7">
      <t>カイゼン</t>
    </rPh>
    <rPh sb="7" eb="8">
      <t>ブン</t>
    </rPh>
    <rPh sb="9" eb="12">
      <t>カサンリツ</t>
    </rPh>
    <phoneticPr fontId="4"/>
  </si>
  <si>
    <t>加算率Cの合計</t>
    <rPh sb="0" eb="3">
      <t>カサンリツ</t>
    </rPh>
    <rPh sb="5" eb="7">
      <t>ゴウケイ</t>
    </rPh>
    <phoneticPr fontId="4"/>
  </si>
  <si>
    <t>土曜日に閉所する場合
月に１日土曜日を閉所する場合</t>
    <phoneticPr fontId="2"/>
  </si>
  <si>
    <t>月に２日土曜日を閉所する場合</t>
    <phoneticPr fontId="2"/>
  </si>
  <si>
    <t>月に３日以上土曜日を閉所する場合</t>
    <phoneticPr fontId="2"/>
  </si>
  <si>
    <t>全ての土曜日を閉所する場合</t>
    <phoneticPr fontId="2"/>
  </si>
  <si>
    <t>１歳※加算なし</t>
    <rPh sb="0" eb="7">
      <t>サイ</t>
    </rPh>
    <phoneticPr fontId="2"/>
  </si>
  <si>
    <t>加減調整部分④</t>
    <rPh sb="0" eb="2">
      <t>カゲン</t>
    </rPh>
    <rPh sb="2" eb="4">
      <t>チョウセイ</t>
    </rPh>
    <rPh sb="4" eb="6">
      <t>ブブン</t>
    </rPh>
    <phoneticPr fontId="4"/>
  </si>
  <si>
    <t>特定加算⑤</t>
    <rPh sb="0" eb="2">
      <t>トクテイ</t>
    </rPh>
    <rPh sb="2" eb="4">
      <t>カサン</t>
    </rPh>
    <phoneticPr fontId="8"/>
  </si>
  <si>
    <t>⑤合計</t>
    <rPh sb="1" eb="3">
      <t>ゴウケイ</t>
    </rPh>
    <phoneticPr fontId="4"/>
  </si>
  <si>
    <t>本園（加算率（a））</t>
    <rPh sb="0" eb="1">
      <t>ホン</t>
    </rPh>
    <rPh sb="1" eb="2">
      <t>エン</t>
    </rPh>
    <phoneticPr fontId="2"/>
  </si>
  <si>
    <t>分園（加算率（b））</t>
    <rPh sb="0" eb="2">
      <t>ブンエン</t>
    </rPh>
    <phoneticPr fontId="2"/>
  </si>
  <si>
    <t>分園（加算率（a））</t>
    <phoneticPr fontId="2"/>
  </si>
  <si>
    <t>本園（加算率（b））</t>
    <phoneticPr fontId="2"/>
  </si>
  <si>
    <t>本園（加算率（c））</t>
    <rPh sb="0" eb="1">
      <t>ホン</t>
    </rPh>
    <rPh sb="1" eb="2">
      <t>エン</t>
    </rPh>
    <phoneticPr fontId="2"/>
  </si>
  <si>
    <t>分園（加算率（c））</t>
    <rPh sb="0" eb="2">
      <t>ブンエン</t>
    </rPh>
    <phoneticPr fontId="2"/>
  </si>
  <si>
    <t>加算率計算</t>
    <phoneticPr fontId="2"/>
  </si>
  <si>
    <t>積算表表示用</t>
    <phoneticPr fontId="2"/>
  </si>
  <si>
    <t>区分２賃金改善分（加算率（b））</t>
    <rPh sb="0" eb="2">
      <t>クブン</t>
    </rPh>
    <rPh sb="3" eb="5">
      <t>チンギン</t>
    </rPh>
    <rPh sb="5" eb="7">
      <t>カイゼン</t>
    </rPh>
    <rPh sb="7" eb="8">
      <t>ブン</t>
    </rPh>
    <rPh sb="9" eb="12">
      <t>カサンリツ</t>
    </rPh>
    <phoneticPr fontId="4"/>
  </si>
  <si>
    <t>20４歳以上児</t>
    <rPh sb="3" eb="6">
      <t>サイイジョウ</t>
    </rPh>
    <rPh sb="6" eb="7">
      <t>ジ</t>
    </rPh>
    <phoneticPr fontId="13"/>
  </si>
  <si>
    <t>20３歳児</t>
    <rPh sb="3" eb="4">
      <t>サイ</t>
    </rPh>
    <rPh sb="4" eb="5">
      <t>ジ</t>
    </rPh>
    <phoneticPr fontId="13"/>
  </si>
  <si>
    <t>20１，２歳児</t>
    <rPh sb="5" eb="6">
      <t>サイ</t>
    </rPh>
    <rPh sb="6" eb="7">
      <t>ジ</t>
    </rPh>
    <phoneticPr fontId="13"/>
  </si>
  <si>
    <t>20乳児</t>
    <rPh sb="2" eb="4">
      <t>ニュウジ</t>
    </rPh>
    <phoneticPr fontId="13"/>
  </si>
  <si>
    <t>25４歳以上児</t>
    <rPh sb="3" eb="6">
      <t>サイイジョウ</t>
    </rPh>
    <rPh sb="6" eb="7">
      <t>ジ</t>
    </rPh>
    <phoneticPr fontId="13"/>
  </si>
  <si>
    <t>25３歳児</t>
    <rPh sb="3" eb="4">
      <t>サイ</t>
    </rPh>
    <rPh sb="4" eb="5">
      <t>ジ</t>
    </rPh>
    <phoneticPr fontId="13"/>
  </si>
  <si>
    <t>25１，２歳児</t>
    <rPh sb="5" eb="6">
      <t>サイ</t>
    </rPh>
    <rPh sb="6" eb="7">
      <t>ジ</t>
    </rPh>
    <phoneticPr fontId="13"/>
  </si>
  <si>
    <t>25乳児</t>
    <rPh sb="2" eb="4">
      <t>ニュウジ</t>
    </rPh>
    <phoneticPr fontId="13"/>
  </si>
  <si>
    <t>30４歳以上児</t>
    <rPh sb="3" eb="6">
      <t>サイイジョウ</t>
    </rPh>
    <rPh sb="6" eb="7">
      <t>ジ</t>
    </rPh>
    <phoneticPr fontId="13"/>
  </si>
  <si>
    <t>30３歳児</t>
    <rPh sb="3" eb="4">
      <t>サイ</t>
    </rPh>
    <rPh sb="4" eb="5">
      <t>ジ</t>
    </rPh>
    <phoneticPr fontId="13"/>
  </si>
  <si>
    <t>30１，２歳児</t>
    <rPh sb="5" eb="6">
      <t>サイ</t>
    </rPh>
    <rPh sb="6" eb="7">
      <t>ジ</t>
    </rPh>
    <phoneticPr fontId="13"/>
  </si>
  <si>
    <t>30乳児</t>
    <rPh sb="2" eb="4">
      <t>ニュウジ</t>
    </rPh>
    <phoneticPr fontId="13"/>
  </si>
  <si>
    <t>35４歳以上児</t>
    <rPh sb="3" eb="6">
      <t>サイイジョウ</t>
    </rPh>
    <rPh sb="6" eb="7">
      <t>ジ</t>
    </rPh>
    <phoneticPr fontId="13"/>
  </si>
  <si>
    <t>35３歳児</t>
    <rPh sb="3" eb="4">
      <t>サイ</t>
    </rPh>
    <rPh sb="4" eb="5">
      <t>ジ</t>
    </rPh>
    <phoneticPr fontId="13"/>
  </si>
  <si>
    <t>35１，２歳児</t>
    <rPh sb="5" eb="6">
      <t>サイ</t>
    </rPh>
    <rPh sb="6" eb="7">
      <t>ジ</t>
    </rPh>
    <phoneticPr fontId="13"/>
  </si>
  <si>
    <t>35乳児</t>
    <rPh sb="2" eb="4">
      <t>ニュウジ</t>
    </rPh>
    <phoneticPr fontId="13"/>
  </si>
  <si>
    <t>40４歳以上児</t>
    <rPh sb="3" eb="6">
      <t>サイイジョウ</t>
    </rPh>
    <rPh sb="6" eb="7">
      <t>ジ</t>
    </rPh>
    <phoneticPr fontId="13"/>
  </si>
  <si>
    <t>40３歳児</t>
    <rPh sb="3" eb="4">
      <t>サイ</t>
    </rPh>
    <rPh sb="4" eb="5">
      <t>ジ</t>
    </rPh>
    <phoneticPr fontId="13"/>
  </si>
  <si>
    <t>40１，２歳児</t>
    <rPh sb="5" eb="6">
      <t>サイ</t>
    </rPh>
    <rPh sb="6" eb="7">
      <t>ジ</t>
    </rPh>
    <phoneticPr fontId="13"/>
  </si>
  <si>
    <t>40乳児</t>
    <rPh sb="2" eb="4">
      <t>ニュウジ</t>
    </rPh>
    <phoneticPr fontId="13"/>
  </si>
  <si>
    <t>45４歳以上児</t>
    <rPh sb="3" eb="6">
      <t>サイイジョウ</t>
    </rPh>
    <rPh sb="6" eb="7">
      <t>ジ</t>
    </rPh>
    <phoneticPr fontId="13"/>
  </si>
  <si>
    <t>45３歳児</t>
    <rPh sb="3" eb="4">
      <t>サイ</t>
    </rPh>
    <rPh sb="4" eb="5">
      <t>ジ</t>
    </rPh>
    <phoneticPr fontId="13"/>
  </si>
  <si>
    <t>45１，２歳児</t>
    <rPh sb="5" eb="6">
      <t>サイ</t>
    </rPh>
    <rPh sb="6" eb="7">
      <t>ジ</t>
    </rPh>
    <phoneticPr fontId="13"/>
  </si>
  <si>
    <t>45乳児</t>
    <rPh sb="2" eb="4">
      <t>ニュウジ</t>
    </rPh>
    <phoneticPr fontId="13"/>
  </si>
  <si>
    <t>50４歳以上児</t>
    <rPh sb="3" eb="6">
      <t>サイイジョウ</t>
    </rPh>
    <rPh sb="6" eb="7">
      <t>ジ</t>
    </rPh>
    <phoneticPr fontId="13"/>
  </si>
  <si>
    <t>50３歳児</t>
    <rPh sb="3" eb="4">
      <t>サイ</t>
    </rPh>
    <rPh sb="4" eb="5">
      <t>ジ</t>
    </rPh>
    <phoneticPr fontId="13"/>
  </si>
  <si>
    <t>50１，２歳児</t>
    <rPh sb="5" eb="6">
      <t>サイ</t>
    </rPh>
    <rPh sb="6" eb="7">
      <t>ジ</t>
    </rPh>
    <phoneticPr fontId="13"/>
  </si>
  <si>
    <t>50乳児</t>
    <rPh sb="2" eb="4">
      <t>ニュウジ</t>
    </rPh>
    <phoneticPr fontId="13"/>
  </si>
  <si>
    <t>55４歳以上児</t>
    <rPh sb="3" eb="6">
      <t>サイイジョウ</t>
    </rPh>
    <rPh sb="6" eb="7">
      <t>ジ</t>
    </rPh>
    <phoneticPr fontId="13"/>
  </si>
  <si>
    <t>55３歳児</t>
    <rPh sb="3" eb="4">
      <t>サイ</t>
    </rPh>
    <rPh sb="4" eb="5">
      <t>ジ</t>
    </rPh>
    <phoneticPr fontId="13"/>
  </si>
  <si>
    <t>55１，２歳児</t>
    <rPh sb="5" eb="6">
      <t>サイ</t>
    </rPh>
    <rPh sb="6" eb="7">
      <t>ジ</t>
    </rPh>
    <phoneticPr fontId="13"/>
  </si>
  <si>
    <t>55乳児</t>
    <rPh sb="2" eb="4">
      <t>ニュウジ</t>
    </rPh>
    <phoneticPr fontId="13"/>
  </si>
  <si>
    <t>60４歳以上児</t>
    <rPh sb="3" eb="6">
      <t>サイイジョウ</t>
    </rPh>
    <rPh sb="6" eb="7">
      <t>ジ</t>
    </rPh>
    <phoneticPr fontId="13"/>
  </si>
  <si>
    <t>60３歳児</t>
    <rPh sb="3" eb="4">
      <t>サイ</t>
    </rPh>
    <rPh sb="4" eb="5">
      <t>ジ</t>
    </rPh>
    <phoneticPr fontId="13"/>
  </si>
  <si>
    <t>60１，２歳児</t>
    <rPh sb="5" eb="6">
      <t>サイ</t>
    </rPh>
    <rPh sb="6" eb="7">
      <t>ジ</t>
    </rPh>
    <phoneticPr fontId="13"/>
  </si>
  <si>
    <t>60乳児</t>
    <rPh sb="2" eb="4">
      <t>ニュウジ</t>
    </rPh>
    <phoneticPr fontId="13"/>
  </si>
  <si>
    <t>70４歳以上児</t>
    <rPh sb="3" eb="6">
      <t>サイイジョウ</t>
    </rPh>
    <rPh sb="6" eb="7">
      <t>ジ</t>
    </rPh>
    <phoneticPr fontId="13"/>
  </si>
  <si>
    <t>70３歳児</t>
    <rPh sb="3" eb="4">
      <t>サイ</t>
    </rPh>
    <rPh sb="4" eb="5">
      <t>ジ</t>
    </rPh>
    <phoneticPr fontId="13"/>
  </si>
  <si>
    <t>70１，２歳児</t>
    <rPh sb="5" eb="6">
      <t>サイ</t>
    </rPh>
    <rPh sb="6" eb="7">
      <t>ジ</t>
    </rPh>
    <phoneticPr fontId="13"/>
  </si>
  <si>
    <t>70乳児</t>
    <rPh sb="2" eb="4">
      <t>ニュウジ</t>
    </rPh>
    <phoneticPr fontId="13"/>
  </si>
  <si>
    <t>80４歳以上児</t>
    <rPh sb="3" eb="6">
      <t>サイイジョウ</t>
    </rPh>
    <rPh sb="6" eb="7">
      <t>ジ</t>
    </rPh>
    <phoneticPr fontId="13"/>
  </si>
  <si>
    <t>80３歳児</t>
    <rPh sb="3" eb="4">
      <t>サイ</t>
    </rPh>
    <rPh sb="4" eb="5">
      <t>ジ</t>
    </rPh>
    <phoneticPr fontId="13"/>
  </si>
  <si>
    <t>80１，２歳児</t>
    <rPh sb="5" eb="6">
      <t>サイ</t>
    </rPh>
    <rPh sb="6" eb="7">
      <t>ジ</t>
    </rPh>
    <phoneticPr fontId="13"/>
  </si>
  <si>
    <t>80乳児</t>
    <rPh sb="2" eb="4">
      <t>ニュウジ</t>
    </rPh>
    <phoneticPr fontId="13"/>
  </si>
  <si>
    <t>90４歳以上児</t>
    <rPh sb="3" eb="6">
      <t>サイイジョウ</t>
    </rPh>
    <rPh sb="6" eb="7">
      <t>ジ</t>
    </rPh>
    <phoneticPr fontId="13"/>
  </si>
  <si>
    <t>90３歳児</t>
    <rPh sb="3" eb="4">
      <t>サイ</t>
    </rPh>
    <rPh sb="4" eb="5">
      <t>ジ</t>
    </rPh>
    <phoneticPr fontId="13"/>
  </si>
  <si>
    <t>90１，２歳児</t>
    <rPh sb="5" eb="6">
      <t>サイ</t>
    </rPh>
    <rPh sb="6" eb="7">
      <t>ジ</t>
    </rPh>
    <phoneticPr fontId="13"/>
  </si>
  <si>
    <t>90乳児</t>
    <rPh sb="2" eb="4">
      <t>ニュウジ</t>
    </rPh>
    <phoneticPr fontId="13"/>
  </si>
  <si>
    <t>100４歳以上児</t>
    <rPh sb="4" eb="7">
      <t>サイイジョウ</t>
    </rPh>
    <rPh sb="7" eb="8">
      <t>ジ</t>
    </rPh>
    <phoneticPr fontId="13"/>
  </si>
  <si>
    <t>100３歳児</t>
    <rPh sb="4" eb="5">
      <t>サイ</t>
    </rPh>
    <rPh sb="5" eb="6">
      <t>ジ</t>
    </rPh>
    <phoneticPr fontId="13"/>
  </si>
  <si>
    <t>100１，２歳児</t>
    <rPh sb="6" eb="7">
      <t>サイ</t>
    </rPh>
    <rPh sb="7" eb="8">
      <t>ジ</t>
    </rPh>
    <phoneticPr fontId="13"/>
  </si>
  <si>
    <t>100乳児</t>
    <rPh sb="3" eb="5">
      <t>ニュウジ</t>
    </rPh>
    <phoneticPr fontId="13"/>
  </si>
  <si>
    <t>110４歳以上児</t>
    <rPh sb="4" eb="7">
      <t>サイイジョウ</t>
    </rPh>
    <rPh sb="7" eb="8">
      <t>ジ</t>
    </rPh>
    <phoneticPr fontId="13"/>
  </si>
  <si>
    <t>110３歳児</t>
    <rPh sb="4" eb="5">
      <t>サイ</t>
    </rPh>
    <rPh sb="5" eb="6">
      <t>ジ</t>
    </rPh>
    <phoneticPr fontId="13"/>
  </si>
  <si>
    <t>110１，２歳児</t>
    <rPh sb="6" eb="7">
      <t>サイ</t>
    </rPh>
    <rPh sb="7" eb="8">
      <t>ジ</t>
    </rPh>
    <phoneticPr fontId="13"/>
  </si>
  <si>
    <t>110乳児</t>
    <rPh sb="3" eb="5">
      <t>ニュウジ</t>
    </rPh>
    <phoneticPr fontId="13"/>
  </si>
  <si>
    <t>120４歳以上児</t>
    <rPh sb="4" eb="7">
      <t>サイイジョウ</t>
    </rPh>
    <rPh sb="7" eb="8">
      <t>ジ</t>
    </rPh>
    <phoneticPr fontId="13"/>
  </si>
  <si>
    <t>120３歳児</t>
    <rPh sb="4" eb="5">
      <t>サイ</t>
    </rPh>
    <rPh sb="5" eb="6">
      <t>ジ</t>
    </rPh>
    <phoneticPr fontId="13"/>
  </si>
  <si>
    <t>120１，２歳児</t>
    <rPh sb="6" eb="7">
      <t>サイ</t>
    </rPh>
    <rPh sb="7" eb="8">
      <t>ジ</t>
    </rPh>
    <phoneticPr fontId="13"/>
  </si>
  <si>
    <t>120乳児</t>
    <rPh sb="3" eb="5">
      <t>ニュウジ</t>
    </rPh>
    <phoneticPr fontId="13"/>
  </si>
  <si>
    <t>130４歳以上児</t>
    <rPh sb="4" eb="7">
      <t>サイイジョウ</t>
    </rPh>
    <rPh sb="7" eb="8">
      <t>ジ</t>
    </rPh>
    <phoneticPr fontId="13"/>
  </si>
  <si>
    <t>130３歳児</t>
    <rPh sb="4" eb="5">
      <t>サイ</t>
    </rPh>
    <rPh sb="5" eb="6">
      <t>ジ</t>
    </rPh>
    <phoneticPr fontId="13"/>
  </si>
  <si>
    <t>130１，２歳児</t>
    <rPh sb="6" eb="7">
      <t>サイ</t>
    </rPh>
    <rPh sb="7" eb="8">
      <t>ジ</t>
    </rPh>
    <phoneticPr fontId="13"/>
  </si>
  <si>
    <t>130乳児</t>
    <rPh sb="3" eb="5">
      <t>ニュウジ</t>
    </rPh>
    <phoneticPr fontId="13"/>
  </si>
  <si>
    <t>140４歳以上児</t>
    <rPh sb="4" eb="7">
      <t>サイイジョウ</t>
    </rPh>
    <rPh sb="7" eb="8">
      <t>ジ</t>
    </rPh>
    <phoneticPr fontId="13"/>
  </si>
  <si>
    <t>140３歳児</t>
    <rPh sb="4" eb="5">
      <t>サイ</t>
    </rPh>
    <rPh sb="5" eb="6">
      <t>ジ</t>
    </rPh>
    <phoneticPr fontId="13"/>
  </si>
  <si>
    <t>140１，２歳児</t>
    <rPh sb="6" eb="7">
      <t>サイ</t>
    </rPh>
    <rPh sb="7" eb="8">
      <t>ジ</t>
    </rPh>
    <phoneticPr fontId="13"/>
  </si>
  <si>
    <t>140乳児</t>
    <rPh sb="3" eb="5">
      <t>ニュウジ</t>
    </rPh>
    <phoneticPr fontId="13"/>
  </si>
  <si>
    <t>150４歳以上児</t>
    <rPh sb="4" eb="7">
      <t>サイイジョウ</t>
    </rPh>
    <rPh sb="7" eb="8">
      <t>ジ</t>
    </rPh>
    <phoneticPr fontId="13"/>
  </si>
  <si>
    <t>150３歳児</t>
    <rPh sb="4" eb="5">
      <t>サイ</t>
    </rPh>
    <rPh sb="5" eb="6">
      <t>ジ</t>
    </rPh>
    <phoneticPr fontId="13"/>
  </si>
  <si>
    <t>150１，２歳児</t>
    <rPh sb="6" eb="7">
      <t>サイ</t>
    </rPh>
    <rPh sb="7" eb="8">
      <t>ジ</t>
    </rPh>
    <phoneticPr fontId="13"/>
  </si>
  <si>
    <t>150乳児</t>
    <rPh sb="3" eb="5">
      <t>ニュウジ</t>
    </rPh>
    <phoneticPr fontId="13"/>
  </si>
  <si>
    <t>160４歳以上児</t>
    <rPh sb="4" eb="7">
      <t>サイイジョウ</t>
    </rPh>
    <rPh sb="7" eb="8">
      <t>ジ</t>
    </rPh>
    <phoneticPr fontId="13"/>
  </si>
  <si>
    <t>160３歳児</t>
    <rPh sb="4" eb="5">
      <t>サイ</t>
    </rPh>
    <rPh sb="5" eb="6">
      <t>ジ</t>
    </rPh>
    <phoneticPr fontId="13"/>
  </si>
  <si>
    <t>160１，２歳児</t>
    <rPh sb="6" eb="7">
      <t>サイ</t>
    </rPh>
    <rPh sb="7" eb="8">
      <t>ジ</t>
    </rPh>
    <phoneticPr fontId="13"/>
  </si>
  <si>
    <t>160乳児</t>
    <rPh sb="3" eb="5">
      <t>ニュウジ</t>
    </rPh>
    <phoneticPr fontId="13"/>
  </si>
  <si>
    <t>170４歳以上児</t>
    <rPh sb="4" eb="7">
      <t>サイイジョウ</t>
    </rPh>
    <rPh sb="7" eb="8">
      <t>ジ</t>
    </rPh>
    <phoneticPr fontId="13"/>
  </si>
  <si>
    <t>170３歳児</t>
    <rPh sb="4" eb="5">
      <t>サイ</t>
    </rPh>
    <rPh sb="5" eb="6">
      <t>ジ</t>
    </rPh>
    <phoneticPr fontId="13"/>
  </si>
  <si>
    <t>170１，２歳児</t>
    <rPh sb="6" eb="7">
      <t>サイ</t>
    </rPh>
    <rPh sb="7" eb="8">
      <t>ジ</t>
    </rPh>
    <phoneticPr fontId="13"/>
  </si>
  <si>
    <t>170乳児</t>
    <rPh sb="3" eb="5">
      <t>ニュウジ</t>
    </rPh>
    <phoneticPr fontId="13"/>
  </si>
  <si>
    <t>180４歳以上児</t>
    <rPh sb="4" eb="7">
      <t>サイイジョウ</t>
    </rPh>
    <rPh sb="7" eb="8">
      <t>ジ</t>
    </rPh>
    <phoneticPr fontId="13"/>
  </si>
  <si>
    <t>180３歳児</t>
    <rPh sb="4" eb="5">
      <t>サイ</t>
    </rPh>
    <rPh sb="5" eb="6">
      <t>ジ</t>
    </rPh>
    <phoneticPr fontId="13"/>
  </si>
  <si>
    <t>180１，２歳児</t>
    <rPh sb="6" eb="7">
      <t>サイ</t>
    </rPh>
    <rPh sb="7" eb="8">
      <t>ジ</t>
    </rPh>
    <phoneticPr fontId="13"/>
  </si>
  <si>
    <t>180乳児</t>
    <rPh sb="3" eb="5">
      <t>ニュウジ</t>
    </rPh>
    <phoneticPr fontId="13"/>
  </si>
  <si>
    <t>○</t>
  </si>
  <si>
    <t>←単価表直接参照のため、変更の差異は参照先に注意</t>
    <rPh sb="1" eb="8">
      <t>タンカヒョウチョクセツサンショウ</t>
    </rPh>
    <rPh sb="12" eb="14">
      <t>ヘンコウ</t>
    </rPh>
    <rPh sb="15" eb="17">
      <t>サイ</t>
    </rPh>
    <rPh sb="18" eb="21">
      <t>サンショウサキ</t>
    </rPh>
    <rPh sb="22" eb="24">
      <t>チュウイ</t>
    </rPh>
    <phoneticPr fontId="2"/>
  </si>
  <si>
    <t>加減調整部分③</t>
    <phoneticPr fontId="2"/>
  </si>
  <si>
    <t>⑥</t>
    <phoneticPr fontId="4"/>
  </si>
  <si>
    <t>平均利用子ども数①×⑥</t>
    <rPh sb="0" eb="2">
      <t>ヘイキン</t>
    </rPh>
    <rPh sb="2" eb="4">
      <t>リヨウ</t>
    </rPh>
    <rPh sb="4" eb="5">
      <t>コ</t>
    </rPh>
    <rPh sb="7" eb="8">
      <t>スウ</t>
    </rPh>
    <phoneticPr fontId="4"/>
  </si>
  <si>
    <t>職員配置加算分⑦</t>
    <rPh sb="0" eb="2">
      <t>ショクイン</t>
    </rPh>
    <rPh sb="2" eb="4">
      <t>ハイチ</t>
    </rPh>
    <rPh sb="4" eb="6">
      <t>カサン</t>
    </rPh>
    <rPh sb="6" eb="7">
      <t>ブン</t>
    </rPh>
    <phoneticPr fontId="4"/>
  </si>
  <si>
    <t>①×⑦</t>
    <phoneticPr fontId="4"/>
  </si>
  <si>
    <t>１　処遇改善等加算区分１・２</t>
    <rPh sb="2" eb="4">
      <t>ショグウ</t>
    </rPh>
    <rPh sb="4" eb="6">
      <t>カイゼン</t>
    </rPh>
    <rPh sb="6" eb="7">
      <t>トウ</t>
    </rPh>
    <rPh sb="7" eb="9">
      <t>カサン</t>
    </rPh>
    <rPh sb="9" eb="11">
      <t>クブン</t>
    </rPh>
    <phoneticPr fontId="2"/>
  </si>
  <si>
    <t>令和７年度の区分１・２の加算額総額
（基礎分+賃金改善分）</t>
    <rPh sb="0" eb="2">
      <t>レイワ</t>
    </rPh>
    <rPh sb="3" eb="5">
      <t>ネンド</t>
    </rPh>
    <rPh sb="6" eb="8">
      <t>クブン</t>
    </rPh>
    <rPh sb="12" eb="15">
      <t>カサンガク</t>
    </rPh>
    <rPh sb="15" eb="17">
      <t>ソウガク</t>
    </rPh>
    <phoneticPr fontId="4"/>
  </si>
  <si>
    <t>処遇改善等加算区分１・２</t>
    <rPh sb="0" eb="2">
      <t>ショグウ</t>
    </rPh>
    <rPh sb="2" eb="4">
      <t>カイゼン</t>
    </rPh>
    <rPh sb="4" eb="5">
      <t>トウ</t>
    </rPh>
    <rPh sb="5" eb="7">
      <t>カサン</t>
    </rPh>
    <rPh sb="7" eb="9">
      <t>クブン</t>
    </rPh>
    <phoneticPr fontId="2"/>
  </si>
  <si>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</si>
  <si>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</si>
  <si>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</si>
  <si>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保育所（分園有）</t>
    <rPh sb="0" eb="2">
      <t>ホイク</t>
    </rPh>
    <rPh sb="2" eb="3">
      <t>ショ</t>
    </rPh>
    <rPh sb="4" eb="6">
      <t>ブンエン</t>
    </rPh>
    <rPh sb="6" eb="7">
      <t>アリ</t>
    </rPh>
    <phoneticPr fontId="4"/>
  </si>
  <si>
    <t>積算表の仕様上、処遇改善等加算部分のみを取り出しており、</t>
    <phoneticPr fontId="2"/>
  </si>
  <si>
    <t>加算率（a）（b）と（ｃ）を切り離して計算しているため、</t>
    <phoneticPr fontId="2"/>
  </si>
  <si>
    <t>表示される金額はあくまでも概算額です。</t>
    <phoneticPr fontId="2"/>
  </si>
  <si>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</si>
  <si>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</si>
  <si>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</si>
  <si>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</si>
  <si>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</si>
  <si>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</si>
  <si>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</si>
  <si>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１号利用定員</t>
    <phoneticPr fontId="8"/>
  </si>
  <si>
    <t>2・3号利用定員</t>
    <phoneticPr fontId="8"/>
  </si>
  <si>
    <t>定員区分</t>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</si>
  <si>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</si>
  <si>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</si>
  <si>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</si>
  <si>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</si>
  <si>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</si>
  <si>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</si>
  <si>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</si>
  <si>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</si>
  <si>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</si>
  <si>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</si>
  <si>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</si>
  <si>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</si>
  <si>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</si>
  <si>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</si>
  <si>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</si>
  <si>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</si>
  <si>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</si>
  <si>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</si>
  <si>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8"/>
  </si>
  <si>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93" eb="95">
      <t>テツヅ</t>
    </rPh>
    <rPh sb="96" eb="97">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8"/>
  </si>
  <si>
    <t>【提出年月日】</t>
    <rPh sb="1" eb="3">
      <t>テイシュツ</t>
    </rPh>
    <rPh sb="3" eb="6">
      <t>ネンガッピ</t>
    </rPh>
    <phoneticPr fontId="8"/>
  </si>
  <si>
    <t>令和８年</t>
    <rPh sb="0" eb="2">
      <t>レイワ</t>
    </rPh>
    <rPh sb="3" eb="4">
      <t>ネン</t>
    </rPh>
    <phoneticPr fontId="8"/>
  </si>
  <si>
    <t>月</t>
    <rPh sb="0" eb="1">
      <t>ガツ</t>
    </rPh>
    <phoneticPr fontId="8"/>
  </si>
  <si>
    <t>日</t>
    <rPh sb="0" eb="1">
      <t>ニチ</t>
    </rPh>
    <phoneticPr fontId="8"/>
  </si>
  <si>
    <t>【施設情報】</t>
    <rPh sb="1" eb="5">
      <t>シセツジョウホウ</t>
    </rPh>
    <phoneticPr fontId="8"/>
  </si>
  <si>
    <t>横浜市</t>
    <rPh sb="0" eb="3">
      <t>ヨコハマシ</t>
    </rPh>
    <phoneticPr fontId="8"/>
  </si>
  <si>
    <t>区</t>
    <rPh sb="0" eb="1">
      <t>ク</t>
    </rPh>
    <phoneticPr fontId="8"/>
  </si>
  <si>
    <t>施設・事業所種別</t>
    <rPh sb="0" eb="2">
      <t>シセツ</t>
    </rPh>
    <rPh sb="3" eb="5">
      <t>ジギョウ</t>
    </rPh>
    <rPh sb="5" eb="6">
      <t>ショ</t>
    </rPh>
    <rPh sb="6" eb="8">
      <t>シュベツ</t>
    </rPh>
    <phoneticPr fontId="8"/>
  </si>
  <si>
    <t>施設・事業所番号</t>
    <rPh sb="0" eb="2">
      <t>シセツ</t>
    </rPh>
    <rPh sb="3" eb="8">
      <t>ジギョウショバンゴウ</t>
    </rPh>
    <phoneticPr fontId="8"/>
  </si>
  <si>
    <t>施設・事業所名称</t>
    <rPh sb="0" eb="2">
      <t>シセツ</t>
    </rPh>
    <rPh sb="3" eb="8">
      <t>ジギョウショメイショウ</t>
    </rPh>
    <phoneticPr fontId="8"/>
  </si>
  <si>
    <t>代表者職・氏名</t>
    <rPh sb="0" eb="3">
      <t>ダイヒョウシャ</t>
    </rPh>
    <rPh sb="3" eb="4">
      <t>ショク</t>
    </rPh>
    <rPh sb="5" eb="7">
      <t>シメイ</t>
    </rPh>
    <phoneticPr fontId="8"/>
  </si>
  <si>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8"/>
  </si>
  <si>
    <t>担当者名</t>
    <rPh sb="0" eb="3">
      <t>タントウシャ</t>
    </rPh>
    <rPh sb="3" eb="4">
      <t>メイ</t>
    </rPh>
    <phoneticPr fontId="8"/>
  </si>
  <si>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8"/>
  </si>
  <si>
    <t>担当者電話番号</t>
    <rPh sb="0" eb="7">
      <t>タントウシャデンワバンゴウ</t>
    </rPh>
    <phoneticPr fontId="8"/>
  </si>
  <si>
    <t>処遇改善等加算区分２
賃金改善実施期間</t>
    <rPh sb="0" eb="7">
      <t>ショグウカイゼントウカサン</t>
    </rPh>
    <rPh sb="7" eb="9">
      <t>クブン</t>
    </rPh>
    <rPh sb="11" eb="19">
      <t>チンギンカイゼンジッシキカン</t>
    </rPh>
    <phoneticPr fontId="8"/>
  </si>
  <si>
    <t>合計</t>
    <rPh sb="0" eb="2">
      <t>ゴウケイ</t>
    </rPh>
    <phoneticPr fontId="8"/>
  </si>
  <si>
    <t>令和７年４月</t>
    <rPh sb="0" eb="2">
      <t>レイワ</t>
    </rPh>
    <rPh sb="3" eb="4">
      <t>ネン</t>
    </rPh>
    <rPh sb="5" eb="6">
      <t>ガツ</t>
    </rPh>
    <phoneticPr fontId="8"/>
  </si>
  <si>
    <t>～</t>
    <phoneticPr fontId="8"/>
  </si>
  <si>
    <t>令和８年３月</t>
    <rPh sb="0" eb="2">
      <t>レイワ</t>
    </rPh>
    <rPh sb="3" eb="4">
      <t>ネン</t>
    </rPh>
    <rPh sb="5" eb="6">
      <t>ガツ</t>
    </rPh>
    <phoneticPr fontId="8"/>
  </si>
  <si>
    <t>カ月</t>
    <rPh sb="1" eb="2">
      <t>ゲツ</t>
    </rPh>
    <phoneticPr fontId="8"/>
  </si>
  <si>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8"/>
  </si>
  <si>
    <t>【区分２】　※③積算表から自働反映</t>
    <rPh sb="8" eb="11">
      <t>セキサンヒョウ</t>
    </rPh>
    <rPh sb="13" eb="15">
      <t>ジドウ</t>
    </rPh>
    <rPh sb="15" eb="17">
      <t>ハンエイ</t>
    </rPh>
    <phoneticPr fontId="8"/>
  </si>
  <si>
    <t>Ｒ７賃金改善分に係る加算率</t>
    <phoneticPr fontId="8"/>
  </si>
  <si>
    <t>％</t>
    <phoneticPr fontId="8"/>
  </si>
  <si>
    <t>【区分３及び職員処遇改善費】　</t>
    <rPh sb="1" eb="3">
      <t>クブン</t>
    </rPh>
    <rPh sb="4" eb="5">
      <t>オヨ</t>
    </rPh>
    <rPh sb="6" eb="13">
      <t>ショクインショグウカイゼンヒ</t>
    </rPh>
    <phoneticPr fontId="8"/>
  </si>
  <si>
    <r>
      <t>※令和</t>
    </r>
    <r>
      <rPr>
        <sz val="11"/>
        <color theme="1"/>
        <rFont val="ＭＳ Ｐゴシック"/>
        <family val="2"/>
        <charset val="128"/>
        <scheme val="minor"/>
      </rPr>
      <t>７年度処遇改善等加算区分３及び職員処遇改善費に係る申請の審査結果について（通知）から転記</t>
    </r>
    <rPh sb="13" eb="15">
      <t>クブン</t>
    </rPh>
    <phoneticPr fontId="8"/>
  </si>
  <si>
    <t>「修了人数Ａ」の人数</t>
    <rPh sb="1" eb="3">
      <t>シュウリョウ</t>
    </rPh>
    <phoneticPr fontId="8"/>
  </si>
  <si>
    <t>人</t>
    <rPh sb="0" eb="1">
      <t>ヒト</t>
    </rPh>
    <phoneticPr fontId="8"/>
  </si>
  <si>
    <t>「修了人数Ｂ」の人数</t>
    <phoneticPr fontId="8"/>
  </si>
  <si>
    <t>「人数Ｃ」の人数</t>
    <phoneticPr fontId="8"/>
  </si>
  <si>
    <t>【基準年度】　</t>
    <rPh sb="1" eb="5">
      <t>キジュンネンド</t>
    </rPh>
    <phoneticPr fontId="8"/>
  </si>
  <si>
    <t>処遇改善等加算区分２・３、
職員処遇改善費及び向上支援費区分２　
基準年度</t>
    <rPh sb="33" eb="37">
      <t>キジュンネンド</t>
    </rPh>
    <phoneticPr fontId="8"/>
  </si>
  <si>
    <t>令和６年度</t>
    <rPh sb="0" eb="2">
      <t>レイワ</t>
    </rPh>
    <rPh sb="3" eb="5">
      <t>ネンド</t>
    </rPh>
    <phoneticPr fontId="8"/>
  </si>
  <si>
    <t>第３号様式</t>
    <rPh sb="0" eb="1">
      <t>ダイ</t>
    </rPh>
    <rPh sb="2" eb="3">
      <t>ゴウ</t>
    </rPh>
    <rPh sb="3" eb="5">
      <t>ヨウシキ</t>
    </rPh>
    <phoneticPr fontId="8"/>
  </si>
  <si>
    <t>令和７年度　賃金改善の誓約書</t>
    <rPh sb="11" eb="13">
      <t>セイヤク</t>
    </rPh>
    <phoneticPr fontId="8"/>
  </si>
  <si>
    <t>施設・事業所番号</t>
    <phoneticPr fontId="8"/>
  </si>
  <si>
    <t>施設・事業所名</t>
    <rPh sb="0" eb="2">
      <t>シセツ</t>
    </rPh>
    <rPh sb="3" eb="6">
      <t>ジギョウショ</t>
    </rPh>
    <rPh sb="6" eb="7">
      <t>メイ</t>
    </rPh>
    <phoneticPr fontId="8"/>
  </si>
  <si>
    <t>代表者職・氏名</t>
    <phoneticPr fontId="8"/>
  </si>
  <si>
    <t>１．当年度の加算見込額</t>
    <rPh sb="2" eb="5">
      <t>トウネンド</t>
    </rPh>
    <rPh sb="6" eb="8">
      <t>カサン</t>
    </rPh>
    <rPh sb="8" eb="10">
      <t>ミコ</t>
    </rPh>
    <rPh sb="10" eb="11">
      <t>ガク</t>
    </rPh>
    <phoneticPr fontId="8"/>
  </si>
  <si>
    <t>区分２
「賃金改善分」</t>
    <rPh sb="0" eb="2">
      <t>クブン</t>
    </rPh>
    <rPh sb="5" eb="7">
      <t>チンギン</t>
    </rPh>
    <rPh sb="7" eb="9">
      <t>カイゼン</t>
    </rPh>
    <rPh sb="9" eb="10">
      <t>ブン</t>
    </rPh>
    <phoneticPr fontId="8"/>
  </si>
  <si>
    <t>区分３
「質の向上分」</t>
    <phoneticPr fontId="8"/>
  </si>
  <si>
    <t>職員処遇改善費</t>
    <rPh sb="0" eb="4">
      <t>ショクインショグウ</t>
    </rPh>
    <rPh sb="4" eb="7">
      <t>カイゼンヒ</t>
    </rPh>
    <phoneticPr fontId="8"/>
  </si>
  <si>
    <t>加算見込額</t>
    <rPh sb="0" eb="2">
      <t>カサン</t>
    </rPh>
    <rPh sb="2" eb="4">
      <t>ミコ</t>
    </rPh>
    <rPh sb="4" eb="5">
      <t>ガク</t>
    </rPh>
    <phoneticPr fontId="8"/>
  </si>
  <si>
    <t>円</t>
    <rPh sb="0" eb="1">
      <t>エン</t>
    </rPh>
    <phoneticPr fontId="8"/>
  </si>
  <si>
    <t>※区分２「賃金改善分」には向上支援費区分２を含む。</t>
    <phoneticPr fontId="8"/>
  </si>
  <si>
    <t>２．賃金改善に係る誓約について</t>
    <rPh sb="2" eb="6">
      <t>チンギンカイゼン</t>
    </rPh>
    <rPh sb="7" eb="8">
      <t>カカ</t>
    </rPh>
    <rPh sb="9" eb="11">
      <t>セイヤク</t>
    </rPh>
    <phoneticPr fontId="8"/>
  </si>
  <si>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8"/>
  </si>
  <si>
    <t>加算額を賃金の改善に充てます。</t>
    <rPh sb="0" eb="3">
      <t>カサンガク</t>
    </rPh>
    <rPh sb="4" eb="6">
      <t>チンギン</t>
    </rPh>
    <rPh sb="7" eb="9">
      <t>カイゼン</t>
    </rPh>
    <rPh sb="10" eb="11">
      <t>ア</t>
    </rPh>
    <phoneticPr fontId="8"/>
  </si>
  <si>
    <t>加算以外の部分で賃金水準を下げません。</t>
    <rPh sb="0" eb="2">
      <t>カサン</t>
    </rPh>
    <rPh sb="2" eb="4">
      <t>イガイ</t>
    </rPh>
    <rPh sb="5" eb="7">
      <t>ブブン</t>
    </rPh>
    <rPh sb="8" eb="10">
      <t>チンギン</t>
    </rPh>
    <rPh sb="10" eb="12">
      <t>スイジュン</t>
    </rPh>
    <rPh sb="13" eb="14">
      <t>サ</t>
    </rPh>
    <phoneticPr fontId="8"/>
  </si>
  <si>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8"/>
  </si>
  <si>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8"/>
  </si>
  <si>
    <t>事業者名</t>
    <rPh sb="0" eb="4">
      <t>ジギョウシャメイ</t>
    </rPh>
    <phoneticPr fontId="8"/>
  </si>
  <si>
    <t>代表者名</t>
    <rPh sb="0" eb="3">
      <t>ダイヒョウシャ</t>
    </rPh>
    <rPh sb="3" eb="4">
      <t>メイ</t>
    </rPh>
    <phoneticPr fontId="8"/>
  </si>
  <si>
    <t>令和７年</t>
    <rPh sb="0" eb="2">
      <t>レイワ</t>
    </rPh>
    <rPh sb="3" eb="4">
      <t>ネン</t>
    </rPh>
    <phoneticPr fontId="8"/>
  </si>
  <si>
    <t>認可保育所</t>
  </si>
  <si>
    <t>令和７年５月</t>
    <rPh sb="0" eb="2">
      <t>レイワ</t>
    </rPh>
    <rPh sb="3" eb="4">
      <t>ネン</t>
    </rPh>
    <rPh sb="5" eb="6">
      <t>ガツ</t>
    </rPh>
    <phoneticPr fontId="8"/>
  </si>
  <si>
    <t>認定こども園（幼保連携型）</t>
  </si>
  <si>
    <t>令和７年６月</t>
    <rPh sb="0" eb="2">
      <t>レイワ</t>
    </rPh>
    <rPh sb="3" eb="4">
      <t>ネン</t>
    </rPh>
    <rPh sb="5" eb="6">
      <t>ガツ</t>
    </rPh>
    <phoneticPr fontId="8"/>
  </si>
  <si>
    <t>認定こども園（幼稚園型）</t>
  </si>
  <si>
    <t>令和７年７月</t>
    <rPh sb="0" eb="2">
      <t>レイワ</t>
    </rPh>
    <rPh sb="3" eb="4">
      <t>ネン</t>
    </rPh>
    <rPh sb="5" eb="6">
      <t>ガツ</t>
    </rPh>
    <phoneticPr fontId="8"/>
  </si>
  <si>
    <t>認定こども園（保育所型）</t>
  </si>
  <si>
    <t>令和７年８月</t>
    <rPh sb="0" eb="2">
      <t>レイワ</t>
    </rPh>
    <rPh sb="3" eb="4">
      <t>ネン</t>
    </rPh>
    <rPh sb="5" eb="6">
      <t>ガツ</t>
    </rPh>
    <phoneticPr fontId="8"/>
  </si>
  <si>
    <t>令和５年度</t>
    <rPh sb="0" eb="2">
      <t>レイワ</t>
    </rPh>
    <rPh sb="3" eb="5">
      <t>ネンド</t>
    </rPh>
    <phoneticPr fontId="8"/>
  </si>
  <si>
    <t>幼稚園</t>
  </si>
  <si>
    <t>令和７年９月</t>
    <rPh sb="0" eb="2">
      <t>レイワ</t>
    </rPh>
    <rPh sb="3" eb="4">
      <t>ネン</t>
    </rPh>
    <rPh sb="5" eb="6">
      <t>ガツ</t>
    </rPh>
    <phoneticPr fontId="8"/>
  </si>
  <si>
    <t>平成26年度</t>
    <rPh sb="0" eb="2">
      <t>ヘイセイ</t>
    </rPh>
    <rPh sb="4" eb="6">
      <t>ネンド</t>
    </rPh>
    <phoneticPr fontId="8"/>
  </si>
  <si>
    <t>小規模保育事業A型</t>
  </si>
  <si>
    <t>令和７年10月</t>
    <rPh sb="0" eb="2">
      <t>レイワ</t>
    </rPh>
    <rPh sb="3" eb="4">
      <t>ネン</t>
    </rPh>
    <rPh sb="6" eb="7">
      <t>ガツ</t>
    </rPh>
    <phoneticPr fontId="8"/>
  </si>
  <si>
    <t>小規模保育事業B型</t>
  </si>
  <si>
    <t>令和７年11月</t>
    <rPh sb="0" eb="2">
      <t>レイワ</t>
    </rPh>
    <rPh sb="3" eb="4">
      <t>ネン</t>
    </rPh>
    <rPh sb="6" eb="7">
      <t>ガツ</t>
    </rPh>
    <phoneticPr fontId="8"/>
  </si>
  <si>
    <t>小規模保育事業C型</t>
  </si>
  <si>
    <t>令和７年12月</t>
    <rPh sb="0" eb="2">
      <t>レイワ</t>
    </rPh>
    <rPh sb="3" eb="4">
      <t>ネン</t>
    </rPh>
    <rPh sb="6" eb="7">
      <t>ガツ</t>
    </rPh>
    <phoneticPr fontId="8"/>
  </si>
  <si>
    <t>家庭的保育事業</t>
  </si>
  <si>
    <t>令和８年１月</t>
    <rPh sb="0" eb="2">
      <t>レイワ</t>
    </rPh>
    <rPh sb="3" eb="4">
      <t>ネン</t>
    </rPh>
    <rPh sb="5" eb="6">
      <t>ガツ</t>
    </rPh>
    <phoneticPr fontId="8"/>
  </si>
  <si>
    <t>事業所内保育事業</t>
  </si>
  <si>
    <t>令和８年２月</t>
    <rPh sb="0" eb="2">
      <t>レイワ</t>
    </rPh>
    <rPh sb="3" eb="4">
      <t>ネン</t>
    </rPh>
    <rPh sb="5" eb="6">
      <t>ガツ</t>
    </rPh>
    <phoneticPr fontId="8"/>
  </si>
  <si>
    <t>居宅訪問型保育事業</t>
    <rPh sb="0" eb="9">
      <t>キョタクホウモンガタホイクジギョウ</t>
    </rPh>
    <phoneticPr fontId="2"/>
  </si>
  <si>
    <t>R７区分３</t>
    <rPh sb="2" eb="4">
      <t>クブン</t>
    </rPh>
    <phoneticPr fontId="8"/>
  </si>
  <si>
    <t>人数Ａ単価</t>
    <rPh sb="0" eb="2">
      <t>ニンズウ</t>
    </rPh>
    <rPh sb="3" eb="5">
      <t>タンカ</t>
    </rPh>
    <phoneticPr fontId="8"/>
  </si>
  <si>
    <t>人数Ｂ単価</t>
    <rPh sb="0" eb="2">
      <t>ニンズウ</t>
    </rPh>
    <rPh sb="3" eb="5">
      <t>タンカ</t>
    </rPh>
    <phoneticPr fontId="8"/>
  </si>
  <si>
    <t>人数Ｃ単価</t>
    <rPh sb="0" eb="2">
      <t>ニンズウ</t>
    </rPh>
    <rPh sb="3" eb="5">
      <t>タンカ</t>
    </rPh>
    <phoneticPr fontId="8"/>
  </si>
  <si>
    <t>認定こども園</t>
    <rPh sb="0" eb="2">
      <t>ニンテイ</t>
    </rPh>
    <rPh sb="5" eb="6">
      <t>エン</t>
    </rPh>
    <phoneticPr fontId="8"/>
  </si>
  <si>
    <t>幼稚園</t>
    <rPh sb="0" eb="3">
      <t>ヨウチエン</t>
    </rPh>
    <phoneticPr fontId="8"/>
  </si>
  <si>
    <t>その他</t>
    <rPh sb="2" eb="3">
      <t>ホカ</t>
    </rPh>
    <phoneticPr fontId="8"/>
  </si>
  <si>
    <t>処遇改善等加算区分２
及び向上支援費区分２
（賃金改善分）</t>
    <phoneticPr fontId="8"/>
  </si>
  <si>
    <t>処遇改善等加算区分３</t>
    <phoneticPr fontId="8"/>
  </si>
  <si>
    <t>職員処遇改善費</t>
    <rPh sb="0" eb="7">
      <t>ショクインショグウカイゼンヒ</t>
    </rPh>
    <phoneticPr fontId="8"/>
  </si>
  <si>
    <t>内訳</t>
    <rPh sb="0" eb="2">
      <t>ウチワケ</t>
    </rPh>
    <phoneticPr fontId="8"/>
  </si>
  <si>
    <t>加算率・
基礎職員数</t>
    <rPh sb="0" eb="2">
      <t>カサン</t>
    </rPh>
    <rPh sb="2" eb="3">
      <t>リツ</t>
    </rPh>
    <rPh sb="5" eb="7">
      <t>キソ</t>
    </rPh>
    <rPh sb="7" eb="9">
      <t>ショクイン</t>
    </rPh>
    <rPh sb="9" eb="10">
      <t>スウ</t>
    </rPh>
    <phoneticPr fontId="8"/>
  </si>
  <si>
    <t>修了
人数A</t>
    <rPh sb="0" eb="2">
      <t>シュウリョウ</t>
    </rPh>
    <rPh sb="3" eb="5">
      <t>ニンズウ</t>
    </rPh>
    <phoneticPr fontId="8"/>
  </si>
  <si>
    <t>修了
人数B</t>
    <rPh sb="0" eb="2">
      <t>シュウリョウ</t>
    </rPh>
    <rPh sb="3" eb="5">
      <t>ニンズウ</t>
    </rPh>
    <phoneticPr fontId="8"/>
  </si>
  <si>
    <t>人数Ｃ</t>
    <rPh sb="0" eb="2">
      <t>ニンズウ</t>
    </rPh>
    <phoneticPr fontId="8"/>
  </si>
  <si>
    <t>単価</t>
    <rPh sb="0" eb="2">
      <t>タンカ</t>
    </rPh>
    <phoneticPr fontId="8"/>
  </si>
  <si>
    <t>円</t>
    <phoneticPr fontId="8"/>
  </si>
  <si>
    <t>月数</t>
    <rPh sb="0" eb="2">
      <t>ツキスウ</t>
    </rPh>
    <phoneticPr fontId="8"/>
  </si>
  <si>
    <t>月</t>
    <rPh sb="0" eb="1">
      <t>ツキ</t>
    </rPh>
    <phoneticPr fontId="8"/>
  </si>
  <si>
    <t>認可保育所</t>
    <rPh sb="0" eb="5">
      <t>ニンカホイクショ</t>
    </rPh>
    <phoneticPr fontId="2"/>
  </si>
  <si>
    <t>（分園あり）</t>
    <rPh sb="1" eb="3">
      <t>ブンエン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</si>
</sst>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_);[Red]\(0.0\)"/>
    <numFmt numFmtId="183" formatCode="\(#,##0\)"/>
    <numFmt numFmtId="184" formatCode="#,##0;&quot;▲ &quot;#,##0"/>
    <numFmt numFmtId="185" formatCode="#,##0\×&quot;加&quot;&quot;算&quot;&quot;率&quot;"/>
    <numFmt numFmtId="186" formatCode="&quot;×&quot;#\ ?/100"/>
    <numFmt numFmtId="187" formatCode="#,##0\×&quot;加&quot;&quot;算&quot;&quot;数&quot;"/>
    <numFmt numFmtId="188" formatCode="#,##0&quot;×加算率&quot;"/>
    <numFmt numFmtId="189" formatCode="#,##0&quot;÷３月初日の利用子ども数&quot;"/>
    <numFmt numFmtId="190" formatCode="#,##0&quot;（限度額）÷３月初日の利用子ども数&quot;"/>
    <numFmt numFmtId="191" formatCode="0.0"/>
    <numFmt numFmtId="192" formatCode="#,##0;[Red]#,##0"/>
    <numFmt numFmtId="193" formatCode="#,##0_);[Red]\(#,##0\)"/>
    <numFmt numFmtId="194" formatCode="###,###&quot;円&quot;"/>
    <numFmt numFmtId="195" formatCode="0&quot;％&quot;"/>
    <numFmt numFmtId="196" formatCode="#,##0_ "/>
    <numFmt numFmtId="197" formatCode="#,##0&quot;×加配人数&quot;"/>
    <numFmt numFmtId="198" formatCode="#,##0\×&quot;加&quot;&quot;算&quot;&quot;率&quot;&quot;×加配人数&quot;"/>
    <numFmt numFmtId="199" formatCode="#,##0.0&quot;）&quot;"/>
    <numFmt numFmtId="200" formatCode="#,##0.0&quot;（c）&quot;"/>
    <numFmt numFmtId="201" formatCode="\(#,##0.0&quot;（c）））&quot;"/>
    <numFmt numFmtId="202" formatCode="\(#,##0"/>
    <numFmt numFmtId="203" formatCode="#,##0.0&quot;（c））&quot;"/>
    <numFmt numFmtId="204" formatCode="&quot;（&quot;#,##0.0&quot;）)&quot;"/>
    <numFmt numFmtId="205" formatCode="#,##0&quot;×（加算率（a）＋加算率（b））&quot;"/>
    <numFmt numFmtId="206" formatCode="0_ "/>
    <numFmt numFmtId="207" formatCode="yyyy/m/d;@"/>
  </numFmts>
  <fonts count="7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1"/>
      <color theme="1"/>
      <name val="ＭＳ Ｐゴシック"/>
      <family val="3"/>
      <charset val="128"/>
      <scheme val="minor"/>
    </font>
    <font>
      <sz val="11"/>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b/>
      <sz val="18"/>
      <name val="HGｺﾞｼｯｸM"/>
      <family val="3"/>
      <charset val="128"/>
    </font>
    <font>
      <sz val="10"/>
      <name val="HGｺﾞｼｯｸM"/>
      <family val="3"/>
      <charset val="128"/>
    </font>
    <font>
      <sz val="6"/>
      <name val="明朝"/>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11"/>
      <name val="明朝"/>
      <family val="3"/>
      <charset val="128"/>
    </font>
    <font>
      <sz val="8"/>
      <color theme="1"/>
      <name val="HGｺﾞｼｯｸM"/>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b/>
      <sz val="12"/>
      <name val="HGP創英角ﾎﾟｯﾌﾟ体"/>
      <family val="3"/>
      <charset val="128"/>
    </font>
    <font>
      <sz val="6"/>
      <color theme="1"/>
      <name val="HGｺﾞｼｯｸM"/>
      <family val="3"/>
      <charset val="128"/>
    </font>
    <font>
      <sz val="11"/>
      <color theme="1"/>
      <name val="HGｺﾞｼｯｸM"/>
      <family val="3"/>
      <charset val="128"/>
    </font>
    <font>
      <b/>
      <sz val="16"/>
      <color theme="1"/>
      <name val="HGｺﾞｼｯｸM"/>
      <family val="3"/>
      <charset val="128"/>
    </font>
    <font>
      <sz val="11"/>
      <color theme="1"/>
      <name val="明朝"/>
      <family val="3"/>
      <charset val="128"/>
    </font>
    <font>
      <sz val="9"/>
      <color theme="1"/>
      <name val="HGｺﾞｼｯｸM"/>
      <family val="3"/>
      <charset val="128"/>
    </font>
    <font>
      <b/>
      <sz val="16"/>
      <name val="HGｺﾞｼｯｸM"/>
      <family val="3"/>
      <charset val="128"/>
    </font>
    <font>
      <b/>
      <sz val="18"/>
      <color rgb="FFFF0000"/>
      <name val="HGPｺﾞｼｯｸM"/>
      <family val="3"/>
      <charset val="128"/>
    </font>
    <font>
      <b/>
      <sz val="11"/>
      <name val="HGｺﾞｼｯｸM"/>
      <family val="3"/>
      <charset val="128"/>
    </font>
    <font>
      <sz val="11"/>
      <color theme="1"/>
      <name val="ＭＳ 明朝"/>
      <family val="1"/>
      <charset val="128"/>
    </font>
    <font>
      <sz val="8"/>
      <color theme="1"/>
      <name val="Meiryo UI"/>
      <family val="3"/>
      <charset val="128"/>
    </font>
    <font>
      <sz val="8"/>
      <name val="Meiryo UI"/>
      <family val="3"/>
      <charset val="128"/>
    </font>
    <font>
      <sz val="8"/>
      <color rgb="FFFF0000"/>
      <name val="Meiryo UI"/>
      <family val="3"/>
      <charset val="128"/>
    </font>
    <font>
      <b/>
      <sz val="10"/>
      <color rgb="FFFF0000"/>
      <name val="HGPｺﾞｼｯｸM"/>
      <family val="3"/>
      <charset val="128"/>
    </font>
    <font>
      <b/>
      <sz val="10"/>
      <color rgb="FFFF0000"/>
      <name val="ＭＳ Ｐゴシック"/>
      <family val="2"/>
      <charset val="128"/>
      <scheme val="minor"/>
    </font>
    <font>
      <b/>
      <sz val="18"/>
      <name val="HGPｺﾞｼｯｸM"/>
      <family val="3"/>
      <charset val="128"/>
    </font>
    <font>
      <b/>
      <sz val="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HG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2"/>
      <name val="HGｺﾞｼｯｸM"/>
      <family val="3"/>
      <charset val="128"/>
    </font>
    <font>
      <sz val="10"/>
      <name val="ＭＳ Ｐゴシック"/>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10.5"/>
      <name val="ＭＳ Ｐゴシック"/>
      <family val="3"/>
      <charset val="128"/>
    </font>
  </fonts>
  <fills count="11">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21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right style="hair">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double">
        <color indexed="64"/>
      </top>
      <bottom style="hair">
        <color indexed="64"/>
      </bottom>
      <diagonal/>
    </border>
    <border>
      <left style="medium">
        <color indexed="64"/>
      </left>
      <right/>
      <top style="hair">
        <color indexed="64"/>
      </top>
      <bottom style="double">
        <color indexed="64"/>
      </bottom>
      <diagonal/>
    </border>
    <border>
      <left/>
      <right style="hair">
        <color indexed="64"/>
      </right>
      <top style="thin">
        <color indexed="64"/>
      </top>
      <bottom style="medium">
        <color indexed="64"/>
      </bottom>
      <diagonal/>
    </border>
    <border>
      <left/>
      <right style="hair">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bottom/>
      <diagonal/>
    </border>
    <border>
      <left/>
      <right style="medium">
        <color indexed="64"/>
      </right>
      <top style="hair">
        <color indexed="64"/>
      </top>
      <bottom style="thin">
        <color indexed="64"/>
      </bottom>
      <diagonal/>
    </border>
    <border diagonalUp="1">
      <left style="medium">
        <color indexed="64"/>
      </left>
      <right/>
      <top style="medium">
        <color indexed="64"/>
      </top>
      <bottom style="hair">
        <color auto="1"/>
      </bottom>
      <diagonal style="thin">
        <color indexed="64"/>
      </diagonal>
    </border>
    <border diagonalUp="1">
      <left/>
      <right style="medium">
        <color auto="1"/>
      </right>
      <top style="medium">
        <color indexed="64"/>
      </top>
      <bottom style="hair">
        <color auto="1"/>
      </bottom>
      <diagonal style="thin">
        <color indexed="64"/>
      </diagonal>
    </border>
    <border>
      <left/>
      <right style="medium">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hair">
        <color auto="1"/>
      </bottom>
      <diagonal/>
    </border>
    <border diagonalUp="1">
      <left style="medium">
        <color auto="1"/>
      </left>
      <right/>
      <top style="hair">
        <color auto="1"/>
      </top>
      <bottom style="hair">
        <color indexed="64"/>
      </bottom>
      <diagonal style="thin">
        <color auto="1"/>
      </diagonal>
    </border>
    <border diagonalUp="1">
      <left/>
      <right style="medium">
        <color auto="1"/>
      </right>
      <top style="hair">
        <color auto="1"/>
      </top>
      <bottom style="hair">
        <color indexed="64"/>
      </bottom>
      <diagonal style="thin">
        <color auto="1"/>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bottom/>
      <diagonal/>
    </border>
    <border>
      <left style="thin">
        <color theme="1"/>
      </left>
      <right style="thin">
        <color theme="1"/>
      </right>
      <top style="thin">
        <color theme="1"/>
      </top>
      <bottom style="thin">
        <color theme="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indexed="64"/>
      </right>
      <top style="medium">
        <color auto="1"/>
      </top>
      <bottom/>
      <diagonal/>
    </border>
    <border>
      <left style="medium">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style="hair">
        <color auto="1"/>
      </left>
      <right style="medium">
        <color indexed="64"/>
      </right>
      <top style="medium">
        <color indexed="64"/>
      </top>
      <bottom/>
      <diagonal/>
    </border>
    <border>
      <left style="medium">
        <color auto="1"/>
      </left>
      <right style="hair">
        <color indexed="64"/>
      </right>
      <top style="medium">
        <color auto="1"/>
      </top>
      <bottom style="hair">
        <color indexed="64"/>
      </bottom>
      <diagonal/>
    </border>
    <border>
      <left style="hair">
        <color auto="1"/>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style="medium">
        <color auto="1"/>
      </right>
      <top style="hair">
        <color indexed="64"/>
      </top>
      <bottom/>
      <diagonal/>
    </border>
    <border>
      <left/>
      <right style="hair">
        <color indexed="64"/>
      </right>
      <top style="hair">
        <color indexed="64"/>
      </top>
      <bottom style="double">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diagonalUp="1">
      <left style="medium">
        <color auto="1"/>
      </left>
      <right/>
      <top style="hair">
        <color auto="1"/>
      </top>
      <bottom style="double">
        <color indexed="64"/>
      </bottom>
      <diagonal style="thin">
        <color auto="1"/>
      </diagonal>
    </border>
    <border diagonalUp="1">
      <left/>
      <right style="medium">
        <color auto="1"/>
      </right>
      <top style="hair">
        <color auto="1"/>
      </top>
      <bottom style="double">
        <color indexed="64"/>
      </bottom>
      <diagonal style="thin">
        <color auto="1"/>
      </diagonal>
    </border>
    <border>
      <left/>
      <right style="thin">
        <color indexed="64"/>
      </right>
      <top/>
      <bottom style="hair">
        <color indexed="64"/>
      </bottom>
      <diagonal/>
    </border>
    <border>
      <left/>
      <right style="hair">
        <color indexed="64"/>
      </right>
      <top/>
      <bottom/>
      <diagonal/>
    </border>
    <border>
      <left/>
      <right/>
      <top style="hair">
        <color indexed="64"/>
      </top>
      <bottom/>
      <diagonal/>
    </border>
    <border>
      <left/>
      <right style="medium">
        <color auto="1"/>
      </right>
      <top style="hair">
        <color indexed="64"/>
      </top>
      <bottom/>
      <diagonal/>
    </border>
    <border>
      <left style="medium">
        <color auto="1"/>
      </left>
      <right/>
      <top style="hair">
        <color auto="1"/>
      </top>
      <bottom/>
      <diagonal/>
    </border>
    <border>
      <left style="thin">
        <color indexed="64"/>
      </left>
      <right style="thin">
        <color indexed="64"/>
      </right>
      <top style="hair">
        <color indexed="64"/>
      </top>
      <bottom/>
      <diagonal/>
    </border>
    <border diagonalUp="1">
      <left style="medium">
        <color auto="1"/>
      </left>
      <right/>
      <top style="thin">
        <color indexed="64"/>
      </top>
      <bottom style="hair">
        <color indexed="64"/>
      </bottom>
      <diagonal style="thin">
        <color auto="1"/>
      </diagonal>
    </border>
    <border diagonalUp="1">
      <left/>
      <right style="medium">
        <color auto="1"/>
      </right>
      <top style="thin">
        <color indexed="64"/>
      </top>
      <bottom style="hair">
        <color indexed="64"/>
      </bottom>
      <diagonal style="thin">
        <color auto="1"/>
      </diagonal>
    </border>
    <border>
      <left style="medium">
        <color auto="1"/>
      </left>
      <right/>
      <top/>
      <bottom style="hair">
        <color indexed="64"/>
      </bottom>
      <diagonal/>
    </border>
    <border>
      <left/>
      <right style="medium">
        <color auto="1"/>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thin">
        <color theme="0"/>
      </bottom>
      <diagonal/>
    </border>
    <border>
      <left style="thin">
        <color indexed="64"/>
      </left>
      <right style="hair">
        <color indexed="64"/>
      </right>
      <top style="thin">
        <color theme="0"/>
      </top>
      <bottom style="thin">
        <color indexed="64"/>
      </bottom>
      <diagonal/>
    </border>
    <border>
      <left/>
      <right style="hair">
        <color indexed="64"/>
      </right>
      <top/>
      <bottom style="double">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top style="hair">
        <color indexed="64"/>
      </top>
      <bottom style="medium">
        <color indexed="64"/>
      </bottom>
      <diagonal/>
    </border>
    <border>
      <left/>
      <right style="hair">
        <color indexed="64"/>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1">
    <xf numFmtId="0" fontId="0" fillId="0" borderId="0">
      <alignment vertical="center"/>
    </xf>
    <xf numFmtId="0" fontId="1" fillId="0" borderId="0"/>
    <xf numFmtId="0" fontId="5" fillId="0" borderId="0">
      <alignment vertical="center"/>
    </xf>
    <xf numFmtId="9" fontId="1"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0" fillId="0" borderId="0"/>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1486">
    <xf numFmtId="0" fontId="0" fillId="0" borderId="0" xfId="0">
      <alignment vertical="center"/>
    </xf>
    <xf numFmtId="0" fontId="1" fillId="0" borderId="0" xfId="1"/>
    <xf numFmtId="0" fontId="3" fillId="0" borderId="0" xfId="1" applyFont="1"/>
    <xf numFmtId="0" fontId="5" fillId="0" borderId="0" xfId="2">
      <alignment vertical="center"/>
    </xf>
    <xf numFmtId="0" fontId="5" fillId="0" borderId="0" xfId="2" applyAlignment="1">
      <alignment horizontal="center" vertical="center" wrapText="1"/>
    </xf>
    <xf numFmtId="0" fontId="16" fillId="0" borderId="0" xfId="2" applyFont="1" applyAlignment="1">
      <alignment horizontal="center" vertical="center" wrapText="1"/>
    </xf>
    <xf numFmtId="0" fontId="16" fillId="0" borderId="33" xfId="2" applyFont="1" applyBorder="1" applyAlignment="1">
      <alignment horizontal="center" vertical="center" wrapText="1"/>
    </xf>
    <xf numFmtId="0" fontId="16" fillId="0" borderId="0" xfId="2" applyFont="1" applyAlignment="1">
      <alignment horizontal="center" vertical="center"/>
    </xf>
    <xf numFmtId="0" fontId="16" fillId="0" borderId="33" xfId="2" applyFont="1" applyBorder="1" applyAlignment="1">
      <alignment horizontal="center" vertical="center"/>
    </xf>
    <xf numFmtId="0" fontId="17" fillId="0" borderId="33" xfId="2" applyFont="1" applyBorder="1" applyAlignment="1">
      <alignment horizontal="center" vertical="center"/>
    </xf>
    <xf numFmtId="38" fontId="18" fillId="0" borderId="33" xfId="2" applyNumberFormat="1" applyFont="1" applyBorder="1">
      <alignment vertical="center"/>
    </xf>
    <xf numFmtId="181" fontId="5" fillId="0" borderId="33" xfId="2" applyNumberFormat="1" applyBorder="1">
      <alignment vertical="center"/>
    </xf>
    <xf numFmtId="0" fontId="11" fillId="0" borderId="0" xfId="6" applyFont="1">
      <alignment vertical="center"/>
    </xf>
    <xf numFmtId="3" fontId="3" fillId="0" borderId="0" xfId="6" applyNumberFormat="1" applyFont="1">
      <alignment vertical="center"/>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6" fillId="0" borderId="27" xfId="1" applyFont="1" applyBorder="1" applyAlignment="1">
      <alignment horizontal="left" vertical="center"/>
    </xf>
    <xf numFmtId="0" fontId="10" fillId="0" borderId="0" xfId="1" applyFont="1" applyAlignment="1">
      <alignment vertical="center"/>
    </xf>
    <xf numFmtId="0" fontId="1" fillId="5" borderId="0" xfId="1" applyFill="1"/>
    <xf numFmtId="0" fontId="0" fillId="5" borderId="0" xfId="0" applyFill="1">
      <alignment vertical="center"/>
    </xf>
    <xf numFmtId="176" fontId="1" fillId="5" borderId="1" xfId="1" applyNumberFormat="1" applyFill="1" applyBorder="1"/>
    <xf numFmtId="181" fontId="13" fillId="5" borderId="0" xfId="4" applyNumberFormat="1" applyFont="1" applyFill="1" applyBorder="1" applyAlignment="1" applyProtection="1">
      <alignment horizontal="center" vertical="center"/>
    </xf>
    <xf numFmtId="0" fontId="6" fillId="5" borderId="27" xfId="1" applyFont="1" applyFill="1" applyBorder="1" applyAlignment="1">
      <alignment horizontal="left" vertical="center" wrapText="1" shrinkToFit="1"/>
    </xf>
    <xf numFmtId="0" fontId="6" fillId="5" borderId="0" xfId="1" applyFont="1" applyFill="1" applyAlignment="1">
      <alignment horizontal="left" vertical="center" shrinkToFit="1"/>
    </xf>
    <xf numFmtId="0" fontId="6" fillId="5" borderId="81" xfId="1" applyFont="1" applyFill="1" applyBorder="1" applyAlignment="1">
      <alignment vertical="center" wrapText="1"/>
    </xf>
    <xf numFmtId="0" fontId="6" fillId="5" borderId="83" xfId="1" applyFont="1" applyFill="1" applyBorder="1" applyAlignment="1">
      <alignment vertical="center" wrapText="1"/>
    </xf>
    <xf numFmtId="0" fontId="6" fillId="5" borderId="29" xfId="1" applyFont="1" applyFill="1" applyBorder="1" applyAlignment="1">
      <alignment horizontal="left" vertical="center" wrapText="1" shrinkToFit="1"/>
    </xf>
    <xf numFmtId="0" fontId="6" fillId="5" borderId="63" xfId="1" applyFont="1" applyFill="1" applyBorder="1" applyAlignment="1">
      <alignment vertical="center"/>
    </xf>
    <xf numFmtId="0" fontId="6" fillId="5" borderId="116" xfId="1" applyFont="1" applyFill="1" applyBorder="1" applyAlignment="1">
      <alignment vertical="center"/>
    </xf>
    <xf numFmtId="0" fontId="6" fillId="5" borderId="27" xfId="1" applyFont="1" applyFill="1" applyBorder="1" applyAlignment="1">
      <alignment vertical="center" wrapText="1"/>
    </xf>
    <xf numFmtId="0" fontId="6" fillId="5" borderId="0" xfId="1" applyFont="1" applyFill="1" applyAlignment="1">
      <alignment vertical="center" wrapText="1"/>
    </xf>
    <xf numFmtId="0" fontId="6" fillId="5" borderId="66" xfId="1" applyFont="1" applyFill="1" applyBorder="1" applyAlignment="1">
      <alignment horizontal="center" vertical="center"/>
    </xf>
    <xf numFmtId="0" fontId="6" fillId="5" borderId="98" xfId="1" applyFont="1" applyFill="1" applyBorder="1" applyAlignment="1">
      <alignment vertical="center"/>
    </xf>
    <xf numFmtId="0" fontId="6" fillId="5" borderId="54" xfId="1" applyFont="1" applyFill="1" applyBorder="1" applyAlignment="1">
      <alignment vertical="center"/>
    </xf>
    <xf numFmtId="0" fontId="6" fillId="5" borderId="81" xfId="1" applyFont="1" applyFill="1" applyBorder="1" applyAlignment="1">
      <alignment vertical="center"/>
    </xf>
    <xf numFmtId="0" fontId="6" fillId="5" borderId="81" xfId="1" applyFont="1" applyFill="1" applyBorder="1" applyAlignment="1">
      <alignment horizontal="right" vertical="center"/>
    </xf>
    <xf numFmtId="0" fontId="6" fillId="5" borderId="90" xfId="1" applyFont="1" applyFill="1" applyBorder="1" applyAlignment="1">
      <alignment vertical="center"/>
    </xf>
    <xf numFmtId="0" fontId="6" fillId="5" borderId="91" xfId="1" applyFont="1" applyFill="1" applyBorder="1" applyAlignment="1">
      <alignment vertical="center"/>
    </xf>
    <xf numFmtId="0" fontId="6" fillId="5" borderId="91" xfId="1" applyFont="1" applyFill="1" applyBorder="1" applyAlignment="1">
      <alignment horizontal="right" vertical="center"/>
    </xf>
    <xf numFmtId="3" fontId="6" fillId="5" borderId="0" xfId="1" applyNumberFormat="1" applyFont="1" applyFill="1" applyAlignment="1">
      <alignment vertical="center" shrinkToFit="1"/>
    </xf>
    <xf numFmtId="3" fontId="6" fillId="5" borderId="122" xfId="1" applyNumberFormat="1" applyFont="1" applyFill="1" applyBorder="1" applyAlignment="1">
      <alignment vertical="center" shrinkToFit="1"/>
    </xf>
    <xf numFmtId="0" fontId="6" fillId="5" borderId="27" xfId="1" applyFont="1" applyFill="1" applyBorder="1" applyAlignment="1">
      <alignment vertical="center"/>
    </xf>
    <xf numFmtId="0" fontId="6" fillId="5" borderId="0" xfId="1" applyFont="1" applyFill="1" applyAlignment="1">
      <alignment vertical="center"/>
    </xf>
    <xf numFmtId="0" fontId="6" fillId="5" borderId="0" xfId="1" applyFont="1" applyFill="1" applyAlignment="1">
      <alignment vertical="center" shrinkToFit="1"/>
    </xf>
    <xf numFmtId="0" fontId="6" fillId="5" borderId="0" xfId="1" applyFont="1" applyFill="1" applyAlignment="1">
      <alignment horizontal="right" vertical="center"/>
    </xf>
    <xf numFmtId="0" fontId="6" fillId="5" borderId="96" xfId="1" applyFont="1" applyFill="1" applyBorder="1" applyAlignment="1">
      <alignment vertical="center"/>
    </xf>
    <xf numFmtId="0" fontId="6" fillId="5" borderId="95" xfId="1" applyFont="1" applyFill="1" applyBorder="1" applyAlignment="1">
      <alignment vertical="center"/>
    </xf>
    <xf numFmtId="0" fontId="6" fillId="5" borderId="95" xfId="1" applyFont="1" applyFill="1" applyBorder="1" applyAlignment="1">
      <alignment horizontal="right" vertical="center"/>
    </xf>
    <xf numFmtId="0" fontId="6" fillId="5" borderId="55" xfId="1" applyFont="1" applyFill="1" applyBorder="1" applyAlignment="1">
      <alignment vertical="center" wrapText="1"/>
    </xf>
    <xf numFmtId="0" fontId="6" fillId="5" borderId="62" xfId="1" applyFont="1" applyFill="1" applyBorder="1" applyAlignment="1">
      <alignment vertical="center"/>
    </xf>
    <xf numFmtId="0" fontId="7" fillId="5" borderId="0" xfId="1" applyFont="1" applyFill="1" applyAlignment="1">
      <alignment horizontal="center" vertical="center"/>
    </xf>
    <xf numFmtId="9" fontId="6" fillId="5" borderId="25" xfId="3" applyFont="1" applyFill="1" applyBorder="1" applyAlignment="1" applyProtection="1">
      <alignment vertical="center"/>
    </xf>
    <xf numFmtId="9" fontId="14" fillId="5" borderId="25" xfId="3" applyFont="1" applyFill="1" applyBorder="1" applyAlignment="1" applyProtection="1">
      <alignment vertical="center" wrapText="1"/>
    </xf>
    <xf numFmtId="9" fontId="14" fillId="5" borderId="8" xfId="3" applyFont="1" applyFill="1" applyBorder="1" applyAlignment="1" applyProtection="1">
      <alignment vertical="center" wrapText="1"/>
    </xf>
    <xf numFmtId="9" fontId="14" fillId="5" borderId="9" xfId="3" applyFont="1" applyFill="1" applyBorder="1" applyAlignment="1" applyProtection="1">
      <alignment vertical="center" wrapText="1"/>
    </xf>
    <xf numFmtId="0" fontId="3" fillId="5" borderId="0" xfId="1" applyFont="1" applyFill="1"/>
    <xf numFmtId="0" fontId="3" fillId="5" borderId="0" xfId="1" applyFont="1" applyFill="1" applyAlignment="1">
      <alignment horizontal="right"/>
    </xf>
    <xf numFmtId="0" fontId="23" fillId="5" borderId="0" xfId="1" applyFont="1" applyFill="1"/>
    <xf numFmtId="0" fontId="0" fillId="0" borderId="0" xfId="0" applyAlignment="1">
      <alignment horizontal="left" vertical="center"/>
    </xf>
    <xf numFmtId="0" fontId="6" fillId="5" borderId="25" xfId="1" applyFont="1" applyFill="1" applyBorder="1" applyAlignment="1">
      <alignment horizontal="center" vertical="center"/>
    </xf>
    <xf numFmtId="0" fontId="6" fillId="5" borderId="27" xfId="1" applyFont="1" applyFill="1" applyBorder="1" applyAlignment="1">
      <alignment horizontal="left" vertical="center"/>
    </xf>
    <xf numFmtId="0" fontId="6" fillId="0" borderId="40" xfId="1" applyFont="1" applyBorder="1" applyAlignment="1">
      <alignment horizontal="left" vertical="center"/>
    </xf>
    <xf numFmtId="0" fontId="6" fillId="5" borderId="40" xfId="1" applyFont="1" applyFill="1" applyBorder="1" applyAlignment="1">
      <alignment horizontal="left" vertical="center"/>
    </xf>
    <xf numFmtId="0" fontId="9" fillId="5" borderId="0" xfId="1" applyFont="1" applyFill="1" applyAlignment="1">
      <alignment vertical="center" shrinkToFit="1"/>
    </xf>
    <xf numFmtId="178" fontId="13" fillId="5" borderId="0" xfId="1" applyNumberFormat="1" applyFont="1" applyFill="1" applyAlignment="1">
      <alignment horizontal="center" vertical="center"/>
    </xf>
    <xf numFmtId="0" fontId="6" fillId="5" borderId="24" xfId="1" applyFont="1" applyFill="1" applyBorder="1" applyAlignment="1">
      <alignment horizontal="left" vertical="center"/>
    </xf>
    <xf numFmtId="0" fontId="6" fillId="5" borderId="25" xfId="1" applyFont="1" applyFill="1" applyBorder="1" applyAlignment="1">
      <alignment horizontal="left" vertical="center"/>
    </xf>
    <xf numFmtId="0" fontId="6" fillId="5" borderId="30" xfId="1" applyFont="1" applyFill="1" applyBorder="1" applyAlignment="1">
      <alignment horizontal="left" vertical="center" shrinkToFit="1"/>
    </xf>
    <xf numFmtId="0" fontId="6" fillId="5" borderId="25" xfId="1" applyFont="1" applyFill="1" applyBorder="1" applyAlignment="1">
      <alignment horizontal="right" vertical="center"/>
    </xf>
    <xf numFmtId="3" fontId="21" fillId="0" borderId="40" xfId="6" applyNumberFormat="1" applyFont="1" applyBorder="1" applyAlignment="1">
      <alignment horizontal="center" vertical="center" wrapText="1"/>
    </xf>
    <xf numFmtId="3" fontId="21" fillId="0" borderId="0" xfId="6" applyNumberFormat="1" applyFont="1" applyAlignment="1">
      <alignment horizontal="center" vertical="center"/>
    </xf>
    <xf numFmtId="183" fontId="21" fillId="0" borderId="0" xfId="6" applyNumberFormat="1" applyFont="1" applyAlignment="1">
      <alignment horizontal="center" vertical="center"/>
    </xf>
    <xf numFmtId="3" fontId="21" fillId="0" borderId="27" xfId="6" applyNumberFormat="1" applyFont="1" applyBorder="1" applyAlignment="1">
      <alignment horizontal="center" vertical="center" wrapText="1"/>
    </xf>
    <xf numFmtId="3" fontId="21" fillId="0" borderId="0" xfId="6" applyNumberFormat="1" applyFont="1" applyAlignment="1">
      <alignment horizontal="center" vertical="center" wrapText="1"/>
    </xf>
    <xf numFmtId="184" fontId="21" fillId="0" borderId="27" xfId="6" applyNumberFormat="1" applyFont="1" applyBorder="1" applyAlignment="1">
      <alignment vertical="center" wrapText="1"/>
    </xf>
    <xf numFmtId="183" fontId="21" fillId="0" borderId="0" xfId="6" applyNumberFormat="1" applyFont="1" applyAlignment="1">
      <alignment vertical="center" wrapText="1"/>
    </xf>
    <xf numFmtId="183" fontId="21" fillId="0" borderId="0" xfId="6" applyNumberFormat="1" applyFont="1" applyAlignment="1">
      <alignment horizontal="center" vertical="center" wrapText="1"/>
    </xf>
    <xf numFmtId="183" fontId="21" fillId="0" borderId="28" xfId="6" applyNumberFormat="1" applyFont="1" applyBorder="1" applyAlignment="1">
      <alignment horizontal="center" vertical="center" wrapText="1"/>
    </xf>
    <xf numFmtId="184" fontId="21" fillId="0" borderId="28" xfId="6" applyNumberFormat="1" applyFont="1" applyBorder="1" applyAlignment="1">
      <alignment vertical="center" wrapText="1"/>
    </xf>
    <xf numFmtId="184" fontId="21" fillId="0" borderId="27" xfId="6" applyNumberFormat="1" applyFont="1" applyBorder="1" applyAlignment="1">
      <alignment horizontal="center" vertical="center" wrapText="1"/>
    </xf>
    <xf numFmtId="3" fontId="21" fillId="0" borderId="28" xfId="6" applyNumberFormat="1" applyFont="1" applyBorder="1" applyAlignment="1">
      <alignment horizontal="center" vertical="center" wrapText="1"/>
    </xf>
    <xf numFmtId="185" fontId="21" fillId="0" borderId="0" xfId="6" applyNumberFormat="1" applyFont="1" applyAlignment="1">
      <alignment horizontal="center" vertical="center" wrapText="1"/>
    </xf>
    <xf numFmtId="0" fontId="16" fillId="0" borderId="0" xfId="6" applyFont="1">
      <alignment vertical="center"/>
    </xf>
    <xf numFmtId="183" fontId="21" fillId="0" borderId="43" xfId="6" applyNumberFormat="1" applyFont="1" applyBorder="1" applyAlignment="1">
      <alignment horizontal="center" vertical="center"/>
    </xf>
    <xf numFmtId="183" fontId="21" fillId="0" borderId="28" xfId="6" applyNumberFormat="1" applyFont="1" applyBorder="1" applyAlignment="1">
      <alignment horizontal="center" vertical="center"/>
    </xf>
    <xf numFmtId="183" fontId="21" fillId="0" borderId="44" xfId="6" applyNumberFormat="1" applyFont="1" applyBorder="1" applyAlignment="1">
      <alignment horizontal="center" vertical="center" wrapText="1"/>
    </xf>
    <xf numFmtId="184" fontId="21" fillId="0" borderId="27" xfId="6" applyNumberFormat="1" applyFont="1" applyBorder="1">
      <alignment vertical="center"/>
    </xf>
    <xf numFmtId="184" fontId="21" fillId="0" borderId="0" xfId="6" applyNumberFormat="1" applyFont="1" applyAlignment="1">
      <alignment horizontal="center" vertical="center" wrapText="1"/>
    </xf>
    <xf numFmtId="183" fontId="21" fillId="0" borderId="44" xfId="6" applyNumberFormat="1" applyFont="1" applyBorder="1">
      <alignment vertical="center"/>
    </xf>
    <xf numFmtId="184" fontId="21" fillId="0" borderId="87" xfId="6" applyNumberFormat="1" applyFont="1" applyBorder="1" applyAlignment="1">
      <alignment horizontal="center" vertical="center" wrapText="1"/>
    </xf>
    <xf numFmtId="184" fontId="21" fillId="0" borderId="43" xfId="6" applyNumberFormat="1" applyFont="1" applyBorder="1" applyAlignment="1">
      <alignment horizontal="center" vertical="center" wrapText="1"/>
    </xf>
    <xf numFmtId="184" fontId="21" fillId="0" borderId="44" xfId="6" applyNumberFormat="1" applyFont="1" applyBorder="1" applyAlignment="1">
      <alignment horizontal="center" vertical="center" wrapText="1"/>
    </xf>
    <xf numFmtId="3" fontId="21" fillId="0" borderId="45" xfId="6" applyNumberFormat="1" applyFont="1" applyBorder="1" applyAlignment="1">
      <alignment horizontal="center" vertical="center" wrapText="1"/>
    </xf>
    <xf numFmtId="184" fontId="21" fillId="0" borderId="45" xfId="6" applyNumberFormat="1" applyFont="1" applyBorder="1" applyAlignment="1">
      <alignment horizontal="center" vertical="center" wrapText="1"/>
    </xf>
    <xf numFmtId="184" fontId="21" fillId="5" borderId="45" xfId="6" applyNumberFormat="1" applyFont="1" applyFill="1" applyBorder="1" applyAlignment="1">
      <alignment horizontal="center" vertical="center" wrapText="1"/>
    </xf>
    <xf numFmtId="3" fontId="21" fillId="0" borderId="46" xfId="6" applyNumberFormat="1" applyFont="1" applyBorder="1" applyAlignment="1">
      <alignment horizontal="distributed" vertical="center"/>
    </xf>
    <xf numFmtId="3" fontId="21" fillId="0" borderId="27" xfId="6" applyNumberFormat="1" applyFont="1" applyBorder="1" applyAlignment="1">
      <alignment horizontal="distributed" vertical="center"/>
    </xf>
    <xf numFmtId="184" fontId="21" fillId="0" borderId="47" xfId="6" applyNumberFormat="1" applyFont="1" applyBorder="1" applyAlignment="1">
      <alignment horizontal="right" vertical="center"/>
    </xf>
    <xf numFmtId="183" fontId="21" fillId="0" borderId="48" xfId="6" applyNumberFormat="1" applyFont="1" applyBorder="1" applyAlignment="1">
      <alignment horizontal="right" vertical="center"/>
    </xf>
    <xf numFmtId="184" fontId="21" fillId="0" borderId="47" xfId="6" applyNumberFormat="1" applyFont="1" applyBorder="1" applyAlignment="1">
      <alignment horizontal="right" vertical="center" wrapText="1"/>
    </xf>
    <xf numFmtId="183" fontId="21" fillId="0" borderId="49" xfId="6" applyNumberFormat="1" applyFont="1" applyBorder="1" applyAlignment="1">
      <alignment horizontal="right" vertical="center" wrapText="1"/>
    </xf>
    <xf numFmtId="184" fontId="21" fillId="0" borderId="33" xfId="6" applyNumberFormat="1" applyFont="1" applyBorder="1" applyAlignment="1">
      <alignment horizontal="right" vertical="center" wrapText="1"/>
    </xf>
    <xf numFmtId="185" fontId="21" fillId="0" borderId="27" xfId="6" applyNumberFormat="1" applyFont="1" applyBorder="1">
      <alignment vertical="center"/>
    </xf>
    <xf numFmtId="184" fontId="21" fillId="0" borderId="50" xfId="6" applyNumberFormat="1" applyFont="1" applyBorder="1">
      <alignment vertical="center"/>
    </xf>
    <xf numFmtId="184" fontId="21" fillId="0" borderId="51" xfId="6" applyNumberFormat="1" applyFont="1" applyBorder="1" applyAlignment="1">
      <alignment horizontal="right" vertical="center" wrapText="1"/>
    </xf>
    <xf numFmtId="184" fontId="21" fillId="0" borderId="52" xfId="6" applyNumberFormat="1" applyFont="1" applyBorder="1" applyAlignment="1">
      <alignment horizontal="right" vertical="center" wrapText="1"/>
    </xf>
    <xf numFmtId="3" fontId="21" fillId="0" borderId="53" xfId="6" applyNumberFormat="1" applyFont="1" applyBorder="1" applyAlignment="1">
      <alignment horizontal="distributed" vertical="center"/>
    </xf>
    <xf numFmtId="184" fontId="21" fillId="0" borderId="54" xfId="6" applyNumberFormat="1" applyFont="1" applyBorder="1" applyAlignment="1">
      <alignment horizontal="right" vertical="center"/>
    </xf>
    <xf numFmtId="183" fontId="21" fillId="0" borderId="42" xfId="6" applyNumberFormat="1" applyFont="1" applyBorder="1" applyAlignment="1">
      <alignment horizontal="right" vertical="center"/>
    </xf>
    <xf numFmtId="184" fontId="21" fillId="0" borderId="54" xfId="6" applyNumberFormat="1" applyFont="1" applyBorder="1" applyAlignment="1">
      <alignment horizontal="right" vertical="center" wrapText="1"/>
    </xf>
    <xf numFmtId="183" fontId="21" fillId="0" borderId="41" xfId="6" applyNumberFormat="1" applyFont="1" applyBorder="1" applyAlignment="1">
      <alignment horizontal="right" vertical="center" wrapText="1"/>
    </xf>
    <xf numFmtId="184" fontId="21" fillId="0" borderId="56" xfId="6" applyNumberFormat="1" applyFont="1" applyBorder="1" applyAlignment="1">
      <alignment horizontal="right" vertical="center" wrapText="1"/>
    </xf>
    <xf numFmtId="184" fontId="21" fillId="0" borderId="42" xfId="6" applyNumberFormat="1" applyFont="1" applyBorder="1">
      <alignment vertical="center"/>
    </xf>
    <xf numFmtId="184" fontId="21" fillId="0" borderId="58" xfId="6" applyNumberFormat="1" applyFont="1" applyBorder="1" applyAlignment="1">
      <alignment horizontal="right" vertical="center" wrapText="1"/>
    </xf>
    <xf numFmtId="184" fontId="21" fillId="0" borderId="59" xfId="6" applyNumberFormat="1" applyFont="1" applyBorder="1" applyAlignment="1">
      <alignment horizontal="right" vertical="center" wrapText="1"/>
    </xf>
    <xf numFmtId="183" fontId="21" fillId="0" borderId="0" xfId="6" applyNumberFormat="1" applyFont="1">
      <alignment vertical="center"/>
    </xf>
    <xf numFmtId="184" fontId="21" fillId="0" borderId="0" xfId="6" applyNumberFormat="1" applyFont="1">
      <alignment vertical="center"/>
    </xf>
    <xf numFmtId="184" fontId="21" fillId="0" borderId="0" xfId="6" applyNumberFormat="1" applyFont="1" applyAlignment="1">
      <alignment horizontal="center" vertical="center"/>
    </xf>
    <xf numFmtId="185" fontId="21" fillId="0" borderId="25" xfId="6" applyNumberFormat="1" applyFont="1" applyBorder="1">
      <alignment vertical="center"/>
    </xf>
    <xf numFmtId="185" fontId="21" fillId="0" borderId="0" xfId="6" applyNumberFormat="1" applyFont="1">
      <alignment vertical="center"/>
    </xf>
    <xf numFmtId="184" fontId="21" fillId="0" borderId="61" xfId="6" applyNumberFormat="1" applyFont="1" applyBorder="1">
      <alignment vertical="center"/>
    </xf>
    <xf numFmtId="184" fontId="21" fillId="0" borderId="0" xfId="6" applyNumberFormat="1" applyFont="1" applyAlignment="1">
      <alignment vertical="center" wrapText="1"/>
    </xf>
    <xf numFmtId="3" fontId="21" fillId="0" borderId="57" xfId="6" applyNumberFormat="1" applyFont="1" applyBorder="1" applyAlignment="1">
      <alignment horizontal="distributed" vertical="center"/>
    </xf>
    <xf numFmtId="184" fontId="21" fillId="0" borderId="56" xfId="6" applyNumberFormat="1" applyFont="1" applyBorder="1" applyAlignment="1">
      <alignment horizontal="right" vertical="center"/>
    </xf>
    <xf numFmtId="183" fontId="21" fillId="0" borderId="62" xfId="6" applyNumberFormat="1" applyFont="1" applyBorder="1" applyAlignment="1">
      <alignment horizontal="right" vertical="center"/>
    </xf>
    <xf numFmtId="183" fontId="21" fillId="0" borderId="63" xfId="6" applyNumberFormat="1" applyFont="1" applyBorder="1" applyAlignment="1">
      <alignment horizontal="right" vertical="center" wrapText="1"/>
    </xf>
    <xf numFmtId="185" fontId="21" fillId="0" borderId="30" xfId="6" applyNumberFormat="1" applyFont="1" applyBorder="1">
      <alignment vertical="center"/>
    </xf>
    <xf numFmtId="184" fontId="21" fillId="0" borderId="31" xfId="6" applyNumberFormat="1" applyFont="1" applyBorder="1">
      <alignment vertical="center"/>
    </xf>
    <xf numFmtId="184" fontId="21" fillId="0" borderId="64" xfId="6" applyNumberFormat="1" applyFont="1" applyBorder="1" applyAlignment="1">
      <alignment horizontal="right" vertical="center" wrapText="1"/>
    </xf>
    <xf numFmtId="184" fontId="21" fillId="0" borderId="65" xfId="6" applyNumberFormat="1" applyFont="1" applyBorder="1" applyAlignment="1">
      <alignment horizontal="right" vertical="center" wrapText="1"/>
    </xf>
    <xf numFmtId="0" fontId="16" fillId="0" borderId="40" xfId="6" applyFont="1" applyBorder="1">
      <alignment vertical="center"/>
    </xf>
    <xf numFmtId="3" fontId="28" fillId="0" borderId="40" xfId="6" applyNumberFormat="1" applyFont="1" applyBorder="1">
      <alignment vertical="center"/>
    </xf>
    <xf numFmtId="3" fontId="28" fillId="5" borderId="40" xfId="6" applyNumberFormat="1" applyFont="1" applyFill="1" applyBorder="1">
      <alignment vertical="center"/>
    </xf>
    <xf numFmtId="184" fontId="21" fillId="5" borderId="40" xfId="6" applyNumberFormat="1" applyFont="1" applyFill="1" applyBorder="1" applyAlignment="1">
      <alignment horizontal="center" vertical="center" wrapText="1"/>
    </xf>
    <xf numFmtId="187" fontId="21" fillId="0" borderId="0" xfId="6" applyNumberFormat="1" applyFont="1">
      <alignment vertical="center"/>
    </xf>
    <xf numFmtId="185" fontId="21" fillId="0" borderId="40" xfId="6" applyNumberFormat="1" applyFont="1" applyBorder="1" applyAlignment="1">
      <alignment horizontal="right" vertical="center"/>
    </xf>
    <xf numFmtId="0" fontId="28" fillId="0" borderId="0" xfId="8" applyFont="1" applyAlignment="1">
      <alignment vertical="center" wrapText="1"/>
    </xf>
    <xf numFmtId="189" fontId="28" fillId="0" borderId="0" xfId="8" applyNumberFormat="1" applyFont="1" applyAlignment="1">
      <alignment horizontal="center" vertical="center" wrapText="1"/>
    </xf>
    <xf numFmtId="0" fontId="16" fillId="0" borderId="0" xfId="8" applyFont="1" applyAlignment="1">
      <alignment vertical="center"/>
    </xf>
    <xf numFmtId="184" fontId="28" fillId="0" borderId="25" xfId="8" applyNumberFormat="1" applyFont="1" applyBorder="1" applyAlignment="1">
      <alignment vertical="center"/>
    </xf>
    <xf numFmtId="184" fontId="28" fillId="0" borderId="26" xfId="8" applyNumberFormat="1" applyFont="1" applyBorder="1" applyAlignment="1">
      <alignment vertical="center"/>
    </xf>
    <xf numFmtId="184" fontId="28" fillId="0" borderId="0" xfId="8" applyNumberFormat="1" applyFont="1" applyAlignment="1">
      <alignment vertical="center"/>
    </xf>
    <xf numFmtId="0" fontId="28" fillId="0" borderId="0" xfId="8" applyFont="1" applyAlignment="1">
      <alignment horizontal="left" vertical="center"/>
    </xf>
    <xf numFmtId="184" fontId="28" fillId="0" borderId="28" xfId="8" applyNumberFormat="1" applyFont="1" applyBorder="1" applyAlignment="1">
      <alignment vertical="center"/>
    </xf>
    <xf numFmtId="184" fontId="28" fillId="0" borderId="30" xfId="8" applyNumberFormat="1" applyFont="1" applyBorder="1" applyAlignment="1">
      <alignment vertical="center"/>
    </xf>
    <xf numFmtId="0" fontId="19" fillId="5" borderId="0" xfId="1" applyFont="1" applyFill="1"/>
    <xf numFmtId="0" fontId="19" fillId="5" borderId="0" xfId="1" applyFont="1" applyFill="1" applyAlignment="1">
      <alignment horizontal="left"/>
    </xf>
    <xf numFmtId="184" fontId="21" fillId="0" borderId="24" xfId="6" applyNumberFormat="1" applyFont="1" applyBorder="1" applyAlignment="1">
      <alignment horizontal="center" vertical="center" wrapText="1"/>
    </xf>
    <xf numFmtId="184" fontId="21" fillId="0" borderId="29" xfId="6" applyNumberFormat="1" applyFont="1" applyBorder="1" applyAlignment="1">
      <alignment horizontal="center" vertical="center" wrapText="1"/>
    </xf>
    <xf numFmtId="184" fontId="21" fillId="0" borderId="32" xfId="6" applyNumberFormat="1" applyFont="1" applyBorder="1">
      <alignment vertical="center"/>
    </xf>
    <xf numFmtId="184" fontId="21" fillId="0" borderId="40" xfId="6" applyNumberFormat="1" applyFont="1" applyBorder="1">
      <alignment vertical="center"/>
    </xf>
    <xf numFmtId="184" fontId="21" fillId="0" borderId="45" xfId="6" applyNumberFormat="1" applyFont="1" applyBorder="1">
      <alignment vertical="center"/>
    </xf>
    <xf numFmtId="185" fontId="21" fillId="0" borderId="32" xfId="6" applyNumberFormat="1" applyFont="1" applyBorder="1">
      <alignment vertical="center"/>
    </xf>
    <xf numFmtId="185" fontId="21" fillId="0" borderId="40" xfId="6" applyNumberFormat="1" applyFont="1" applyBorder="1">
      <alignment vertical="center"/>
    </xf>
    <xf numFmtId="185" fontId="21" fillId="0" borderId="45" xfId="6" applyNumberFormat="1" applyFont="1" applyBorder="1">
      <alignment vertical="center"/>
    </xf>
    <xf numFmtId="184" fontId="21" fillId="0" borderId="40" xfId="6" applyNumberFormat="1" applyFont="1" applyBorder="1" applyAlignment="1">
      <alignment vertical="center" wrapText="1"/>
    </xf>
    <xf numFmtId="184" fontId="21" fillId="5" borderId="32" xfId="6" applyNumberFormat="1" applyFont="1" applyFill="1" applyBorder="1" applyAlignment="1">
      <alignment wrapText="1"/>
    </xf>
    <xf numFmtId="184" fontId="21" fillId="5" borderId="40" xfId="6" applyNumberFormat="1" applyFont="1" applyFill="1" applyBorder="1" applyAlignment="1">
      <alignment wrapText="1"/>
    </xf>
    <xf numFmtId="0" fontId="3" fillId="5" borderId="25" xfId="1" applyFont="1" applyFill="1" applyBorder="1"/>
    <xf numFmtId="0" fontId="34" fillId="5" borderId="25" xfId="1" applyFont="1" applyFill="1" applyBorder="1" applyAlignment="1">
      <alignment horizontal="center" vertical="center"/>
    </xf>
    <xf numFmtId="1" fontId="6" fillId="5" borderId="25" xfId="1" applyNumberFormat="1" applyFont="1" applyFill="1" applyBorder="1" applyAlignment="1">
      <alignment horizontal="right" vertical="center"/>
    </xf>
    <xf numFmtId="0" fontId="3" fillId="5" borderId="25" xfId="1" applyFont="1" applyFill="1" applyBorder="1" applyAlignment="1">
      <alignment horizontal="right"/>
    </xf>
    <xf numFmtId="0" fontId="3" fillId="5" borderId="26" xfId="1" applyFont="1" applyFill="1" applyBorder="1"/>
    <xf numFmtId="0" fontId="3" fillId="5" borderId="30" xfId="1" applyFont="1" applyFill="1" applyBorder="1"/>
    <xf numFmtId="0" fontId="6" fillId="5" borderId="30" xfId="1" applyFont="1" applyFill="1" applyBorder="1" applyAlignment="1">
      <alignment vertical="center"/>
    </xf>
    <xf numFmtId="1" fontId="6" fillId="5" borderId="30" xfId="1" applyNumberFormat="1" applyFont="1" applyFill="1" applyBorder="1" applyAlignment="1">
      <alignment horizontal="right" vertical="center"/>
    </xf>
    <xf numFmtId="0" fontId="3" fillId="5" borderId="30" xfId="1" applyFont="1" applyFill="1" applyBorder="1" applyAlignment="1">
      <alignment horizontal="right"/>
    </xf>
    <xf numFmtId="0" fontId="3" fillId="5" borderId="31" xfId="1" applyFont="1" applyFill="1" applyBorder="1"/>
    <xf numFmtId="0" fontId="3" fillId="5" borderId="0" xfId="1" applyFont="1" applyFill="1" applyAlignment="1">
      <alignment vertical="center" shrinkToFit="1"/>
    </xf>
    <xf numFmtId="0" fontId="3" fillId="5" borderId="28" xfId="1" applyFont="1" applyFill="1" applyBorder="1" applyAlignment="1">
      <alignment vertical="center" shrinkToFit="1"/>
    </xf>
    <xf numFmtId="3" fontId="16" fillId="0" borderId="0" xfId="6" applyNumberFormat="1" applyFont="1" applyAlignment="1">
      <alignment horizontal="left" vertical="center"/>
    </xf>
    <xf numFmtId="184" fontId="21" fillId="0" borderId="24" xfId="6" applyNumberFormat="1" applyFont="1" applyBorder="1" applyAlignment="1">
      <alignment vertical="center" wrapText="1"/>
    </xf>
    <xf numFmtId="183" fontId="21" fillId="0" borderId="25" xfId="6" applyNumberFormat="1" applyFont="1" applyBorder="1" applyAlignment="1">
      <alignment vertical="center" wrapText="1"/>
    </xf>
    <xf numFmtId="0" fontId="28" fillId="0" borderId="0" xfId="6" applyFont="1">
      <alignment vertical="center"/>
    </xf>
    <xf numFmtId="183" fontId="21" fillId="0" borderId="87" xfId="6" applyNumberFormat="1" applyFont="1" applyBorder="1" applyAlignment="1">
      <alignment horizontal="center" vertical="center" wrapText="1"/>
    </xf>
    <xf numFmtId="0" fontId="16" fillId="0" borderId="0" xfId="6" applyFont="1" applyAlignment="1">
      <alignment horizontal="left" vertical="center"/>
    </xf>
    <xf numFmtId="3" fontId="21" fillId="0" borderId="27" xfId="6" applyNumberFormat="1" applyFont="1" applyBorder="1" applyAlignment="1">
      <alignment horizontal="right" vertical="center" shrinkToFit="1"/>
    </xf>
    <xf numFmtId="3" fontId="21" fillId="0" borderId="0" xfId="6" applyNumberFormat="1" applyFont="1" applyAlignment="1">
      <alignment horizontal="left" vertical="center" shrinkToFit="1"/>
    </xf>
    <xf numFmtId="3" fontId="21" fillId="0" borderId="27" xfId="6" applyNumberFormat="1" applyFont="1" applyBorder="1" applyAlignment="1">
      <alignment vertical="center" shrinkToFit="1"/>
    </xf>
    <xf numFmtId="3" fontId="21" fillId="0" borderId="0" xfId="6" applyNumberFormat="1" applyFont="1" applyAlignment="1">
      <alignment vertical="center" shrinkToFit="1"/>
    </xf>
    <xf numFmtId="3" fontId="21" fillId="0" borderId="27" xfId="6" applyNumberFormat="1" applyFont="1" applyBorder="1" applyAlignment="1">
      <alignment horizontal="right" vertical="center" wrapText="1"/>
    </xf>
    <xf numFmtId="183" fontId="21" fillId="0" borderId="0" xfId="6" applyNumberFormat="1" applyFont="1" applyAlignment="1">
      <alignment horizontal="left" vertical="center" wrapText="1"/>
    </xf>
    <xf numFmtId="0" fontId="16" fillId="0" borderId="132" xfId="6" applyFont="1" applyBorder="1">
      <alignment vertical="center"/>
    </xf>
    <xf numFmtId="183" fontId="21" fillId="0" borderId="43" xfId="6" applyNumberFormat="1" applyFont="1" applyBorder="1" applyAlignment="1">
      <alignment horizontal="center" vertical="center" wrapText="1"/>
    </xf>
    <xf numFmtId="199" fontId="21" fillId="0" borderId="44" xfId="6" applyNumberFormat="1" applyFont="1" applyBorder="1" applyAlignment="1">
      <alignment horizontal="center" vertical="center" wrapText="1"/>
    </xf>
    <xf numFmtId="199" fontId="21" fillId="0" borderId="43" xfId="6" applyNumberFormat="1" applyFont="1" applyBorder="1" applyAlignment="1">
      <alignment horizontal="center" vertical="center" wrapText="1"/>
    </xf>
    <xf numFmtId="199" fontId="21" fillId="0" borderId="28" xfId="6" applyNumberFormat="1" applyFont="1" applyBorder="1" applyAlignment="1">
      <alignment horizontal="center" vertical="center" wrapText="1"/>
    </xf>
    <xf numFmtId="3" fontId="21" fillId="0" borderId="8" xfId="6" applyNumberFormat="1" applyFont="1" applyBorder="1" applyAlignment="1">
      <alignment vertical="center" wrapText="1"/>
    </xf>
    <xf numFmtId="3" fontId="21" fillId="0" borderId="8" xfId="6" applyNumberFormat="1" applyFont="1" applyBorder="1">
      <alignment vertical="center"/>
    </xf>
    <xf numFmtId="3" fontId="21" fillId="0" borderId="0" xfId="6" applyNumberFormat="1" applyFont="1">
      <alignment vertical="center"/>
    </xf>
    <xf numFmtId="184" fontId="21" fillId="0" borderId="8" xfId="6" applyNumberFormat="1" applyFont="1" applyBorder="1" applyAlignment="1">
      <alignment horizontal="right" vertical="center"/>
    </xf>
    <xf numFmtId="184" fontId="21" fillId="0" borderId="30" xfId="6" applyNumberFormat="1" applyFont="1" applyBorder="1" applyAlignment="1">
      <alignment horizontal="right" vertical="center" wrapText="1"/>
    </xf>
    <xf numFmtId="184" fontId="21" fillId="0" borderId="0" xfId="6" applyNumberFormat="1" applyFont="1" applyAlignment="1">
      <alignment horizontal="right" vertical="center" wrapText="1"/>
    </xf>
    <xf numFmtId="183" fontId="21" fillId="0" borderId="75" xfId="6" applyNumberFormat="1" applyFont="1" applyBorder="1" applyAlignment="1">
      <alignment horizontal="right" vertical="center" wrapText="1"/>
    </xf>
    <xf numFmtId="183" fontId="21" fillId="0" borderId="75" xfId="6" applyNumberFormat="1" applyFont="1" applyBorder="1" applyAlignment="1">
      <alignment horizontal="center" vertical="center" wrapText="1"/>
    </xf>
    <xf numFmtId="183" fontId="21" fillId="0" borderId="75" xfId="6" applyNumberFormat="1" applyFont="1" applyBorder="1" applyAlignment="1">
      <alignment horizontal="left" vertical="center" wrapText="1"/>
    </xf>
    <xf numFmtId="49" fontId="21" fillId="0" borderId="75" xfId="6" applyNumberFormat="1" applyFont="1" applyBorder="1" applyAlignment="1">
      <alignment horizontal="center" vertical="center" wrapText="1"/>
    </xf>
    <xf numFmtId="200" fontId="21" fillId="0" borderId="25" xfId="6" applyNumberFormat="1" applyFont="1" applyBorder="1" applyAlignment="1">
      <alignment horizontal="left" vertical="center" wrapText="1"/>
    </xf>
    <xf numFmtId="201" fontId="21" fillId="0" borderId="25" xfId="6" applyNumberFormat="1" applyFont="1" applyBorder="1" applyAlignment="1">
      <alignment horizontal="left" vertical="center" wrapText="1"/>
    </xf>
    <xf numFmtId="183" fontId="21" fillId="0" borderId="75" xfId="6" applyNumberFormat="1" applyFont="1" applyBorder="1" applyAlignment="1">
      <alignment vertical="center" wrapText="1"/>
    </xf>
    <xf numFmtId="201" fontId="21" fillId="0" borderId="26" xfId="6" applyNumberFormat="1" applyFont="1" applyBorder="1" applyAlignment="1">
      <alignment horizontal="left" vertical="center" wrapText="1"/>
    </xf>
    <xf numFmtId="183" fontId="21" fillId="0" borderId="46" xfId="6" applyNumberFormat="1" applyFont="1" applyBorder="1" applyAlignment="1">
      <alignment horizontal="right" vertical="center" wrapText="1"/>
    </xf>
    <xf numFmtId="202" fontId="21" fillId="0" borderId="47" xfId="6" applyNumberFormat="1" applyFont="1" applyBorder="1" applyAlignment="1">
      <alignment horizontal="right" vertical="center" wrapText="1"/>
    </xf>
    <xf numFmtId="183" fontId="21" fillId="0" borderId="25" xfId="6" applyNumberFormat="1" applyFont="1" applyBorder="1" applyAlignment="1">
      <alignment horizontal="left" vertical="center" wrapText="1"/>
    </xf>
    <xf numFmtId="201" fontId="21" fillId="0" borderId="75" xfId="6" applyNumberFormat="1" applyFont="1" applyBorder="1" applyAlignment="1">
      <alignment horizontal="left" vertical="center" wrapText="1"/>
    </xf>
    <xf numFmtId="201" fontId="21" fillId="0" borderId="50" xfId="6" applyNumberFormat="1" applyFont="1" applyBorder="1" applyAlignment="1">
      <alignment horizontal="left" vertical="center" wrapText="1"/>
    </xf>
    <xf numFmtId="3" fontId="21" fillId="0" borderId="10" xfId="6" applyNumberFormat="1" applyFont="1" applyBorder="1" applyAlignment="1">
      <alignment horizontal="right" vertical="center" wrapText="1"/>
    </xf>
    <xf numFmtId="183" fontId="21" fillId="0" borderId="8" xfId="6" applyNumberFormat="1" applyFont="1" applyBorder="1" applyAlignment="1">
      <alignment horizontal="left" vertical="center" wrapText="1"/>
    </xf>
    <xf numFmtId="183" fontId="21" fillId="0" borderId="8" xfId="6" applyNumberFormat="1" applyFont="1" applyBorder="1" applyAlignment="1">
      <alignment horizontal="center" vertical="center" wrapText="1"/>
    </xf>
    <xf numFmtId="183" fontId="21" fillId="0" borderId="8" xfId="6" applyNumberFormat="1" applyFont="1" applyBorder="1" applyAlignment="1">
      <alignment vertical="center" wrapText="1"/>
    </xf>
    <xf numFmtId="49" fontId="21" fillId="0" borderId="8" xfId="6" applyNumberFormat="1" applyFont="1" applyBorder="1" applyAlignment="1">
      <alignment horizontal="center" vertical="center" wrapText="1"/>
    </xf>
    <xf numFmtId="203" fontId="21" fillId="0" borderId="9" xfId="6" applyNumberFormat="1" applyFont="1" applyBorder="1" applyAlignment="1">
      <alignment horizontal="left" vertical="center" wrapText="1"/>
    </xf>
    <xf numFmtId="0" fontId="16" fillId="0" borderId="0" xfId="6" applyFont="1" applyAlignment="1">
      <alignment horizontal="right" vertical="center"/>
    </xf>
    <xf numFmtId="185" fontId="21" fillId="0" borderId="24" xfId="6" applyNumberFormat="1" applyFont="1" applyBorder="1">
      <alignment vertical="center"/>
    </xf>
    <xf numFmtId="185" fontId="21" fillId="0" borderId="26" xfId="6" applyNumberFormat="1" applyFont="1" applyBorder="1">
      <alignment vertical="center"/>
    </xf>
    <xf numFmtId="183" fontId="21" fillId="0" borderId="81" xfId="6" applyNumberFormat="1" applyFont="1" applyBorder="1" applyAlignment="1">
      <alignment horizontal="right" vertical="center" wrapText="1"/>
    </xf>
    <xf numFmtId="183" fontId="21" fillId="0" borderId="81" xfId="6" applyNumberFormat="1" applyFont="1" applyBorder="1" applyAlignment="1">
      <alignment horizontal="center" vertical="center" wrapText="1"/>
    </xf>
    <xf numFmtId="200" fontId="21" fillId="0" borderId="81" xfId="6" applyNumberFormat="1" applyFont="1" applyBorder="1" applyAlignment="1">
      <alignment horizontal="left" vertical="center" wrapText="1"/>
    </xf>
    <xf numFmtId="201" fontId="21" fillId="0" borderId="81" xfId="6" applyNumberFormat="1" applyFont="1" applyBorder="1" applyAlignment="1">
      <alignment horizontal="left" vertical="center" wrapText="1"/>
    </xf>
    <xf numFmtId="183" fontId="21" fillId="0" borderId="81" xfId="6" applyNumberFormat="1" applyFont="1" applyBorder="1" applyAlignment="1">
      <alignment vertical="center" wrapText="1"/>
    </xf>
    <xf numFmtId="201" fontId="21" fillId="0" borderId="55" xfId="6" applyNumberFormat="1" applyFont="1" applyBorder="1" applyAlignment="1">
      <alignment horizontal="left" vertical="center" wrapText="1"/>
    </xf>
    <xf numFmtId="184" fontId="21" fillId="0" borderId="57" xfId="6" applyNumberFormat="1" applyFont="1" applyBorder="1" applyAlignment="1">
      <alignment horizontal="right" vertical="center" wrapText="1"/>
    </xf>
    <xf numFmtId="3" fontId="21" fillId="0" borderId="56" xfId="6" applyNumberFormat="1" applyFont="1" applyBorder="1" applyAlignment="1">
      <alignment horizontal="right" vertical="center" wrapText="1"/>
    </xf>
    <xf numFmtId="183" fontId="21" fillId="0" borderId="63" xfId="6" applyNumberFormat="1" applyFont="1" applyBorder="1" applyAlignment="1">
      <alignment horizontal="left" vertical="center" wrapText="1"/>
    </xf>
    <xf numFmtId="183" fontId="21" fillId="0" borderId="30" xfId="6" applyNumberFormat="1" applyFont="1" applyBorder="1" applyAlignment="1">
      <alignment horizontal="center" vertical="center" wrapText="1"/>
    </xf>
    <xf numFmtId="183" fontId="21" fillId="0" borderId="30" xfId="6" applyNumberFormat="1" applyFont="1" applyBorder="1" applyAlignment="1">
      <alignment vertical="center" wrapText="1"/>
    </xf>
    <xf numFmtId="49" fontId="21" fillId="0" borderId="30" xfId="6" applyNumberFormat="1" applyFont="1" applyBorder="1" applyAlignment="1">
      <alignment horizontal="center" vertical="center" wrapText="1"/>
    </xf>
    <xf numFmtId="183" fontId="21" fillId="0" borderId="30" xfId="6" applyNumberFormat="1" applyFont="1" applyBorder="1" applyAlignment="1">
      <alignment horizontal="left" vertical="center" wrapText="1"/>
    </xf>
    <xf numFmtId="203" fontId="21" fillId="0" borderId="30" xfId="6" applyNumberFormat="1" applyFont="1" applyBorder="1" applyAlignment="1">
      <alignment horizontal="left" vertical="center" wrapText="1"/>
    </xf>
    <xf numFmtId="199" fontId="21" fillId="0" borderId="31" xfId="6" applyNumberFormat="1" applyFont="1" applyBorder="1" applyAlignment="1">
      <alignment horizontal="center" vertical="center" wrapText="1"/>
    </xf>
    <xf numFmtId="0" fontId="20" fillId="0" borderId="0" xfId="7"/>
    <xf numFmtId="0" fontId="20" fillId="0" borderId="0" xfId="7" applyAlignment="1">
      <alignment horizontal="right"/>
    </xf>
    <xf numFmtId="0" fontId="20" fillId="0" borderId="0" xfId="7" applyAlignment="1">
      <alignment horizontal="left"/>
    </xf>
    <xf numFmtId="185" fontId="21" fillId="0" borderId="28" xfId="6" applyNumberFormat="1" applyFont="1" applyBorder="1">
      <alignment vertical="center"/>
    </xf>
    <xf numFmtId="49" fontId="21" fillId="0" borderId="0" xfId="6" applyNumberFormat="1" applyFont="1" applyAlignment="1">
      <alignment horizontal="center" vertical="center" wrapText="1"/>
    </xf>
    <xf numFmtId="185" fontId="21" fillId="0" borderId="0" xfId="6" applyNumberFormat="1" applyFont="1" applyAlignment="1">
      <alignment horizontal="right" vertical="center"/>
    </xf>
    <xf numFmtId="185" fontId="21" fillId="0" borderId="0" xfId="6" applyNumberFormat="1" applyFont="1" applyAlignment="1">
      <alignment horizontal="left" vertical="center"/>
    </xf>
    <xf numFmtId="184" fontId="21" fillId="0" borderId="133" xfId="6" applyNumberFormat="1" applyFont="1" applyBorder="1" applyAlignment="1">
      <alignment horizontal="right" vertical="center" wrapText="1"/>
    </xf>
    <xf numFmtId="183" fontId="21" fillId="0" borderId="99" xfId="6" applyNumberFormat="1" applyFont="1" applyBorder="1" applyAlignment="1">
      <alignment horizontal="right" vertical="center" wrapText="1"/>
    </xf>
    <xf numFmtId="183" fontId="21" fillId="0" borderId="63" xfId="6" applyNumberFormat="1" applyFont="1" applyBorder="1" applyAlignment="1">
      <alignment horizontal="center" vertical="center" wrapText="1"/>
    </xf>
    <xf numFmtId="203" fontId="21" fillId="0" borderId="63" xfId="6" applyNumberFormat="1" applyFont="1" applyBorder="1" applyAlignment="1">
      <alignment horizontal="left" vertical="center" wrapText="1"/>
    </xf>
    <xf numFmtId="204" fontId="21" fillId="0" borderId="63" xfId="6" applyNumberFormat="1" applyFont="1" applyBorder="1" applyAlignment="1">
      <alignment horizontal="center" vertical="center" wrapText="1"/>
    </xf>
    <xf numFmtId="183" fontId="21" fillId="0" borderId="99" xfId="6" applyNumberFormat="1" applyFont="1" applyBorder="1" applyAlignment="1">
      <alignment vertical="center" wrapText="1"/>
    </xf>
    <xf numFmtId="183" fontId="21" fillId="0" borderId="63" xfId="6" applyNumberFormat="1" applyFont="1" applyBorder="1" applyAlignment="1">
      <alignment vertical="center" wrapText="1"/>
    </xf>
    <xf numFmtId="204" fontId="21" fillId="0" borderId="62" xfId="6" applyNumberFormat="1" applyFont="1" applyBorder="1" applyAlignment="1">
      <alignment horizontal="center" vertical="center" wrapText="1"/>
    </xf>
    <xf numFmtId="185" fontId="21" fillId="0" borderId="30" xfId="6" applyNumberFormat="1" applyFont="1" applyBorder="1" applyAlignment="1">
      <alignment horizontal="right" vertical="center"/>
    </xf>
    <xf numFmtId="3" fontId="28" fillId="0" borderId="0" xfId="6" applyNumberFormat="1" applyFont="1">
      <alignment vertical="center"/>
    </xf>
    <xf numFmtId="3" fontId="21" fillId="0" borderId="27" xfId="6" applyNumberFormat="1" applyFont="1" applyBorder="1">
      <alignment vertical="center"/>
    </xf>
    <xf numFmtId="203" fontId="21" fillId="0" borderId="28" xfId="6" applyNumberFormat="1" applyFont="1" applyBorder="1" applyAlignment="1">
      <alignment horizontal="left" vertical="center" wrapText="1"/>
    </xf>
    <xf numFmtId="185" fontId="28" fillId="0" borderId="27" xfId="6" applyNumberFormat="1" applyFont="1" applyBorder="1">
      <alignment vertical="center"/>
    </xf>
    <xf numFmtId="185" fontId="28" fillId="0" borderId="0" xfId="6" applyNumberFormat="1" applyFont="1">
      <alignment vertical="center"/>
    </xf>
    <xf numFmtId="185" fontId="28" fillId="0" borderId="28" xfId="6" applyNumberFormat="1" applyFont="1" applyBorder="1">
      <alignment vertical="center"/>
    </xf>
    <xf numFmtId="187" fontId="21" fillId="0" borderId="25" xfId="6" applyNumberFormat="1" applyFont="1" applyBorder="1" applyAlignment="1">
      <alignment horizontal="right" vertical="center"/>
    </xf>
    <xf numFmtId="187" fontId="21" fillId="0" borderId="0" xfId="6" applyNumberFormat="1" applyFont="1" applyAlignment="1">
      <alignment horizontal="left" vertical="center"/>
    </xf>
    <xf numFmtId="184" fontId="21" fillId="5" borderId="40" xfId="6" applyNumberFormat="1" applyFont="1" applyFill="1" applyBorder="1" applyAlignment="1">
      <alignment horizontal="center" vertical="center"/>
    </xf>
    <xf numFmtId="187" fontId="21" fillId="0" borderId="0" xfId="6" applyNumberFormat="1" applyFont="1" applyAlignment="1">
      <alignment horizontal="right" vertical="center"/>
    </xf>
    <xf numFmtId="184" fontId="28" fillId="0" borderId="40" xfId="6" applyNumberFormat="1" applyFont="1" applyBorder="1">
      <alignment vertical="center"/>
    </xf>
    <xf numFmtId="185" fontId="21" fillId="0" borderId="29" xfId="6" applyNumberFormat="1" applyFont="1" applyBorder="1">
      <alignment vertical="center"/>
    </xf>
    <xf numFmtId="185" fontId="21" fillId="0" borderId="31" xfId="6" applyNumberFormat="1" applyFont="1" applyBorder="1">
      <alignment vertical="center"/>
    </xf>
    <xf numFmtId="184" fontId="28" fillId="0" borderId="0" xfId="6" applyNumberFormat="1" applyFont="1">
      <alignment vertical="center"/>
    </xf>
    <xf numFmtId="199" fontId="21" fillId="0" borderId="0" xfId="6" applyNumberFormat="1" applyFont="1" applyAlignment="1">
      <alignment horizontal="center" vertical="center"/>
    </xf>
    <xf numFmtId="185" fontId="28" fillId="0" borderId="0" xfId="6" applyNumberFormat="1" applyFont="1" applyAlignment="1">
      <alignment horizontal="right" vertical="center"/>
    </xf>
    <xf numFmtId="185" fontId="28" fillId="0" borderId="0" xfId="6" applyNumberFormat="1" applyFont="1" applyAlignment="1">
      <alignment horizontal="left" vertical="center"/>
    </xf>
    <xf numFmtId="197" fontId="28" fillId="0" borderId="0" xfId="6" applyNumberFormat="1" applyFont="1">
      <alignment vertical="center"/>
    </xf>
    <xf numFmtId="184" fontId="21" fillId="0" borderId="0" xfId="6" applyNumberFormat="1" applyFont="1" applyAlignment="1">
      <alignment horizontal="right" vertical="center"/>
    </xf>
    <xf numFmtId="184" fontId="21" fillId="5" borderId="0" xfId="6" applyNumberFormat="1" applyFont="1" applyFill="1" applyAlignment="1">
      <alignment horizontal="center" vertical="center"/>
    </xf>
    <xf numFmtId="184" fontId="29" fillId="0" borderId="0" xfId="7" applyNumberFormat="1" applyFont="1" applyAlignment="1">
      <alignment vertical="center"/>
    </xf>
    <xf numFmtId="184" fontId="28" fillId="0" borderId="0" xfId="7" applyNumberFormat="1" applyFont="1" applyAlignment="1">
      <alignment vertical="center"/>
    </xf>
    <xf numFmtId="0" fontId="28" fillId="0" borderId="25" xfId="7" applyFont="1" applyBorder="1" applyAlignment="1">
      <alignment vertical="center" wrapText="1"/>
    </xf>
    <xf numFmtId="0" fontId="28" fillId="0" borderId="25" xfId="7" applyFont="1" applyBorder="1" applyAlignment="1">
      <alignment vertical="center"/>
    </xf>
    <xf numFmtId="0" fontId="28" fillId="0" borderId="26" xfId="7" applyFont="1" applyBorder="1" applyAlignment="1">
      <alignment vertical="center"/>
    </xf>
    <xf numFmtId="0" fontId="28" fillId="0" borderId="0" xfId="7" applyFont="1" applyAlignment="1">
      <alignment horizontal="left" vertical="center" wrapText="1"/>
    </xf>
    <xf numFmtId="0" fontId="28" fillId="0" borderId="0" xfId="7" applyFont="1" applyAlignment="1">
      <alignment vertical="center"/>
    </xf>
    <xf numFmtId="0" fontId="28" fillId="0" borderId="0" xfId="7" applyFont="1" applyAlignment="1">
      <alignment horizontal="left" vertical="center"/>
    </xf>
    <xf numFmtId="188" fontId="28" fillId="0" borderId="0" xfId="7" applyNumberFormat="1" applyFont="1" applyAlignment="1">
      <alignment horizontal="center" vertical="center"/>
    </xf>
    <xf numFmtId="0" fontId="28" fillId="0" borderId="28" xfId="7" applyFont="1" applyBorder="1" applyAlignment="1">
      <alignment vertical="center"/>
    </xf>
    <xf numFmtId="0" fontId="28" fillId="0" borderId="30" xfId="7" applyFont="1" applyBorder="1" applyAlignment="1">
      <alignment vertical="center" wrapText="1"/>
    </xf>
    <xf numFmtId="0" fontId="28" fillId="0" borderId="30" xfId="7" quotePrefix="1" applyFont="1" applyBorder="1" applyAlignment="1">
      <alignment vertical="center" wrapText="1"/>
    </xf>
    <xf numFmtId="0" fontId="28" fillId="0" borderId="0" xfId="7" applyFont="1" applyAlignment="1">
      <alignment horizontal="center" vertical="center"/>
    </xf>
    <xf numFmtId="0" fontId="28" fillId="0" borderId="0" xfId="7" applyFont="1" applyAlignment="1">
      <alignment horizontal="distributed" vertical="center"/>
    </xf>
    <xf numFmtId="0" fontId="28" fillId="0" borderId="0" xfId="7" applyFont="1" applyAlignment="1">
      <alignment horizontal="right" vertical="center"/>
    </xf>
    <xf numFmtId="0" fontId="16" fillId="0" borderId="0" xfId="7" applyFont="1" applyAlignment="1">
      <alignment vertical="center"/>
    </xf>
    <xf numFmtId="0" fontId="28" fillId="0" borderId="26" xfId="7" applyFont="1" applyBorder="1" applyAlignment="1">
      <alignment horizontal="center" vertical="center"/>
    </xf>
    <xf numFmtId="0" fontId="28" fillId="0" borderId="25" xfId="7" applyFont="1" applyBorder="1"/>
    <xf numFmtId="0" fontId="28" fillId="0" borderId="0" xfId="7" applyFont="1" applyAlignment="1">
      <alignment vertical="center" wrapText="1"/>
    </xf>
    <xf numFmtId="0" fontId="28" fillId="0" borderId="0" xfId="7" quotePrefix="1" applyFont="1" applyAlignment="1">
      <alignment vertical="center" wrapText="1"/>
    </xf>
    <xf numFmtId="0" fontId="28" fillId="0" borderId="0" xfId="7" applyFont="1" applyAlignment="1">
      <alignment horizontal="left" vertical="top" wrapText="1"/>
    </xf>
    <xf numFmtId="0" fontId="16" fillId="0" borderId="0" xfId="7" applyFont="1" applyAlignment="1">
      <alignment vertical="center" wrapText="1"/>
    </xf>
    <xf numFmtId="0" fontId="30" fillId="0" borderId="25" xfId="7" applyFont="1" applyBorder="1" applyAlignment="1">
      <alignment wrapText="1"/>
    </xf>
    <xf numFmtId="0" fontId="28" fillId="0" borderId="8" xfId="7" applyFont="1" applyBorder="1" applyAlignment="1">
      <alignment horizontal="center" vertical="center"/>
    </xf>
    <xf numFmtId="0" fontId="28" fillId="0" borderId="8" xfId="7" applyFont="1" applyBorder="1" applyAlignment="1">
      <alignment horizontal="distributed" vertical="center"/>
    </xf>
    <xf numFmtId="0" fontId="28" fillId="0" borderId="8" xfId="7" applyFont="1" applyBorder="1" applyAlignment="1">
      <alignment horizontal="right" vertical="center"/>
    </xf>
    <xf numFmtId="0" fontId="28" fillId="0" borderId="30" xfId="7" applyFont="1" applyBorder="1" applyAlignment="1">
      <alignment horizontal="right" vertical="center"/>
    </xf>
    <xf numFmtId="0" fontId="28" fillId="0" borderId="10" xfId="7" applyFont="1" applyBorder="1" applyAlignment="1">
      <alignment vertical="center" wrapText="1"/>
    </xf>
    <xf numFmtId="0" fontId="28" fillId="0" borderId="9" xfId="7" applyFont="1" applyBorder="1" applyAlignment="1">
      <alignment horizontal="center" vertical="center"/>
    </xf>
    <xf numFmtId="0" fontId="16" fillId="0" borderId="33" xfId="7" applyFont="1" applyBorder="1" applyAlignment="1">
      <alignment vertical="center"/>
    </xf>
    <xf numFmtId="0" fontId="16" fillId="0" borderId="0" xfId="7" applyFont="1" applyAlignment="1">
      <alignment horizontal="center" vertical="center"/>
    </xf>
    <xf numFmtId="3" fontId="28" fillId="0" borderId="25" xfId="7" applyNumberFormat="1" applyFont="1" applyBorder="1" applyAlignment="1">
      <alignment vertical="center" wrapText="1"/>
    </xf>
    <xf numFmtId="3" fontId="28" fillId="0" borderId="26" xfId="7" applyNumberFormat="1" applyFont="1" applyBorder="1" applyAlignment="1">
      <alignment vertical="center" wrapText="1"/>
    </xf>
    <xf numFmtId="0" fontId="30" fillId="0" borderId="30" xfId="7" applyFont="1" applyBorder="1" applyAlignment="1">
      <alignment vertical="center"/>
    </xf>
    <xf numFmtId="0" fontId="28" fillId="0" borderId="25" xfId="7" applyFont="1" applyBorder="1" applyAlignment="1">
      <alignment horizontal="center" vertical="center"/>
    </xf>
    <xf numFmtId="189" fontId="28" fillId="0" borderId="0" xfId="7" applyNumberFormat="1" applyFont="1" applyAlignment="1">
      <alignment horizontal="center" vertical="center" wrapText="1"/>
    </xf>
    <xf numFmtId="184" fontId="16" fillId="0" borderId="0" xfId="7" applyNumberFormat="1" applyFont="1" applyAlignment="1">
      <alignment vertical="center"/>
    </xf>
    <xf numFmtId="0" fontId="36" fillId="0" borderId="0" xfId="0" applyFont="1">
      <alignment vertical="center"/>
    </xf>
    <xf numFmtId="0" fontId="36" fillId="0" borderId="29" xfId="0" applyFont="1" applyBorder="1">
      <alignment vertical="center"/>
    </xf>
    <xf numFmtId="0" fontId="36" fillId="0" borderId="27" xfId="0" applyFont="1" applyBorder="1">
      <alignment vertical="center"/>
    </xf>
    <xf numFmtId="0" fontId="37" fillId="0" borderId="50" xfId="1" applyFont="1" applyBorder="1"/>
    <xf numFmtId="0" fontId="37" fillId="0" borderId="47" xfId="1" applyFont="1" applyBorder="1"/>
    <xf numFmtId="0" fontId="36" fillId="0" borderId="26" xfId="0" applyFont="1" applyBorder="1">
      <alignment vertical="center"/>
    </xf>
    <xf numFmtId="0" fontId="37" fillId="0" borderId="25" xfId="1" applyFont="1" applyBorder="1"/>
    <xf numFmtId="0" fontId="37" fillId="0" borderId="24" xfId="1" applyFont="1" applyBorder="1"/>
    <xf numFmtId="0" fontId="36" fillId="0" borderId="24" xfId="0" applyFont="1" applyBorder="1">
      <alignment vertical="center"/>
    </xf>
    <xf numFmtId="0" fontId="36" fillId="0" borderId="25" xfId="0" applyFont="1" applyBorder="1">
      <alignment vertical="center"/>
    </xf>
    <xf numFmtId="0" fontId="36" fillId="0" borderId="47" xfId="0" applyFont="1" applyBorder="1">
      <alignment vertical="center"/>
    </xf>
    <xf numFmtId="0" fontId="36" fillId="0" borderId="50" xfId="0" applyFont="1" applyBorder="1">
      <alignment vertical="center"/>
    </xf>
    <xf numFmtId="0" fontId="36" fillId="0" borderId="54" xfId="0" applyFont="1" applyBorder="1">
      <alignment vertical="center"/>
    </xf>
    <xf numFmtId="0" fontId="36" fillId="0" borderId="55" xfId="0" applyFont="1" applyBorder="1">
      <alignment vertical="center"/>
    </xf>
    <xf numFmtId="0" fontId="36" fillId="5" borderId="54" xfId="0" applyFont="1" applyFill="1" applyBorder="1">
      <alignment vertical="center"/>
    </xf>
    <xf numFmtId="0" fontId="37" fillId="0" borderId="54" xfId="1" applyFont="1" applyBorder="1"/>
    <xf numFmtId="0" fontId="37" fillId="0" borderId="56" xfId="1" applyFont="1" applyBorder="1"/>
    <xf numFmtId="0" fontId="36" fillId="0" borderId="62" xfId="0" applyFont="1" applyBorder="1">
      <alignment vertical="center"/>
    </xf>
    <xf numFmtId="182" fontId="36" fillId="0" borderId="46" xfId="2" applyNumberFormat="1" applyFont="1" applyBorder="1" applyAlignment="1">
      <alignment horizontal="distributed" vertical="center" shrinkToFit="1"/>
    </xf>
    <xf numFmtId="0" fontId="37" fillId="0" borderId="46" xfId="1" applyFont="1" applyBorder="1"/>
    <xf numFmtId="0" fontId="36" fillId="0" borderId="53" xfId="2" applyFont="1" applyBorder="1" applyAlignment="1">
      <alignment horizontal="distributed" vertical="center"/>
    </xf>
    <xf numFmtId="0" fontId="37" fillId="0" borderId="53" xfId="1" applyFont="1" applyBorder="1"/>
    <xf numFmtId="0" fontId="36" fillId="0" borderId="57" xfId="2" applyFont="1" applyBorder="1" applyAlignment="1">
      <alignment horizontal="distributed" vertical="center"/>
    </xf>
    <xf numFmtId="0" fontId="37" fillId="0" borderId="57" xfId="1" applyFont="1" applyBorder="1"/>
    <xf numFmtId="0" fontId="36" fillId="0" borderId="46" xfId="0" applyFont="1" applyBorder="1">
      <alignment vertical="center"/>
    </xf>
    <xf numFmtId="0" fontId="36" fillId="0" borderId="57" xfId="0" applyFont="1" applyBorder="1">
      <alignment vertical="center"/>
    </xf>
    <xf numFmtId="0" fontId="36" fillId="0" borderId="53" xfId="0" applyFont="1" applyBorder="1">
      <alignment vertical="center"/>
    </xf>
    <xf numFmtId="0" fontId="36" fillId="0" borderId="33" xfId="0" applyFont="1" applyBorder="1">
      <alignment vertical="center"/>
    </xf>
    <xf numFmtId="0" fontId="37" fillId="0" borderId="24" xfId="0" applyFont="1" applyBorder="1">
      <alignment vertical="center"/>
    </xf>
    <xf numFmtId="0" fontId="37" fillId="0" borderId="25" xfId="0" applyFont="1" applyBorder="1">
      <alignment vertical="center"/>
    </xf>
    <xf numFmtId="0" fontId="36" fillId="0" borderId="10" xfId="0" applyFont="1" applyBorder="1">
      <alignment vertical="center"/>
    </xf>
    <xf numFmtId="0" fontId="37" fillId="0" borderId="27" xfId="0" applyFont="1" applyBorder="1">
      <alignment vertical="center"/>
    </xf>
    <xf numFmtId="0" fontId="37" fillId="0" borderId="47" xfId="0" applyFont="1" applyBorder="1">
      <alignment vertical="center"/>
    </xf>
    <xf numFmtId="0" fontId="37" fillId="0" borderId="56" xfId="0" applyFont="1" applyBorder="1">
      <alignment vertical="center"/>
    </xf>
    <xf numFmtId="0" fontId="37" fillId="0" borderId="47" xfId="0" applyFont="1" applyBorder="1" applyAlignment="1">
      <alignment horizontal="right" vertical="center"/>
    </xf>
    <xf numFmtId="0" fontId="37" fillId="0" borderId="54" xfId="0" applyFont="1" applyBorder="1" applyAlignment="1">
      <alignment horizontal="right" vertical="center"/>
    </xf>
    <xf numFmtId="0" fontId="36" fillId="0" borderId="56" xfId="0" applyFont="1" applyBorder="1" applyAlignment="1">
      <alignment horizontal="right" vertical="center"/>
    </xf>
    <xf numFmtId="0" fontId="37" fillId="0" borderId="26" xfId="0" applyFont="1" applyBorder="1">
      <alignment vertical="center"/>
    </xf>
    <xf numFmtId="38" fontId="36" fillId="0" borderId="33" xfId="0" applyNumberFormat="1" applyFont="1" applyBorder="1">
      <alignment vertical="center"/>
    </xf>
    <xf numFmtId="38" fontId="37" fillId="0" borderId="46" xfId="0" applyNumberFormat="1" applyFont="1" applyBorder="1">
      <alignment vertical="center"/>
    </xf>
    <xf numFmtId="38" fontId="37" fillId="0" borderId="57" xfId="0" applyNumberFormat="1" applyFont="1" applyBorder="1">
      <alignment vertical="center"/>
    </xf>
    <xf numFmtId="38" fontId="37" fillId="0" borderId="33" xfId="0" applyNumberFormat="1" applyFont="1" applyBorder="1">
      <alignment vertical="center"/>
    </xf>
    <xf numFmtId="0" fontId="37" fillId="0" borderId="53" xfId="0" applyFont="1" applyBorder="1">
      <alignment vertical="center"/>
    </xf>
    <xf numFmtId="0" fontId="36" fillId="0" borderId="32" xfId="0" applyFont="1" applyBorder="1" applyAlignment="1">
      <alignment horizontal="left" vertical="top" textRotation="45" wrapText="1"/>
    </xf>
    <xf numFmtId="0" fontId="36" fillId="0" borderId="32" xfId="0" applyFont="1" applyBorder="1" applyAlignment="1">
      <alignment horizontal="left" vertical="top" textRotation="45"/>
    </xf>
    <xf numFmtId="0" fontId="38" fillId="0" borderId="46" xfId="0" applyFont="1" applyBorder="1">
      <alignment vertical="center"/>
    </xf>
    <xf numFmtId="0" fontId="37" fillId="0" borderId="53" xfId="6" applyFont="1" applyBorder="1">
      <alignment vertical="center"/>
    </xf>
    <xf numFmtId="3" fontId="37" fillId="0" borderId="53" xfId="6" applyNumberFormat="1" applyFont="1" applyBorder="1">
      <alignment vertical="center"/>
    </xf>
    <xf numFmtId="3" fontId="37" fillId="0" borderId="57" xfId="6" applyNumberFormat="1" applyFont="1" applyBorder="1">
      <alignment vertical="center"/>
    </xf>
    <xf numFmtId="0" fontId="36" fillId="0" borderId="147" xfId="0" applyFont="1" applyBorder="1">
      <alignment vertical="center"/>
    </xf>
    <xf numFmtId="0" fontId="36" fillId="0" borderId="148" xfId="0" applyFont="1" applyBorder="1">
      <alignment vertical="center"/>
    </xf>
    <xf numFmtId="0" fontId="36" fillId="0" borderId="148" xfId="0" applyFont="1" applyBorder="1" applyAlignment="1">
      <alignment horizontal="left" vertical="center"/>
    </xf>
    <xf numFmtId="0" fontId="36" fillId="0" borderId="149" xfId="0" applyFont="1" applyBorder="1">
      <alignment vertical="center"/>
    </xf>
    <xf numFmtId="0" fontId="37" fillId="5" borderId="27" xfId="1" applyFont="1" applyFill="1" applyBorder="1" applyAlignment="1">
      <alignment vertical="center" wrapText="1"/>
    </xf>
    <xf numFmtId="0" fontId="37" fillId="5" borderId="66" xfId="1" applyFont="1" applyFill="1" applyBorder="1" applyAlignment="1">
      <alignment horizontal="center" vertical="center"/>
    </xf>
    <xf numFmtId="0" fontId="37" fillId="5" borderId="98" xfId="1" applyFont="1" applyFill="1" applyBorder="1" applyAlignment="1">
      <alignment vertical="center"/>
    </xf>
    <xf numFmtId="0" fontId="37" fillId="5" borderId="54" xfId="1" applyFont="1" applyFill="1" applyBorder="1" applyAlignment="1">
      <alignment vertical="center"/>
    </xf>
    <xf numFmtId="0" fontId="37" fillId="5" borderId="81" xfId="1" applyFont="1" applyFill="1" applyBorder="1" applyAlignment="1">
      <alignment vertical="center"/>
    </xf>
    <xf numFmtId="0" fontId="37" fillId="5" borderId="81" xfId="1" applyFont="1" applyFill="1" applyBorder="1" applyAlignment="1">
      <alignment horizontal="right" vertical="center"/>
    </xf>
    <xf numFmtId="0" fontId="37" fillId="5" borderId="90" xfId="1" applyFont="1" applyFill="1" applyBorder="1" applyAlignment="1">
      <alignment vertical="center"/>
    </xf>
    <xf numFmtId="0" fontId="37" fillId="5" borderId="91" xfId="1" applyFont="1" applyFill="1" applyBorder="1" applyAlignment="1">
      <alignment vertical="center"/>
    </xf>
    <xf numFmtId="0" fontId="37" fillId="5" borderId="91" xfId="1" applyFont="1" applyFill="1" applyBorder="1" applyAlignment="1">
      <alignment horizontal="right" vertical="center"/>
    </xf>
    <xf numFmtId="0" fontId="37" fillId="5" borderId="27" xfId="1" applyFont="1" applyFill="1" applyBorder="1" applyAlignment="1">
      <alignment vertical="center"/>
    </xf>
    <xf numFmtId="0" fontId="37" fillId="5" borderId="27" xfId="1" applyFont="1" applyFill="1" applyBorder="1" applyAlignment="1">
      <alignment vertical="center" shrinkToFit="1"/>
    </xf>
    <xf numFmtId="0" fontId="37" fillId="5" borderId="25" xfId="1" applyFont="1" applyFill="1" applyBorder="1" applyAlignment="1">
      <alignment vertical="center"/>
    </xf>
    <xf numFmtId="0" fontId="37" fillId="5" borderId="25" xfId="1" applyFont="1" applyFill="1" applyBorder="1" applyAlignment="1">
      <alignment horizontal="right" vertical="center"/>
    </xf>
    <xf numFmtId="0" fontId="37" fillId="5" borderId="96" xfId="1" applyFont="1" applyFill="1" applyBorder="1" applyAlignment="1">
      <alignment vertical="center"/>
    </xf>
    <xf numFmtId="0" fontId="37" fillId="5" borderId="95" xfId="1" applyFont="1" applyFill="1" applyBorder="1" applyAlignment="1">
      <alignment vertical="center"/>
    </xf>
    <xf numFmtId="0" fontId="37" fillId="5" borderId="95" xfId="1" applyFont="1" applyFill="1" applyBorder="1" applyAlignment="1">
      <alignment horizontal="right" vertical="center"/>
    </xf>
    <xf numFmtId="0" fontId="36" fillId="7" borderId="10" xfId="0" applyFont="1" applyFill="1" applyBorder="1">
      <alignment vertical="center"/>
    </xf>
    <xf numFmtId="0" fontId="36" fillId="7" borderId="8" xfId="0" applyFont="1" applyFill="1" applyBorder="1">
      <alignment vertical="center"/>
    </xf>
    <xf numFmtId="0" fontId="36" fillId="7" borderId="9" xfId="0" applyFont="1" applyFill="1" applyBorder="1">
      <alignment vertical="center"/>
    </xf>
    <xf numFmtId="0" fontId="37" fillId="5" borderId="27" xfId="1" applyFont="1" applyFill="1" applyBorder="1" applyAlignment="1">
      <alignment horizontal="left" vertical="center" wrapText="1" shrinkToFit="1"/>
    </xf>
    <xf numFmtId="0" fontId="37" fillId="5" borderId="29" xfId="1" applyFont="1" applyFill="1" applyBorder="1" applyAlignment="1">
      <alignment horizontal="left" vertical="center" wrapText="1" shrinkToFit="1"/>
    </xf>
    <xf numFmtId="0" fontId="37" fillId="5" borderId="30" xfId="1" applyFont="1" applyFill="1" applyBorder="1" applyAlignment="1">
      <alignment horizontal="left" vertical="center" shrinkToFit="1"/>
    </xf>
    <xf numFmtId="0" fontId="6" fillId="0" borderId="45" xfId="1" applyFont="1" applyBorder="1" applyAlignment="1">
      <alignment horizontal="left" vertical="center"/>
    </xf>
    <xf numFmtId="0" fontId="37" fillId="5" borderId="0" xfId="1" applyFont="1" applyFill="1" applyAlignment="1">
      <alignment vertical="center" wrapText="1"/>
    </xf>
    <xf numFmtId="0" fontId="37" fillId="5" borderId="0" xfId="1" applyFont="1" applyFill="1" applyAlignment="1">
      <alignment vertical="center"/>
    </xf>
    <xf numFmtId="0" fontId="37" fillId="5" borderId="0" xfId="1" applyFont="1" applyFill="1" applyAlignment="1">
      <alignment vertical="center" shrinkToFit="1"/>
    </xf>
    <xf numFmtId="0" fontId="37" fillId="5" borderId="0" xfId="1" applyFont="1" applyFill="1" applyAlignment="1">
      <alignment horizontal="right" vertical="center"/>
    </xf>
    <xf numFmtId="0" fontId="37" fillId="5" borderId="0" xfId="1" applyFont="1" applyFill="1" applyAlignment="1">
      <alignment horizontal="left" vertical="center" shrinkToFit="1"/>
    </xf>
    <xf numFmtId="0" fontId="36" fillId="0" borderId="33" xfId="0" applyFont="1" applyBorder="1" applyAlignment="1">
      <alignment horizontal="left" vertical="top" textRotation="45" wrapText="1"/>
    </xf>
    <xf numFmtId="0" fontId="36" fillId="0" borderId="33" xfId="0" applyFont="1" applyBorder="1" applyAlignment="1">
      <alignment horizontal="left" vertical="top" textRotation="45"/>
    </xf>
    <xf numFmtId="0" fontId="38" fillId="0" borderId="33" xfId="0" applyFont="1" applyBorder="1">
      <alignment vertical="center"/>
    </xf>
    <xf numFmtId="0" fontId="36" fillId="7" borderId="29" xfId="0" applyFont="1" applyFill="1" applyBorder="1">
      <alignment vertical="center"/>
    </xf>
    <xf numFmtId="0" fontId="36" fillId="7" borderId="30" xfId="0" applyFont="1" applyFill="1" applyBorder="1">
      <alignment vertical="center"/>
    </xf>
    <xf numFmtId="0" fontId="36" fillId="7" borderId="31" xfId="0" applyFont="1" applyFill="1" applyBorder="1">
      <alignment vertical="center"/>
    </xf>
    <xf numFmtId="0" fontId="37" fillId="5" borderId="0" xfId="1" applyFont="1" applyFill="1"/>
    <xf numFmtId="0" fontId="37" fillId="5" borderId="0" xfId="1" applyFont="1" applyFill="1" applyAlignment="1">
      <alignment horizontal="left"/>
    </xf>
    <xf numFmtId="0" fontId="37" fillId="0" borderId="46" xfId="0" applyFont="1" applyBorder="1">
      <alignment vertical="center"/>
    </xf>
    <xf numFmtId="0" fontId="37" fillId="0" borderId="57" xfId="0" applyFont="1" applyBorder="1">
      <alignment vertical="center"/>
    </xf>
    <xf numFmtId="0" fontId="6" fillId="5" borderId="159" xfId="1" applyFont="1" applyFill="1" applyBorder="1" applyAlignment="1">
      <alignment vertical="center"/>
    </xf>
    <xf numFmtId="0" fontId="6" fillId="5" borderId="159" xfId="1" applyFont="1" applyFill="1" applyBorder="1" applyAlignment="1">
      <alignment vertical="center" wrapText="1"/>
    </xf>
    <xf numFmtId="0" fontId="36" fillId="0" borderId="30" xfId="0" applyFont="1" applyBorder="1">
      <alignment vertical="center"/>
    </xf>
    <xf numFmtId="0" fontId="36" fillId="0" borderId="31" xfId="0" applyFont="1" applyBorder="1">
      <alignment vertical="center"/>
    </xf>
    <xf numFmtId="0" fontId="36" fillId="0" borderId="20" xfId="0" applyFont="1" applyBorder="1">
      <alignment vertical="center"/>
    </xf>
    <xf numFmtId="0" fontId="36" fillId="0" borderId="22" xfId="0" applyFont="1" applyBorder="1">
      <alignment vertical="center"/>
    </xf>
    <xf numFmtId="0" fontId="36" fillId="0" borderId="1" xfId="0" applyFont="1" applyBorder="1">
      <alignment vertical="center"/>
    </xf>
    <xf numFmtId="0" fontId="36" fillId="0" borderId="175" xfId="0" applyFont="1" applyBorder="1">
      <alignment vertical="center"/>
    </xf>
    <xf numFmtId="0" fontId="6" fillId="5" borderId="90" xfId="1" applyFont="1" applyFill="1" applyBorder="1" applyAlignment="1">
      <alignment vertical="center" wrapText="1"/>
    </xf>
    <xf numFmtId="0" fontId="36" fillId="0" borderId="54" xfId="0" applyFont="1" applyBorder="1" applyAlignment="1">
      <alignment vertical="center" wrapText="1"/>
    </xf>
    <xf numFmtId="0" fontId="36" fillId="0" borderId="55" xfId="0" applyFont="1" applyBorder="1" applyAlignment="1">
      <alignment vertical="center" wrapText="1"/>
    </xf>
    <xf numFmtId="0" fontId="36" fillId="0" borderId="56" xfId="0" applyFont="1" applyBorder="1">
      <alignment vertical="center"/>
    </xf>
    <xf numFmtId="0" fontId="6" fillId="5" borderId="90" xfId="1" applyFont="1" applyFill="1" applyBorder="1" applyAlignment="1">
      <alignment horizontal="center" vertical="center"/>
    </xf>
    <xf numFmtId="0" fontId="6" fillId="5" borderId="187" xfId="1" applyFont="1" applyFill="1" applyBorder="1" applyAlignment="1">
      <alignment vertical="center"/>
    </xf>
    <xf numFmtId="0" fontId="36" fillId="0" borderId="18" xfId="0" applyFont="1" applyBorder="1">
      <alignment vertical="center"/>
    </xf>
    <xf numFmtId="0" fontId="36" fillId="0" borderId="19" xfId="0" applyFont="1" applyBorder="1">
      <alignment vertical="center"/>
    </xf>
    <xf numFmtId="0" fontId="38" fillId="0" borderId="18" xfId="0" applyFont="1" applyBorder="1">
      <alignment vertical="center"/>
    </xf>
    <xf numFmtId="0" fontId="37" fillId="5" borderId="20" xfId="1" applyFont="1" applyFill="1" applyBorder="1" applyAlignment="1">
      <alignment vertical="center" wrapText="1"/>
    </xf>
    <xf numFmtId="0" fontId="37" fillId="5" borderId="20" xfId="1" applyFont="1" applyFill="1" applyBorder="1" applyAlignment="1">
      <alignment horizontal="center" vertical="center"/>
    </xf>
    <xf numFmtId="0" fontId="6" fillId="5" borderId="29" xfId="1" applyFont="1" applyFill="1" applyBorder="1" applyAlignment="1">
      <alignment vertical="center" shrinkToFit="1"/>
    </xf>
    <xf numFmtId="0" fontId="6" fillId="5" borderId="30" xfId="1" applyFont="1" applyFill="1" applyBorder="1" applyAlignment="1">
      <alignment vertical="center" shrinkToFit="1"/>
    </xf>
    <xf numFmtId="0" fontId="6" fillId="5" borderId="192" xfId="1" applyFont="1" applyFill="1" applyBorder="1" applyAlignment="1">
      <alignment vertical="center" shrinkToFit="1"/>
    </xf>
    <xf numFmtId="0" fontId="33" fillId="5" borderId="0" xfId="1" applyFont="1" applyFill="1" applyAlignment="1">
      <alignment vertical="center"/>
    </xf>
    <xf numFmtId="0" fontId="39" fillId="5" borderId="0" xfId="1" applyFont="1" applyFill="1" applyAlignment="1">
      <alignment vertical="center"/>
    </xf>
    <xf numFmtId="0" fontId="40" fillId="5" borderId="0" xfId="0" applyFont="1" applyFill="1">
      <alignment vertical="center"/>
    </xf>
    <xf numFmtId="0" fontId="39" fillId="5" borderId="0" xfId="1" applyFont="1" applyFill="1" applyAlignment="1">
      <alignment horizontal="left" vertical="center"/>
    </xf>
    <xf numFmtId="0" fontId="42" fillId="5" borderId="0" xfId="0" applyFont="1" applyFill="1">
      <alignment vertical="center"/>
    </xf>
    <xf numFmtId="0" fontId="43" fillId="5" borderId="0" xfId="0" applyFont="1" applyFill="1">
      <alignment vertical="center"/>
    </xf>
    <xf numFmtId="0" fontId="43" fillId="0" borderId="0" xfId="0" applyFont="1">
      <alignment vertical="center"/>
    </xf>
    <xf numFmtId="0" fontId="44" fillId="0" borderId="0" xfId="2" applyFont="1">
      <alignment vertical="center"/>
    </xf>
    <xf numFmtId="0" fontId="45" fillId="0" borderId="0" xfId="2" applyFont="1" applyAlignment="1">
      <alignment horizontal="distributed" vertical="center"/>
    </xf>
    <xf numFmtId="0" fontId="1" fillId="5" borderId="25" xfId="1" applyFill="1" applyBorder="1"/>
    <xf numFmtId="0" fontId="1" fillId="5" borderId="30" xfId="1" applyFill="1" applyBorder="1"/>
    <xf numFmtId="0" fontId="46" fillId="0" borderId="0" xfId="0" applyFont="1">
      <alignment vertical="center"/>
    </xf>
    <xf numFmtId="0" fontId="43" fillId="0" borderId="0" xfId="0" applyFont="1" applyAlignment="1">
      <alignment horizontal="right" vertical="center"/>
    </xf>
    <xf numFmtId="0" fontId="43" fillId="6" borderId="0" xfId="0" applyFont="1" applyFill="1">
      <alignment vertical="center"/>
    </xf>
    <xf numFmtId="0" fontId="43" fillId="0" borderId="185" xfId="0" applyFont="1" applyBorder="1" applyAlignment="1">
      <alignment vertical="center" shrinkToFit="1"/>
    </xf>
    <xf numFmtId="0" fontId="43" fillId="0" borderId="186" xfId="0" applyFont="1" applyBorder="1" applyAlignment="1">
      <alignment vertical="center" shrinkToFit="1"/>
    </xf>
    <xf numFmtId="0" fontId="47" fillId="5" borderId="24" xfId="1" applyFont="1" applyFill="1" applyBorder="1" applyAlignment="1">
      <alignment horizontal="left" vertical="center"/>
    </xf>
    <xf numFmtId="0" fontId="47" fillId="5" borderId="27" xfId="1" applyFont="1" applyFill="1" applyBorder="1" applyAlignment="1">
      <alignment horizontal="left" vertical="center"/>
    </xf>
    <xf numFmtId="0" fontId="47" fillId="5" borderId="29" xfId="1" applyFont="1" applyFill="1" applyBorder="1" applyAlignment="1">
      <alignment horizontal="left" vertical="center"/>
    </xf>
    <xf numFmtId="0" fontId="6" fillId="0" borderId="25" xfId="1" applyFont="1" applyBorder="1" applyAlignment="1">
      <alignment horizontal="center"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5" xfId="1" applyFont="1" applyBorder="1" applyAlignment="1">
      <alignment horizontal="right" vertical="center"/>
    </xf>
    <xf numFmtId="0" fontId="6" fillId="0" borderId="0" xfId="1" applyFont="1" applyAlignment="1">
      <alignment horizontal="left" vertical="center"/>
    </xf>
    <xf numFmtId="0" fontId="6" fillId="5" borderId="27" xfId="0" applyFont="1" applyFill="1" applyBorder="1" applyAlignment="1">
      <alignment vertical="center" shrinkToFit="1"/>
    </xf>
    <xf numFmtId="0" fontId="43" fillId="5" borderId="27" xfId="0" applyFont="1" applyFill="1" applyBorder="1">
      <alignment vertical="center"/>
    </xf>
    <xf numFmtId="0" fontId="48" fillId="0" borderId="0" xfId="6" applyFont="1">
      <alignment vertical="center"/>
    </xf>
    <xf numFmtId="0" fontId="1" fillId="0" borderId="0" xfId="6">
      <alignment vertical="center"/>
    </xf>
    <xf numFmtId="0" fontId="49" fillId="8" borderId="0" xfId="6" applyFont="1" applyFill="1">
      <alignment vertical="center"/>
    </xf>
    <xf numFmtId="0" fontId="1" fillId="8" borderId="0" xfId="6" applyFill="1">
      <alignment vertical="center"/>
    </xf>
    <xf numFmtId="0" fontId="52" fillId="0" borderId="0" xfId="6" applyFont="1">
      <alignment vertical="center"/>
    </xf>
    <xf numFmtId="0" fontId="14" fillId="8" borderId="33" xfId="1" applyFont="1" applyFill="1" applyBorder="1" applyAlignment="1">
      <alignment horizontal="center" vertical="center" wrapText="1"/>
    </xf>
    <xf numFmtId="179" fontId="13" fillId="8" borderId="33" xfId="1" applyNumberFormat="1" applyFont="1" applyFill="1" applyBorder="1" applyAlignment="1" applyProtection="1">
      <alignment horizontal="center" vertical="center" shrinkToFit="1"/>
      <protection locked="0"/>
    </xf>
    <xf numFmtId="0" fontId="13" fillId="8" borderId="33" xfId="1" applyFont="1" applyFill="1" applyBorder="1" applyAlignment="1">
      <alignment horizontal="center" vertical="center"/>
    </xf>
    <xf numFmtId="0" fontId="14" fillId="8" borderId="9" xfId="1" applyFont="1" applyFill="1" applyBorder="1" applyAlignment="1">
      <alignment horizontal="center" vertical="center" wrapText="1"/>
    </xf>
    <xf numFmtId="0" fontId="1" fillId="8" borderId="33" xfId="6" applyFill="1" applyBorder="1">
      <alignment vertical="center"/>
    </xf>
    <xf numFmtId="0" fontId="14" fillId="8" borderId="33" xfId="1" applyFont="1" applyFill="1" applyBorder="1" applyAlignment="1">
      <alignment horizontal="center" vertical="center"/>
    </xf>
    <xf numFmtId="0" fontId="1" fillId="8" borderId="33" xfId="6" applyFill="1" applyBorder="1" applyAlignment="1">
      <alignment horizontal="center" vertical="center"/>
    </xf>
    <xf numFmtId="0" fontId="7" fillId="8" borderId="33" xfId="1" applyFont="1" applyFill="1" applyBorder="1" applyAlignment="1">
      <alignment horizontal="center" vertical="center"/>
    </xf>
    <xf numFmtId="179" fontId="13" fillId="8" borderId="33" xfId="1" applyNumberFormat="1" applyFont="1" applyFill="1" applyBorder="1" applyAlignment="1" applyProtection="1">
      <alignment horizontal="center" vertical="center" shrinkToFit="1"/>
      <protection hidden="1"/>
    </xf>
    <xf numFmtId="0" fontId="14" fillId="8" borderId="0" xfId="1" applyFont="1" applyFill="1" applyAlignment="1">
      <alignment horizontal="center" vertical="center" wrapText="1"/>
    </xf>
    <xf numFmtId="0" fontId="6" fillId="8" borderId="33" xfId="1" applyFont="1" applyFill="1" applyBorder="1" applyAlignment="1">
      <alignment horizontal="left" vertical="center"/>
    </xf>
    <xf numFmtId="0" fontId="7" fillId="8" borderId="0" xfId="1" applyFont="1" applyFill="1" applyAlignment="1">
      <alignment horizontal="center" vertical="center"/>
    </xf>
    <xf numFmtId="179" fontId="13" fillId="8" borderId="0" xfId="1" applyNumberFormat="1" applyFont="1" applyFill="1" applyAlignment="1" applyProtection="1">
      <alignment horizontal="center" vertical="center" shrinkToFit="1"/>
      <protection hidden="1"/>
    </xf>
    <xf numFmtId="0" fontId="1" fillId="8" borderId="0" xfId="6" applyFill="1" applyAlignment="1">
      <alignment horizontal="center" vertical="center"/>
    </xf>
    <xf numFmtId="0" fontId="14" fillId="8" borderId="26" xfId="1" applyFont="1" applyFill="1" applyBorder="1" applyAlignment="1">
      <alignment horizontal="center" vertical="center" wrapText="1"/>
    </xf>
    <xf numFmtId="0" fontId="6" fillId="5" borderId="33" xfId="1" applyFont="1" applyFill="1" applyBorder="1" applyAlignment="1">
      <alignment horizontal="left" vertical="center"/>
    </xf>
    <xf numFmtId="0" fontId="1" fillId="0" borderId="33" xfId="6" applyBorder="1">
      <alignment vertical="center"/>
    </xf>
    <xf numFmtId="0" fontId="14" fillId="8" borderId="0" xfId="1" applyFont="1" applyFill="1" applyAlignment="1">
      <alignment horizontal="center" vertical="center"/>
    </xf>
    <xf numFmtId="9" fontId="1" fillId="0" borderId="33" xfId="6" applyNumberFormat="1" applyBorder="1" applyAlignment="1">
      <alignment horizontal="right" vertical="center"/>
    </xf>
    <xf numFmtId="0" fontId="53" fillId="0" borderId="0" xfId="6" applyFont="1">
      <alignment vertical="center"/>
    </xf>
    <xf numFmtId="0" fontId="53" fillId="8" borderId="0" xfId="6" applyFont="1" applyFill="1">
      <alignment vertical="center"/>
    </xf>
    <xf numFmtId="0" fontId="6" fillId="5" borderId="33" xfId="1" applyFont="1" applyFill="1" applyBorder="1" applyAlignment="1">
      <alignment horizontal="left" vertical="center" wrapText="1"/>
    </xf>
    <xf numFmtId="0" fontId="54" fillId="0" borderId="33" xfId="6" applyFont="1" applyBorder="1">
      <alignment vertical="center"/>
    </xf>
    <xf numFmtId="0" fontId="6" fillId="8" borderId="33" xfId="1" applyFont="1" applyFill="1" applyBorder="1" applyAlignment="1">
      <alignment horizontal="left" vertical="center" wrapText="1"/>
    </xf>
    <xf numFmtId="0" fontId="54" fillId="8" borderId="33" xfId="6" applyFont="1" applyFill="1" applyBorder="1">
      <alignment vertical="center"/>
    </xf>
    <xf numFmtId="0" fontId="6" fillId="5" borderId="0" xfId="1" applyFont="1" applyFill="1" applyAlignment="1">
      <alignment horizontal="left" vertical="center"/>
    </xf>
    <xf numFmtId="0" fontId="6" fillId="8" borderId="0" xfId="1" applyFont="1" applyFill="1" applyAlignment="1">
      <alignment horizontal="left" vertical="center"/>
    </xf>
    <xf numFmtId="0" fontId="56" fillId="5" borderId="0" xfId="6" applyFont="1" applyFill="1">
      <alignment vertical="center"/>
    </xf>
    <xf numFmtId="0" fontId="62" fillId="5" borderId="0" xfId="6" applyFont="1" applyFill="1" applyAlignment="1">
      <alignment horizontal="center" vertical="center"/>
    </xf>
    <xf numFmtId="0" fontId="63" fillId="5" borderId="0" xfId="6" applyFont="1" applyFill="1">
      <alignment vertical="center"/>
    </xf>
    <xf numFmtId="0" fontId="1" fillId="5" borderId="0" xfId="6" applyFill="1">
      <alignment vertical="center"/>
    </xf>
    <xf numFmtId="176" fontId="64" fillId="5" borderId="0" xfId="6" applyNumberFormat="1" applyFont="1" applyFill="1" applyAlignment="1">
      <alignment horizontal="center" vertical="center"/>
    </xf>
    <xf numFmtId="0" fontId="1" fillId="5" borderId="0" xfId="6" applyFill="1" applyAlignment="1">
      <alignment horizontal="center" vertical="center"/>
    </xf>
    <xf numFmtId="0" fontId="65" fillId="5" borderId="0" xfId="6" applyFont="1" applyFill="1">
      <alignment vertical="center"/>
    </xf>
    <xf numFmtId="0" fontId="64" fillId="0" borderId="34" xfId="6" applyFont="1" applyBorder="1" applyAlignment="1">
      <alignment horizontal="center" vertical="center"/>
    </xf>
    <xf numFmtId="0" fontId="64" fillId="0" borderId="35" xfId="6" applyFont="1" applyBorder="1" applyAlignment="1" applyProtection="1">
      <alignment horizontal="center" vertical="center"/>
      <protection locked="0"/>
    </xf>
    <xf numFmtId="0" fontId="64" fillId="0" borderId="35" xfId="6" applyFont="1" applyBorder="1">
      <alignment vertical="center"/>
    </xf>
    <xf numFmtId="0" fontId="64" fillId="0" borderId="36" xfId="6" applyFont="1" applyBorder="1">
      <alignment vertical="center"/>
    </xf>
    <xf numFmtId="176" fontId="64" fillId="0" borderId="0" xfId="6" applyNumberFormat="1" applyFont="1">
      <alignment vertical="center"/>
    </xf>
    <xf numFmtId="0" fontId="64" fillId="5" borderId="0" xfId="6" applyFont="1" applyFill="1" applyAlignment="1">
      <alignment horizontal="center" vertical="center"/>
    </xf>
    <xf numFmtId="0" fontId="64" fillId="5" borderId="196" xfId="6" applyFont="1" applyFill="1" applyBorder="1" applyAlignment="1">
      <alignment horizontal="center" vertical="center"/>
    </xf>
    <xf numFmtId="0" fontId="64" fillId="5" borderId="5" xfId="6" applyFont="1" applyFill="1" applyBorder="1" applyAlignment="1">
      <alignment horizontal="center" vertical="center"/>
    </xf>
    <xf numFmtId="0" fontId="64" fillId="5" borderId="3" xfId="6" applyFont="1" applyFill="1" applyBorder="1" applyAlignment="1" applyProtection="1">
      <alignment horizontal="center" vertical="center"/>
      <protection locked="0"/>
    </xf>
    <xf numFmtId="0" fontId="64" fillId="5" borderId="6" xfId="6" applyFont="1" applyFill="1" applyBorder="1">
      <alignment vertical="center"/>
    </xf>
    <xf numFmtId="0" fontId="64" fillId="5" borderId="197" xfId="6" applyFont="1" applyFill="1" applyBorder="1" applyAlignment="1">
      <alignment horizontal="center" vertical="center"/>
    </xf>
    <xf numFmtId="0" fontId="64" fillId="0" borderId="197" xfId="6" applyFont="1" applyBorder="1" applyAlignment="1">
      <alignment horizontal="center" vertical="center"/>
    </xf>
    <xf numFmtId="0" fontId="64" fillId="0" borderId="199" xfId="6" applyFont="1" applyBorder="1" applyAlignment="1">
      <alignment horizontal="center" vertical="center"/>
    </xf>
    <xf numFmtId="176" fontId="64" fillId="5" borderId="22" xfId="6" applyNumberFormat="1" applyFont="1" applyFill="1" applyBorder="1" applyAlignment="1" applyProtection="1">
      <alignment horizontal="center" vertical="center"/>
      <protection locked="0"/>
    </xf>
    <xf numFmtId="0" fontId="64" fillId="5" borderId="1" xfId="6" applyFont="1" applyFill="1" applyBorder="1" applyAlignment="1">
      <alignment horizontal="center" vertical="center"/>
    </xf>
    <xf numFmtId="177" fontId="1" fillId="5" borderId="22" xfId="6" applyNumberFormat="1" applyFill="1" applyBorder="1" applyAlignment="1">
      <alignment horizontal="right" vertical="center"/>
    </xf>
    <xf numFmtId="0" fontId="1" fillId="5" borderId="23" xfId="6" applyFill="1" applyBorder="1" applyAlignment="1">
      <alignment horizontal="center" vertical="center"/>
    </xf>
    <xf numFmtId="177" fontId="1" fillId="5" borderId="0" xfId="6" applyNumberFormat="1" applyFill="1" applyAlignment="1">
      <alignment horizontal="right" vertical="center"/>
    </xf>
    <xf numFmtId="0" fontId="1" fillId="5" borderId="36" xfId="6" applyFill="1" applyBorder="1">
      <alignment vertical="center"/>
    </xf>
    <xf numFmtId="207" fontId="1" fillId="0" borderId="0" xfId="6" applyNumberFormat="1">
      <alignment vertical="center"/>
    </xf>
    <xf numFmtId="0" fontId="1" fillId="5" borderId="6" xfId="6" applyFill="1" applyBorder="1">
      <alignment vertical="center"/>
    </xf>
    <xf numFmtId="0" fontId="1" fillId="5" borderId="11" xfId="6" applyFill="1" applyBorder="1">
      <alignment vertical="center"/>
    </xf>
    <xf numFmtId="0" fontId="1" fillId="5" borderId="16" xfId="6" applyFill="1" applyBorder="1">
      <alignment vertical="center"/>
    </xf>
    <xf numFmtId="0" fontId="62" fillId="5" borderId="0" xfId="6" applyFont="1" applyFill="1" applyAlignment="1">
      <alignment horizontal="center"/>
    </xf>
    <xf numFmtId="0" fontId="65" fillId="0" borderId="0" xfId="6" applyFont="1">
      <alignment vertical="center"/>
    </xf>
    <xf numFmtId="0" fontId="68" fillId="0" borderId="0" xfId="6" applyFont="1">
      <alignment vertical="center"/>
    </xf>
    <xf numFmtId="206" fontId="70" fillId="0" borderId="0" xfId="6" applyNumberFormat="1" applyFont="1" applyAlignment="1">
      <alignment horizontal="center" vertical="center"/>
    </xf>
    <xf numFmtId="0" fontId="70" fillId="0" borderId="0" xfId="6" applyFont="1" applyAlignment="1">
      <alignment horizontal="center" vertical="center"/>
    </xf>
    <xf numFmtId="0" fontId="65" fillId="0" borderId="0" xfId="6" applyFont="1" applyAlignment="1">
      <alignment horizontal="right" vertical="center"/>
    </xf>
    <xf numFmtId="0" fontId="65" fillId="0" borderId="21" xfId="6" applyFont="1" applyBorder="1">
      <alignment vertical="center"/>
    </xf>
    <xf numFmtId="0" fontId="65" fillId="5" borderId="6" xfId="6" applyFont="1" applyFill="1" applyBorder="1" applyAlignment="1">
      <alignment vertical="center" shrinkToFit="1"/>
    </xf>
    <xf numFmtId="0" fontId="3" fillId="0" borderId="0" xfId="6" applyFont="1" applyAlignment="1">
      <alignment horizontal="distributed" vertical="center"/>
    </xf>
    <xf numFmtId="0" fontId="65" fillId="0" borderId="0" xfId="6" applyFont="1" applyAlignment="1">
      <alignment horizontal="distributed" vertical="center"/>
    </xf>
    <xf numFmtId="0" fontId="71" fillId="0" borderId="0" xfId="6" applyFont="1">
      <alignment vertical="center"/>
    </xf>
    <xf numFmtId="0" fontId="3" fillId="0" borderId="9" xfId="6" applyFont="1" applyBorder="1" applyAlignment="1">
      <alignment horizontal="right" vertical="center"/>
    </xf>
    <xf numFmtId="0" fontId="11" fillId="5" borderId="25" xfId="6" applyFont="1" applyFill="1" applyBorder="1">
      <alignment vertical="center"/>
    </xf>
    <xf numFmtId="0" fontId="11" fillId="5" borderId="0" xfId="6" applyFont="1" applyFill="1">
      <alignment vertical="center"/>
    </xf>
    <xf numFmtId="0" fontId="65" fillId="5" borderId="0" xfId="6" applyFont="1" applyFill="1" applyAlignment="1">
      <alignment horizontal="distributed" vertical="center"/>
    </xf>
    <xf numFmtId="0" fontId="11" fillId="0" borderId="0" xfId="6" applyFont="1" applyAlignment="1">
      <alignment horizontal="left" vertical="top" shrinkToFit="1"/>
    </xf>
    <xf numFmtId="0" fontId="11" fillId="0" borderId="0" xfId="6" applyFont="1" applyAlignment="1">
      <alignment horizontal="left" vertical="top"/>
    </xf>
    <xf numFmtId="0" fontId="1" fillId="0" borderId="0" xfId="6" applyAlignment="1">
      <alignment horizontal="left" vertical="top" wrapText="1"/>
    </xf>
    <xf numFmtId="0" fontId="65" fillId="10" borderId="0" xfId="6" applyFont="1" applyFill="1" applyAlignment="1">
      <alignment vertical="center" shrinkToFit="1"/>
    </xf>
    <xf numFmtId="0" fontId="65" fillId="10" borderId="0" xfId="6" applyFont="1" applyFill="1">
      <alignment vertical="center"/>
    </xf>
    <xf numFmtId="207" fontId="1" fillId="0" borderId="33" xfId="6" applyNumberFormat="1" applyBorder="1">
      <alignment vertical="center"/>
    </xf>
    <xf numFmtId="0" fontId="1" fillId="0" borderId="0" xfId="6" applyAlignment="1">
      <alignment horizontal="right" vertical="center"/>
    </xf>
    <xf numFmtId="0" fontId="11" fillId="0" borderId="0" xfId="6" applyFont="1" applyAlignment="1">
      <alignment horizontal="center" vertical="center"/>
    </xf>
    <xf numFmtId="0" fontId="47" fillId="0" borderId="204" xfId="6" applyFont="1" applyBorder="1" applyAlignment="1">
      <alignment horizontal="center" vertical="center"/>
    </xf>
    <xf numFmtId="38" fontId="65" fillId="0" borderId="37" xfId="6" applyNumberFormat="1" applyFont="1" applyBorder="1" applyAlignment="1">
      <alignment horizontal="center" vertical="center"/>
    </xf>
    <xf numFmtId="38" fontId="65" fillId="0" borderId="202" xfId="6" applyNumberFormat="1" applyFont="1" applyBorder="1" applyAlignment="1">
      <alignment horizontal="center" vertical="center"/>
    </xf>
    <xf numFmtId="38" fontId="65" fillId="0" borderId="39" xfId="6" applyNumberFormat="1" applyFont="1" applyBorder="1" applyAlignment="1">
      <alignment horizontal="center" vertical="center"/>
    </xf>
    <xf numFmtId="0" fontId="47" fillId="0" borderId="205" xfId="6" applyFont="1" applyBorder="1" applyAlignment="1">
      <alignment horizontal="center" vertical="center"/>
    </xf>
    <xf numFmtId="0" fontId="47" fillId="0" borderId="206" xfId="6" applyFont="1" applyBorder="1" applyAlignment="1">
      <alignment horizontal="center" vertical="center"/>
    </xf>
    <xf numFmtId="38" fontId="65" fillId="0" borderId="207" xfId="6" applyNumberFormat="1" applyFont="1" applyBorder="1" applyAlignment="1">
      <alignment horizontal="center" vertical="center"/>
    </xf>
    <xf numFmtId="38" fontId="65" fillId="0" borderId="175" xfId="6" applyNumberFormat="1" applyFont="1" applyBorder="1" applyAlignment="1">
      <alignment horizontal="center" vertical="center"/>
    </xf>
    <xf numFmtId="38" fontId="65" fillId="0" borderId="208" xfId="6" applyNumberFormat="1" applyFont="1" applyBorder="1" applyAlignment="1">
      <alignment horizontal="center" vertical="center"/>
    </xf>
    <xf numFmtId="38" fontId="73" fillId="10" borderId="30" xfId="10" applyFont="1" applyFill="1" applyBorder="1" applyAlignment="1" applyProtection="1">
      <alignment horizontal="right" vertical="center"/>
    </xf>
    <xf numFmtId="0" fontId="71" fillId="0" borderId="31" xfId="6" applyFont="1" applyBorder="1" applyAlignment="1">
      <alignment horizontal="right" vertical="center"/>
    </xf>
    <xf numFmtId="38" fontId="73" fillId="10" borderId="10" xfId="10" applyFont="1" applyFill="1" applyBorder="1" applyAlignment="1" applyProtection="1">
      <alignment horizontal="right" vertical="center"/>
    </xf>
    <xf numFmtId="0" fontId="71" fillId="0" borderId="9" xfId="6" applyFont="1" applyBorder="1" applyAlignment="1">
      <alignment horizontal="right" vertical="center"/>
    </xf>
    <xf numFmtId="0" fontId="71" fillId="0" borderId="33" xfId="6" applyFont="1" applyBorder="1" applyAlignment="1">
      <alignment horizontal="center" vertical="center" wrapText="1"/>
    </xf>
    <xf numFmtId="38" fontId="73" fillId="10" borderId="8" xfId="10" applyFont="1" applyFill="1" applyBorder="1" applyAlignment="1" applyProtection="1">
      <alignment horizontal="center" vertical="center"/>
    </xf>
    <xf numFmtId="38" fontId="73" fillId="5" borderId="10" xfId="10" applyFont="1" applyFill="1" applyBorder="1" applyAlignment="1" applyProtection="1">
      <alignment horizontal="center" vertical="center" wrapText="1"/>
    </xf>
    <xf numFmtId="38" fontId="73" fillId="10" borderId="9" xfId="10" applyFont="1" applyFill="1" applyBorder="1" applyAlignment="1" applyProtection="1">
      <alignment horizontal="center" vertical="center"/>
    </xf>
    <xf numFmtId="38" fontId="73" fillId="5" borderId="10" xfId="10" applyFont="1" applyFill="1" applyBorder="1" applyAlignment="1" applyProtection="1">
      <alignment horizontal="center" vertical="center"/>
    </xf>
    <xf numFmtId="0" fontId="73" fillId="10" borderId="209" xfId="10" applyNumberFormat="1" applyFont="1" applyFill="1" applyBorder="1" applyAlignment="1" applyProtection="1">
      <alignment horizontal="right" vertical="center"/>
    </xf>
    <xf numFmtId="38" fontId="73" fillId="10" borderId="10" xfId="10" applyFont="1" applyFill="1" applyBorder="1" applyAlignment="1" applyProtection="1">
      <alignment vertical="center"/>
    </xf>
    <xf numFmtId="38" fontId="73" fillId="10" borderId="10" xfId="10" applyFont="1" applyFill="1" applyBorder="1" applyAlignment="1" applyProtection="1">
      <alignment horizontal="center" vertical="center"/>
    </xf>
    <xf numFmtId="176" fontId="62" fillId="5" borderId="34" xfId="6" applyNumberFormat="1" applyFont="1" applyFill="1" applyBorder="1" applyAlignment="1">
      <alignment horizontal="center" vertical="center" wrapText="1"/>
    </xf>
    <xf numFmtId="0" fontId="56" fillId="0" borderId="35" xfId="6" applyFont="1" applyBorder="1" applyAlignment="1">
      <alignment horizontal="center" vertical="center" wrapText="1"/>
    </xf>
    <xf numFmtId="176" fontId="62" fillId="5" borderId="202" xfId="6" applyNumberFormat="1" applyFont="1" applyFill="1" applyBorder="1" applyAlignment="1" applyProtection="1">
      <alignment horizontal="center" vertical="center" wrapText="1"/>
      <protection locked="0"/>
    </xf>
    <xf numFmtId="0" fontId="56" fillId="0" borderId="35" xfId="6" applyFont="1" applyBorder="1" applyAlignment="1" applyProtection="1">
      <alignment horizontal="center" vertical="center"/>
      <protection locked="0"/>
    </xf>
    <xf numFmtId="0" fontId="56" fillId="0" borderId="36" xfId="6" applyFont="1" applyBorder="1" applyProtection="1">
      <alignment vertical="center"/>
      <protection locked="0"/>
    </xf>
    <xf numFmtId="0" fontId="64" fillId="5" borderId="196" xfId="6" applyFont="1" applyFill="1" applyBorder="1" applyAlignment="1">
      <alignment horizontal="center" vertical="center"/>
    </xf>
    <xf numFmtId="0" fontId="1" fillId="0" borderId="203" xfId="6" applyBorder="1" applyAlignment="1">
      <alignment horizontal="center" vertical="center"/>
    </xf>
    <xf numFmtId="0" fontId="64" fillId="0" borderId="203" xfId="6" applyFont="1" applyBorder="1" applyAlignment="1" applyProtection="1">
      <alignment horizontal="center" vertical="center"/>
      <protection locked="0"/>
    </xf>
    <xf numFmtId="0" fontId="1" fillId="0" borderId="203" xfId="6" applyBorder="1" applyProtection="1">
      <alignment vertical="center"/>
      <protection locked="0"/>
    </xf>
    <xf numFmtId="0" fontId="1" fillId="0" borderId="5" xfId="6" applyBorder="1" applyProtection="1">
      <alignment vertical="center"/>
      <protection locked="0"/>
    </xf>
    <xf numFmtId="0" fontId="64" fillId="5" borderId="197" xfId="6" applyFont="1" applyFill="1" applyBorder="1" applyAlignment="1">
      <alignment horizontal="center" vertical="center"/>
    </xf>
    <xf numFmtId="0" fontId="1" fillId="0" borderId="33" xfId="6" applyBorder="1" applyAlignment="1">
      <alignment horizontal="center" vertical="center"/>
    </xf>
    <xf numFmtId="0" fontId="64" fillId="0" borderId="33" xfId="6" applyFont="1" applyBorder="1" applyAlignment="1" applyProtection="1">
      <alignment horizontal="center" vertical="center"/>
      <protection locked="0"/>
    </xf>
    <xf numFmtId="0" fontId="1" fillId="0" borderId="33" xfId="6" applyBorder="1" applyProtection="1">
      <alignment vertical="center"/>
      <protection locked="0"/>
    </xf>
    <xf numFmtId="0" fontId="1" fillId="0" borderId="10" xfId="6" applyBorder="1" applyProtection="1">
      <alignment vertical="center"/>
      <protection locked="0"/>
    </xf>
    <xf numFmtId="0" fontId="64" fillId="5" borderId="199" xfId="6" applyFont="1" applyFill="1" applyBorder="1" applyAlignment="1">
      <alignment horizontal="center" vertical="center"/>
    </xf>
    <xf numFmtId="0" fontId="1" fillId="0" borderId="200" xfId="6" applyBorder="1" applyAlignment="1">
      <alignment horizontal="center" vertical="center"/>
    </xf>
    <xf numFmtId="0" fontId="64" fillId="0" borderId="200" xfId="6" applyFont="1" applyBorder="1" applyAlignment="1" applyProtection="1">
      <alignment horizontal="center" vertical="center"/>
      <protection locked="0"/>
    </xf>
    <xf numFmtId="0" fontId="1" fillId="0" borderId="200" xfId="6" applyBorder="1" applyProtection="1">
      <alignment vertical="center"/>
      <protection locked="0"/>
    </xf>
    <xf numFmtId="0" fontId="1" fillId="0" borderId="15" xfId="6" applyBorder="1" applyProtection="1">
      <alignment vertical="center"/>
      <protection locked="0"/>
    </xf>
    <xf numFmtId="176" fontId="64" fillId="5" borderId="1" xfId="6" applyNumberFormat="1" applyFont="1" applyFill="1" applyBorder="1" applyAlignment="1" applyProtection="1">
      <alignment horizontal="center" vertical="center"/>
      <protection locked="0"/>
    </xf>
    <xf numFmtId="176" fontId="64" fillId="5" borderId="23" xfId="6" applyNumberFormat="1" applyFont="1" applyFill="1" applyBorder="1" applyAlignment="1" applyProtection="1">
      <alignment horizontal="center" vertical="center"/>
      <protection locked="0"/>
    </xf>
    <xf numFmtId="0" fontId="64" fillId="5" borderId="2" xfId="6" applyFont="1" applyFill="1" applyBorder="1" applyAlignment="1">
      <alignment horizontal="center" vertical="center" wrapText="1"/>
    </xf>
    <xf numFmtId="0" fontId="64" fillId="5" borderId="3" xfId="6" applyFont="1" applyFill="1" applyBorder="1" applyAlignment="1">
      <alignment horizontal="center" vertical="center" wrapText="1"/>
    </xf>
    <xf numFmtId="0" fontId="64" fillId="5" borderId="6" xfId="6" applyFont="1" applyFill="1" applyBorder="1" applyAlignment="1">
      <alignment horizontal="center" vertical="center" wrapText="1"/>
    </xf>
    <xf numFmtId="0" fontId="1" fillId="5" borderId="2" xfId="6" applyFill="1" applyBorder="1" applyAlignment="1">
      <alignment horizontal="center" vertical="center"/>
    </xf>
    <xf numFmtId="0" fontId="1" fillId="5" borderId="6" xfId="6" applyFill="1" applyBorder="1" applyAlignment="1">
      <alignment horizontal="center" vertical="center"/>
    </xf>
    <xf numFmtId="0" fontId="64" fillId="5" borderId="37" xfId="6" applyFont="1" applyFill="1" applyBorder="1" applyAlignment="1">
      <alignment horizontal="center" vertical="center"/>
    </xf>
    <xf numFmtId="0" fontId="1" fillId="0" borderId="38" xfId="6" applyBorder="1" applyAlignment="1">
      <alignment horizontal="center" vertical="center"/>
    </xf>
    <xf numFmtId="177" fontId="64" fillId="0" borderId="38" xfId="6" applyNumberFormat="1" applyFont="1" applyBorder="1" applyAlignment="1">
      <alignment horizontal="center" vertical="center"/>
    </xf>
    <xf numFmtId="177" fontId="64" fillId="0" borderId="202" xfId="6" applyNumberFormat="1" applyFont="1" applyBorder="1" applyAlignment="1">
      <alignment horizontal="center" vertical="center"/>
    </xf>
    <xf numFmtId="0" fontId="64" fillId="5" borderId="3" xfId="6" applyFont="1" applyFill="1" applyBorder="1" applyAlignment="1">
      <alignment horizontal="center" vertical="center"/>
    </xf>
    <xf numFmtId="0" fontId="64" fillId="5" borderId="6" xfId="6" applyFont="1" applyFill="1" applyBorder="1" applyAlignment="1">
      <alignment horizontal="center" vertical="center"/>
    </xf>
    <xf numFmtId="0" fontId="55" fillId="5" borderId="0" xfId="6" applyFont="1" applyFill="1" applyAlignment="1">
      <alignment horizontal="center" vertical="center" wrapText="1"/>
    </xf>
    <xf numFmtId="0" fontId="57" fillId="9" borderId="193" xfId="6" applyFont="1" applyFill="1" applyBorder="1" applyAlignment="1">
      <alignment horizontal="left" vertical="center" wrapText="1"/>
    </xf>
    <xf numFmtId="0" fontId="57" fillId="9" borderId="194" xfId="6" applyFont="1" applyFill="1" applyBorder="1" applyAlignment="1">
      <alignment horizontal="left" vertical="center" wrapText="1"/>
    </xf>
    <xf numFmtId="0" fontId="57" fillId="9" borderId="195" xfId="6" applyFont="1" applyFill="1" applyBorder="1" applyAlignment="1">
      <alignment horizontal="left" vertical="center" wrapText="1"/>
    </xf>
    <xf numFmtId="0" fontId="1" fillId="5" borderId="0" xfId="6" applyFill="1" applyAlignment="1">
      <alignment horizontal="center" vertical="center"/>
    </xf>
    <xf numFmtId="0" fontId="64" fillId="5" borderId="10" xfId="6" applyFont="1" applyFill="1" applyBorder="1" applyAlignment="1">
      <alignment horizontal="center" vertical="center"/>
    </xf>
    <xf numFmtId="0" fontId="64" fillId="5" borderId="8" xfId="6" applyFont="1" applyFill="1" applyBorder="1" applyAlignment="1">
      <alignment horizontal="center" vertical="center"/>
    </xf>
    <xf numFmtId="0" fontId="64" fillId="5" borderId="11" xfId="6" applyFont="1" applyFill="1" applyBorder="1" applyAlignment="1">
      <alignment horizontal="center" vertical="center"/>
    </xf>
    <xf numFmtId="206" fontId="64" fillId="5" borderId="33" xfId="6" applyNumberFormat="1" applyFont="1" applyFill="1" applyBorder="1" applyAlignment="1" applyProtection="1">
      <alignment horizontal="center" vertical="center"/>
      <protection locked="0"/>
    </xf>
    <xf numFmtId="206" fontId="64" fillId="5" borderId="198" xfId="6" applyNumberFormat="1" applyFont="1" applyFill="1" applyBorder="1" applyAlignment="1" applyProtection="1">
      <alignment horizontal="center" vertical="center"/>
      <protection locked="0"/>
    </xf>
    <xf numFmtId="0" fontId="64" fillId="5" borderId="33" xfId="6" applyFont="1" applyFill="1" applyBorder="1" applyAlignment="1" applyProtection="1">
      <alignment horizontal="center" vertical="center" shrinkToFit="1"/>
      <protection locked="0"/>
    </xf>
    <xf numFmtId="0" fontId="64" fillId="5" borderId="198" xfId="6" applyFont="1" applyFill="1" applyBorder="1" applyAlignment="1" applyProtection="1">
      <alignment horizontal="center" vertical="center" shrinkToFit="1"/>
      <protection locked="0"/>
    </xf>
    <xf numFmtId="0" fontId="66" fillId="5" borderId="20" xfId="6" applyFont="1" applyFill="1" applyBorder="1" applyAlignment="1">
      <alignment horizontal="left" vertical="center" wrapText="1"/>
    </xf>
    <xf numFmtId="0" fontId="66" fillId="5" borderId="0" xfId="6" applyFont="1" applyFill="1" applyAlignment="1">
      <alignment horizontal="left" vertical="center" wrapText="1"/>
    </xf>
    <xf numFmtId="0" fontId="67" fillId="5" borderId="0" xfId="6" applyFont="1" applyFill="1" applyAlignment="1">
      <alignment horizontal="left" vertical="center" wrapText="1"/>
    </xf>
    <xf numFmtId="0" fontId="64" fillId="5" borderId="200" xfId="6" applyFont="1" applyFill="1" applyBorder="1" applyAlignment="1" applyProtection="1">
      <alignment horizontal="center" vertical="center" shrinkToFit="1"/>
      <protection locked="0"/>
    </xf>
    <xf numFmtId="0" fontId="64" fillId="5" borderId="201" xfId="6" applyFont="1" applyFill="1" applyBorder="1" applyAlignment="1" applyProtection="1">
      <alignment horizontal="center" vertical="center" shrinkToFit="1"/>
      <protection locked="0"/>
    </xf>
    <xf numFmtId="0" fontId="6" fillId="0" borderId="99" xfId="1" applyFont="1" applyBorder="1" applyAlignment="1">
      <alignment horizontal="left" vertical="center" shrinkToFit="1"/>
    </xf>
    <xf numFmtId="0" fontId="6" fillId="0" borderId="63" xfId="1" applyFont="1" applyBorder="1" applyAlignment="1">
      <alignment horizontal="left" vertical="center" shrinkToFit="1"/>
    </xf>
    <xf numFmtId="0" fontId="6" fillId="0" borderId="62" xfId="1" applyFont="1" applyBorder="1" applyAlignment="1">
      <alignment horizontal="left" vertical="center" shrinkToFit="1"/>
    </xf>
    <xf numFmtId="0" fontId="24" fillId="0" borderId="32" xfId="1" applyFont="1" applyBorder="1" applyAlignment="1">
      <alignment horizontal="center" vertical="center" textRotation="255" wrapText="1"/>
    </xf>
    <xf numFmtId="0" fontId="24" fillId="0" borderId="40" xfId="1" applyFont="1" applyBorder="1" applyAlignment="1">
      <alignment horizontal="center" vertical="center" textRotation="255" wrapText="1"/>
    </xf>
    <xf numFmtId="0" fontId="24" fillId="0" borderId="45" xfId="1" applyFont="1" applyBorder="1" applyAlignment="1">
      <alignment horizontal="center" vertical="center" textRotation="255" wrapText="1"/>
    </xf>
    <xf numFmtId="3" fontId="6" fillId="5" borderId="27" xfId="1" applyNumberFormat="1" applyFont="1" applyFill="1" applyBorder="1" applyAlignment="1">
      <alignment horizontal="left" vertical="center" shrinkToFit="1"/>
    </xf>
    <xf numFmtId="3" fontId="6" fillId="5" borderId="0" xfId="1" applyNumberFormat="1" applyFont="1" applyFill="1" applyAlignment="1">
      <alignment horizontal="left" vertical="center" shrinkToFit="1"/>
    </xf>
    <xf numFmtId="3" fontId="6" fillId="5" borderId="21" xfId="1" applyNumberFormat="1" applyFont="1" applyFill="1" applyBorder="1" applyAlignment="1">
      <alignment horizontal="left" vertical="center" shrinkToFit="1"/>
    </xf>
    <xf numFmtId="0" fontId="6" fillId="5" borderId="89" xfId="1" applyFont="1" applyFill="1" applyBorder="1" applyAlignment="1">
      <alignment horizontal="center" vertical="center" wrapText="1"/>
    </xf>
    <xf numFmtId="0" fontId="6" fillId="5" borderId="81" xfId="1" applyFont="1" applyFill="1" applyBorder="1" applyAlignment="1">
      <alignment horizontal="center" vertical="center" wrapText="1"/>
    </xf>
    <xf numFmtId="0" fontId="6" fillId="5" borderId="83" xfId="1" applyFont="1" applyFill="1" applyBorder="1" applyAlignment="1">
      <alignment horizontal="center" vertical="center" wrapText="1"/>
    </xf>
    <xf numFmtId="0" fontId="6" fillId="5" borderId="131" xfId="1" applyFont="1" applyFill="1" applyBorder="1" applyAlignment="1">
      <alignment horizontal="center" vertical="center" wrapText="1"/>
    </xf>
    <xf numFmtId="0" fontId="6" fillId="5" borderId="95" xfId="1" applyFont="1" applyFill="1" applyBorder="1" applyAlignment="1">
      <alignment horizontal="center" vertical="center" wrapText="1"/>
    </xf>
    <xf numFmtId="0" fontId="6" fillId="5" borderId="119" xfId="1" applyFont="1" applyFill="1" applyBorder="1" applyAlignment="1">
      <alignment horizontal="center" vertical="center" wrapText="1"/>
    </xf>
    <xf numFmtId="0" fontId="6" fillId="0" borderId="89" xfId="1" applyFont="1" applyBorder="1" applyAlignment="1">
      <alignment horizontal="left" vertical="center" shrinkToFit="1"/>
    </xf>
    <xf numFmtId="0" fontId="6" fillId="0" borderId="81" xfId="1" applyFont="1" applyBorder="1" applyAlignment="1">
      <alignment horizontal="left" vertical="center" shrinkToFit="1"/>
    </xf>
    <xf numFmtId="0" fontId="6" fillId="0" borderId="55" xfId="1" applyFont="1" applyBorder="1" applyAlignment="1">
      <alignment horizontal="left" vertical="center" shrinkToFit="1"/>
    </xf>
    <xf numFmtId="0" fontId="6" fillId="5" borderId="30" xfId="0" applyFont="1" applyFill="1" applyBorder="1" applyAlignment="1">
      <alignment horizontal="left" vertical="center" shrinkToFit="1"/>
    </xf>
    <xf numFmtId="0" fontId="6" fillId="5" borderId="31" xfId="0" applyFont="1" applyFill="1" applyBorder="1" applyAlignment="1">
      <alignment horizontal="left" vertical="center" shrinkToFit="1"/>
    </xf>
    <xf numFmtId="0" fontId="6" fillId="5" borderId="29" xfId="1" applyFont="1" applyFill="1" applyBorder="1" applyAlignment="1">
      <alignment horizontal="right" vertical="center" shrinkToFit="1"/>
    </xf>
    <xf numFmtId="0" fontId="6" fillId="5" borderId="30" xfId="1" applyFont="1" applyFill="1" applyBorder="1" applyAlignment="1">
      <alignment horizontal="right" vertical="center" shrinkToFit="1"/>
    </xf>
    <xf numFmtId="0" fontId="6" fillId="5" borderId="31" xfId="1" applyFont="1" applyFill="1" applyBorder="1" applyAlignment="1">
      <alignment horizontal="right" vertical="center" shrinkToFit="1"/>
    </xf>
    <xf numFmtId="0" fontId="22" fillId="5" borderId="20" xfId="1" applyFont="1" applyFill="1" applyBorder="1" applyAlignment="1" applyProtection="1">
      <alignment horizontal="center" vertical="center"/>
      <protection locked="0"/>
    </xf>
    <xf numFmtId="0" fontId="22" fillId="5" borderId="21" xfId="1" applyFont="1" applyFill="1" applyBorder="1" applyAlignment="1" applyProtection="1">
      <alignment horizontal="center" vertical="center"/>
      <protection locked="0"/>
    </xf>
    <xf numFmtId="0" fontId="22" fillId="5" borderId="82" xfId="1" applyFont="1" applyFill="1" applyBorder="1" applyAlignment="1" applyProtection="1">
      <alignment horizontal="center" vertical="center"/>
      <protection locked="0"/>
    </xf>
    <xf numFmtId="0" fontId="22" fillId="5" borderId="83" xfId="1" applyFont="1" applyFill="1" applyBorder="1" applyAlignment="1" applyProtection="1">
      <alignment horizontal="center" vertical="center"/>
      <protection locked="0"/>
    </xf>
    <xf numFmtId="0" fontId="22" fillId="5" borderId="105" xfId="1" applyFont="1" applyFill="1" applyBorder="1" applyAlignment="1" applyProtection="1">
      <alignment horizontal="center" vertical="center"/>
      <protection locked="0"/>
    </xf>
    <xf numFmtId="0" fontId="22" fillId="5" borderId="119" xfId="1" applyFont="1" applyFill="1" applyBorder="1" applyAlignment="1" applyProtection="1">
      <alignment horizontal="center" vertical="center"/>
      <protection locked="0"/>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5" borderId="24" xfId="1" applyFont="1" applyFill="1" applyBorder="1" applyAlignment="1">
      <alignment horizontal="left" vertical="center" shrinkToFit="1"/>
    </xf>
    <xf numFmtId="0" fontId="6" fillId="5" borderId="25" xfId="1" applyFont="1" applyFill="1" applyBorder="1" applyAlignment="1">
      <alignment horizontal="left" vertical="center" shrinkToFit="1"/>
    </xf>
    <xf numFmtId="0" fontId="6" fillId="5" borderId="75" xfId="1" applyFont="1" applyFill="1" applyBorder="1" applyAlignment="1">
      <alignment horizontal="left" vertical="center" shrinkToFit="1"/>
    </xf>
    <xf numFmtId="0" fontId="6" fillId="5" borderId="167" xfId="1" applyFont="1" applyFill="1" applyBorder="1" applyAlignment="1">
      <alignment horizontal="left" vertical="center" shrinkToFit="1"/>
    </xf>
    <xf numFmtId="0" fontId="22" fillId="5" borderId="94" xfId="1" applyFont="1" applyFill="1" applyBorder="1" applyAlignment="1" applyProtection="1">
      <alignment horizontal="center" vertical="center"/>
      <protection locked="0" hidden="1"/>
    </xf>
    <xf numFmtId="0" fontId="22" fillId="5" borderId="167" xfId="1" applyFont="1" applyFill="1" applyBorder="1" applyAlignment="1" applyProtection="1">
      <alignment horizontal="center" vertical="center"/>
      <protection locked="0" hidden="1"/>
    </xf>
    <xf numFmtId="0" fontId="24" fillId="0" borderId="32" xfId="1" applyFont="1" applyBorder="1" applyAlignment="1">
      <alignment horizontal="center" vertical="center" textRotation="255" shrinkToFit="1"/>
    </xf>
    <xf numFmtId="0" fontId="24" fillId="0" borderId="40" xfId="1" applyFont="1" applyBorder="1" applyAlignment="1">
      <alignment horizontal="center" vertical="center" textRotation="255" shrinkToFit="1"/>
    </xf>
    <xf numFmtId="0" fontId="24" fillId="0" borderId="45" xfId="1" applyFont="1" applyBorder="1" applyAlignment="1">
      <alignment horizontal="center" vertical="center" textRotation="255" shrinkToFit="1"/>
    </xf>
    <xf numFmtId="0" fontId="6" fillId="5" borderId="131" xfId="1" applyFont="1" applyFill="1" applyBorder="1" applyAlignment="1">
      <alignment horizontal="center" vertical="center"/>
    </xf>
    <xf numFmtId="0" fontId="6" fillId="5" borderId="95" xfId="1" applyFont="1" applyFill="1" applyBorder="1" applyAlignment="1">
      <alignment horizontal="center" vertical="center"/>
    </xf>
    <xf numFmtId="0" fontId="6" fillId="5" borderId="119" xfId="1" applyFont="1" applyFill="1" applyBorder="1" applyAlignment="1">
      <alignment horizontal="center" vertical="center"/>
    </xf>
    <xf numFmtId="0" fontId="22" fillId="5" borderId="156" xfId="1" applyFont="1" applyFill="1" applyBorder="1" applyAlignment="1">
      <alignment horizontal="center" vertical="center"/>
    </xf>
    <xf numFmtId="0" fontId="22" fillId="5" borderId="157" xfId="1" applyFont="1" applyFill="1" applyBorder="1" applyAlignment="1">
      <alignment horizontal="center" vertical="center"/>
    </xf>
    <xf numFmtId="3" fontId="23" fillId="0" borderId="123" xfId="1" applyNumberFormat="1" applyFont="1" applyBorder="1" applyAlignment="1">
      <alignment horizontal="right" vertical="center" shrinkToFit="1"/>
    </xf>
    <xf numFmtId="3" fontId="23" fillId="0" borderId="124" xfId="1" applyNumberFormat="1" applyFont="1" applyBorder="1" applyAlignment="1">
      <alignment horizontal="right" vertical="center" shrinkToFit="1"/>
    </xf>
    <xf numFmtId="193" fontId="23" fillId="0" borderId="10" xfId="1" applyNumberFormat="1" applyFont="1" applyBorder="1" applyAlignment="1">
      <alignment horizontal="center" vertical="center" shrinkToFit="1"/>
    </xf>
    <xf numFmtId="193" fontId="23" fillId="0" borderId="8" xfId="1" applyNumberFormat="1" applyFont="1" applyBorder="1" applyAlignment="1">
      <alignment horizontal="center" vertical="center" shrinkToFit="1"/>
    </xf>
    <xf numFmtId="193" fontId="23" fillId="0" borderId="9" xfId="1" applyNumberFormat="1" applyFont="1" applyBorder="1" applyAlignment="1">
      <alignment horizontal="center" vertical="center" shrinkToFit="1"/>
    </xf>
    <xf numFmtId="38" fontId="25" fillId="0" borderId="49" xfId="5" applyFont="1" applyFill="1" applyBorder="1" applyAlignment="1" applyProtection="1">
      <alignment horizontal="right" vertical="center" shrinkToFit="1"/>
    </xf>
    <xf numFmtId="38" fontId="25" fillId="0" borderId="48" xfId="5" applyFont="1" applyFill="1" applyBorder="1" applyAlignment="1" applyProtection="1">
      <alignment horizontal="right" vertical="center" shrinkToFit="1"/>
    </xf>
    <xf numFmtId="38" fontId="25" fillId="0" borderId="84" xfId="5" applyFont="1" applyFill="1" applyBorder="1" applyAlignment="1" applyProtection="1">
      <alignment horizontal="right" vertical="center" shrinkToFit="1"/>
    </xf>
    <xf numFmtId="38" fontId="25" fillId="0" borderId="89" xfId="5" applyFont="1" applyFill="1" applyBorder="1" applyAlignment="1" applyProtection="1">
      <alignment horizontal="right" vertical="center" shrinkToFit="1"/>
    </xf>
    <xf numFmtId="38" fontId="25" fillId="0" borderId="41" xfId="5" applyFont="1" applyFill="1" applyBorder="1" applyAlignment="1" applyProtection="1">
      <alignment horizontal="right" vertical="center" shrinkToFit="1"/>
    </xf>
    <xf numFmtId="0" fontId="22" fillId="5" borderId="34" xfId="1" applyFont="1" applyFill="1" applyBorder="1" applyAlignment="1" applyProtection="1">
      <alignment horizontal="center" vertical="center"/>
      <protection locked="0"/>
    </xf>
    <xf numFmtId="0" fontId="22" fillId="5" borderId="36" xfId="1" applyFont="1" applyFill="1" applyBorder="1" applyAlignment="1" applyProtection="1">
      <alignment horizontal="center" vertical="center"/>
      <protection locked="0"/>
    </xf>
    <xf numFmtId="3" fontId="23" fillId="3" borderId="101" xfId="1" applyNumberFormat="1" applyFont="1" applyFill="1" applyBorder="1" applyAlignment="1">
      <alignment horizontal="center" vertical="center" shrinkToFit="1"/>
    </xf>
    <xf numFmtId="3" fontId="23" fillId="3" borderId="102" xfId="1" applyNumberFormat="1" applyFont="1" applyFill="1" applyBorder="1" applyAlignment="1">
      <alignment horizontal="center" vertical="center" shrinkToFit="1"/>
    </xf>
    <xf numFmtId="3" fontId="23" fillId="3" borderId="103" xfId="1" applyNumberFormat="1" applyFont="1" applyFill="1" applyBorder="1" applyAlignment="1">
      <alignment horizontal="center" vertical="center" shrinkToFit="1"/>
    </xf>
    <xf numFmtId="3" fontId="23" fillId="0" borderId="101" xfId="1" applyNumberFormat="1" applyFont="1" applyBorder="1" applyAlignment="1">
      <alignment horizontal="right" vertical="center" shrinkToFit="1"/>
    </xf>
    <xf numFmtId="3" fontId="23" fillId="0" borderId="102" xfId="1" applyNumberFormat="1" applyFont="1" applyBorder="1" applyAlignment="1">
      <alignment horizontal="right" vertical="center" shrinkToFit="1"/>
    </xf>
    <xf numFmtId="3" fontId="23" fillId="0" borderId="103" xfId="1" applyNumberFormat="1" applyFont="1" applyBorder="1" applyAlignment="1">
      <alignment horizontal="right" vertical="center" shrinkToFit="1"/>
    </xf>
    <xf numFmtId="38" fontId="25" fillId="0" borderId="128" xfId="5" applyFont="1" applyFill="1" applyBorder="1" applyAlignment="1" applyProtection="1">
      <alignment horizontal="right" vertical="center" shrinkToFit="1"/>
    </xf>
    <xf numFmtId="38" fontId="25" fillId="0" borderId="129" xfId="5" applyFont="1" applyFill="1" applyBorder="1" applyAlignment="1" applyProtection="1">
      <alignment horizontal="right" vertical="center" shrinkToFit="1"/>
    </xf>
    <xf numFmtId="0" fontId="43" fillId="0" borderId="102" xfId="0" applyFont="1" applyBorder="1" applyAlignment="1">
      <alignment horizontal="right" vertical="center" shrinkToFit="1"/>
    </xf>
    <xf numFmtId="0" fontId="43" fillId="0" borderId="103" xfId="0" applyFont="1" applyBorder="1" applyAlignment="1">
      <alignment horizontal="right" vertical="center" shrinkToFit="1"/>
    </xf>
    <xf numFmtId="38" fontId="25" fillId="0" borderId="127" xfId="5" applyFont="1" applyFill="1" applyBorder="1" applyAlignment="1" applyProtection="1">
      <alignment horizontal="right" vertical="center" shrinkToFit="1"/>
    </xf>
    <xf numFmtId="38" fontId="25" fillId="0" borderId="130" xfId="5" applyFont="1" applyFill="1" applyBorder="1" applyAlignment="1" applyProtection="1">
      <alignment horizontal="right" vertical="center" shrinkToFit="1"/>
    </xf>
    <xf numFmtId="38" fontId="25" fillId="0" borderId="42" xfId="5" applyFont="1" applyFill="1" applyBorder="1" applyAlignment="1" applyProtection="1">
      <alignment horizontal="right" vertical="center" shrinkToFit="1"/>
    </xf>
    <xf numFmtId="0" fontId="6" fillId="0" borderId="24" xfId="1" applyFont="1" applyBorder="1" applyAlignment="1">
      <alignment horizontal="left" vertical="center" shrinkToFi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193" fontId="23" fillId="0" borderId="24" xfId="1" applyNumberFormat="1" applyFont="1" applyBorder="1" applyAlignment="1">
      <alignment horizontal="center" vertical="center" shrinkToFit="1"/>
    </xf>
    <xf numFmtId="193" fontId="23" fillId="0" borderId="25" xfId="1" applyNumberFormat="1" applyFont="1" applyBorder="1" applyAlignment="1">
      <alignment horizontal="center" vertical="center" shrinkToFit="1"/>
    </xf>
    <xf numFmtId="193" fontId="23" fillId="0" borderId="26" xfId="1" applyNumberFormat="1" applyFont="1" applyBorder="1" applyAlignment="1">
      <alignment horizontal="center" vertical="center" shrinkToFit="1"/>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0" fontId="6" fillId="5" borderId="29" xfId="1" applyFont="1" applyFill="1" applyBorder="1" applyAlignment="1">
      <alignment horizontal="left" vertical="center" shrinkToFit="1"/>
    </xf>
    <xf numFmtId="0" fontId="6" fillId="5" borderId="30" xfId="1" applyFont="1" applyFill="1" applyBorder="1" applyAlignment="1">
      <alignment horizontal="left" vertical="center" shrinkToFit="1"/>
    </xf>
    <xf numFmtId="0" fontId="6" fillId="5" borderId="101" xfId="1" applyFont="1" applyFill="1" applyBorder="1" applyAlignment="1">
      <alignment horizontal="left" vertical="center" wrapText="1"/>
    </xf>
    <xf numFmtId="0" fontId="6" fillId="5" borderId="102" xfId="1" applyFont="1" applyFill="1" applyBorder="1" applyAlignment="1">
      <alignment horizontal="left" vertical="center" wrapText="1"/>
    </xf>
    <xf numFmtId="0" fontId="6" fillId="5" borderId="45" xfId="0" applyFont="1" applyFill="1" applyBorder="1" applyAlignment="1">
      <alignment horizontal="left" vertical="center" shrinkToFit="1"/>
    </xf>
    <xf numFmtId="3" fontId="23" fillId="0" borderId="54" xfId="1" applyNumberFormat="1" applyFont="1" applyBorder="1" applyAlignment="1">
      <alignment horizontal="right" vertical="center" shrinkToFit="1"/>
    </xf>
    <xf numFmtId="3" fontId="23" fillId="0" borderId="88" xfId="1" applyNumberFormat="1" applyFont="1" applyBorder="1" applyAlignment="1">
      <alignment horizontal="right" vertical="center" shrinkToFit="1"/>
    </xf>
    <xf numFmtId="3" fontId="23" fillId="0" borderId="89" xfId="1" applyNumberFormat="1" applyFont="1" applyBorder="1" applyAlignment="1">
      <alignment horizontal="right" vertical="center" shrinkToFit="1"/>
    </xf>
    <xf numFmtId="3" fontId="23" fillId="0" borderId="55" xfId="1" applyNumberFormat="1" applyFont="1" applyBorder="1" applyAlignment="1">
      <alignment horizontal="right" vertical="center" shrinkToFit="1"/>
    </xf>
    <xf numFmtId="38" fontId="25" fillId="0" borderId="88" xfId="5" applyFont="1" applyFill="1" applyBorder="1" applyAlignment="1" applyProtection="1">
      <alignment horizontal="right" vertical="center" shrinkToFit="1"/>
    </xf>
    <xf numFmtId="3" fontId="23" fillId="0" borderId="82" xfId="1" applyNumberFormat="1" applyFont="1" applyBorder="1" applyAlignment="1">
      <alignment horizontal="right" vertical="center" shrinkToFit="1"/>
    </xf>
    <xf numFmtId="3" fontId="23" fillId="0" borderId="92" xfId="1" applyNumberFormat="1" applyFont="1" applyBorder="1" applyAlignment="1">
      <alignment horizontal="center" vertical="center" shrinkToFit="1"/>
    </xf>
    <xf numFmtId="3" fontId="23" fillId="0" borderId="100" xfId="1" applyNumberFormat="1" applyFont="1" applyBorder="1" applyAlignment="1">
      <alignment horizontal="center" vertical="center" shrinkToFit="1"/>
    </xf>
    <xf numFmtId="3" fontId="23" fillId="0" borderId="93" xfId="1" applyNumberFormat="1" applyFont="1" applyBorder="1" applyAlignment="1">
      <alignment horizontal="center" vertical="center" shrinkToFit="1"/>
    </xf>
    <xf numFmtId="3" fontId="23" fillId="4" borderId="143" xfId="1" applyNumberFormat="1" applyFont="1" applyFill="1" applyBorder="1" applyAlignment="1">
      <alignment horizontal="right" vertical="center" shrinkToFit="1"/>
    </xf>
    <xf numFmtId="3" fontId="23" fillId="4" borderId="41" xfId="1" applyNumberFormat="1" applyFont="1" applyFill="1" applyBorder="1" applyAlignment="1">
      <alignment horizontal="right" vertical="center" shrinkToFit="1"/>
    </xf>
    <xf numFmtId="3" fontId="23" fillId="4" borderId="89" xfId="1" applyNumberFormat="1" applyFont="1" applyFill="1" applyBorder="1" applyAlignment="1">
      <alignment horizontal="right" vertical="center" shrinkToFit="1"/>
    </xf>
    <xf numFmtId="0" fontId="14" fillId="0" borderId="33" xfId="1" applyFont="1" applyBorder="1" applyAlignment="1">
      <alignment horizontal="center" vertical="center" textRotation="255" wrapText="1"/>
    </xf>
    <xf numFmtId="3" fontId="23" fillId="0" borderId="143" xfId="1" applyNumberFormat="1" applyFont="1" applyBorder="1" applyAlignment="1">
      <alignment horizontal="right" vertical="center" shrinkToFit="1"/>
    </xf>
    <xf numFmtId="3" fontId="23" fillId="0" borderId="41" xfId="1" applyNumberFormat="1" applyFont="1" applyBorder="1" applyAlignment="1">
      <alignment horizontal="right" vertical="center" shrinkToFit="1"/>
    </xf>
    <xf numFmtId="3" fontId="23" fillId="0" borderId="94" xfId="1" applyNumberFormat="1" applyFont="1" applyBorder="1" applyAlignment="1">
      <alignment horizontal="right" vertical="center" shrinkToFit="1"/>
    </xf>
    <xf numFmtId="3" fontId="23" fillId="0" borderId="75" xfId="1" applyNumberFormat="1" applyFont="1" applyBorder="1" applyAlignment="1">
      <alignment horizontal="right" vertical="center" shrinkToFit="1"/>
    </xf>
    <xf numFmtId="3" fontId="23" fillId="0" borderId="48" xfId="1" applyNumberFormat="1" applyFont="1" applyBorder="1" applyAlignment="1">
      <alignment horizontal="right" vertical="center" shrinkToFit="1"/>
    </xf>
    <xf numFmtId="3" fontId="23" fillId="0" borderId="46" xfId="1" applyNumberFormat="1" applyFont="1" applyBorder="1" applyAlignment="1">
      <alignment horizontal="right" vertical="center" shrinkToFit="1"/>
    </xf>
    <xf numFmtId="3" fontId="23" fillId="0" borderId="81" xfId="1" applyNumberFormat="1" applyFont="1" applyBorder="1" applyAlignment="1">
      <alignment horizontal="right" vertical="center" shrinkToFit="1"/>
    </xf>
    <xf numFmtId="3" fontId="23" fillId="0" borderId="156" xfId="1" applyNumberFormat="1" applyFont="1" applyBorder="1" applyAlignment="1">
      <alignment horizontal="right" vertical="center" shrinkToFit="1"/>
    </xf>
    <xf numFmtId="3" fontId="23" fillId="0" borderId="157" xfId="1" applyNumberFormat="1" applyFont="1" applyBorder="1" applyAlignment="1">
      <alignment horizontal="right" vertical="center" shrinkToFit="1"/>
    </xf>
    <xf numFmtId="0" fontId="6" fillId="5" borderId="24" xfId="1" applyFont="1" applyFill="1" applyBorder="1" applyAlignment="1">
      <alignment horizontal="left" vertical="center" wrapText="1" shrinkToFit="1"/>
    </xf>
    <xf numFmtId="0" fontId="6" fillId="5" borderId="25" xfId="1" applyFont="1" applyFill="1" applyBorder="1" applyAlignment="1">
      <alignment horizontal="left" vertical="center" wrapText="1" shrinkToFit="1"/>
    </xf>
    <xf numFmtId="0" fontId="22" fillId="5" borderId="94" xfId="1" applyFont="1" applyFill="1" applyBorder="1" applyAlignment="1" applyProtection="1">
      <alignment horizontal="center" vertical="center" shrinkToFit="1"/>
      <protection locked="0" hidden="1"/>
    </xf>
    <xf numFmtId="0" fontId="22" fillId="5" borderId="167" xfId="1" applyFont="1" applyFill="1" applyBorder="1" applyAlignment="1" applyProtection="1">
      <alignment horizontal="center" vertical="center" shrinkToFit="1"/>
      <protection locked="0" hidden="1"/>
    </xf>
    <xf numFmtId="3" fontId="23" fillId="0" borderId="162" xfId="1" applyNumberFormat="1" applyFont="1" applyBorder="1" applyAlignment="1">
      <alignment horizontal="right" vertical="center" shrinkToFit="1"/>
    </xf>
    <xf numFmtId="3" fontId="23" fillId="0" borderId="160" xfId="1" applyNumberFormat="1" applyFont="1" applyBorder="1" applyAlignment="1">
      <alignment horizontal="right" vertical="center" shrinkToFit="1"/>
    </xf>
    <xf numFmtId="3" fontId="23" fillId="0" borderId="99" xfId="1" applyNumberFormat="1" applyFont="1" applyBorder="1" applyAlignment="1">
      <alignment horizontal="right" vertical="center" shrinkToFit="1"/>
    </xf>
    <xf numFmtId="3" fontId="23" fillId="0" borderId="62" xfId="1" applyNumberFormat="1" applyFont="1" applyBorder="1" applyAlignment="1">
      <alignment horizontal="right" vertical="center" shrinkToFit="1"/>
    </xf>
    <xf numFmtId="0" fontId="6" fillId="5" borderId="89" xfId="1" applyFont="1" applyFill="1" applyBorder="1" applyAlignment="1">
      <alignment horizontal="left" vertical="center" wrapText="1"/>
    </xf>
    <xf numFmtId="0" fontId="6" fillId="5" borderId="81" xfId="1" applyFont="1" applyFill="1" applyBorder="1" applyAlignment="1">
      <alignment horizontal="left" vertical="center" wrapText="1"/>
    </xf>
    <xf numFmtId="0" fontId="6" fillId="5" borderId="83" xfId="1" applyFont="1" applyFill="1" applyBorder="1" applyAlignment="1">
      <alignment horizontal="left" vertical="center" wrapText="1"/>
    </xf>
    <xf numFmtId="3" fontId="23" fillId="4" borderId="82" xfId="1" applyNumberFormat="1" applyFont="1" applyFill="1" applyBorder="1" applyAlignment="1">
      <alignment horizontal="right" vertical="center" shrinkToFit="1"/>
    </xf>
    <xf numFmtId="3" fontId="23" fillId="4" borderId="81" xfId="1" applyNumberFormat="1" applyFont="1" applyFill="1" applyBorder="1" applyAlignment="1">
      <alignment horizontal="right" vertical="center" shrinkToFit="1"/>
    </xf>
    <xf numFmtId="3" fontId="23" fillId="0" borderId="42" xfId="1" applyNumberFormat="1" applyFont="1" applyBorder="1" applyAlignment="1">
      <alignment horizontal="right" vertical="center" shrinkToFit="1"/>
    </xf>
    <xf numFmtId="3" fontId="23" fillId="0" borderId="53" xfId="1" applyNumberFormat="1" applyFont="1" applyBorder="1" applyAlignment="1">
      <alignment horizontal="right" vertical="center" shrinkToFit="1"/>
    </xf>
    <xf numFmtId="3" fontId="23" fillId="5" borderId="128" xfId="1" applyNumberFormat="1" applyFont="1" applyFill="1" applyBorder="1" applyAlignment="1">
      <alignment horizontal="right" vertical="center" shrinkToFit="1"/>
    </xf>
    <xf numFmtId="3" fontId="23" fillId="5" borderId="99" xfId="1" applyNumberFormat="1" applyFont="1" applyFill="1" applyBorder="1" applyAlignment="1">
      <alignment horizontal="right" vertical="center" shrinkToFit="1"/>
    </xf>
    <xf numFmtId="3" fontId="23" fillId="0" borderId="87" xfId="1" applyNumberFormat="1" applyFont="1" applyBorder="1" applyAlignment="1">
      <alignment horizontal="right" vertical="center" shrinkToFit="1"/>
    </xf>
    <xf numFmtId="3" fontId="23" fillId="0" borderId="86" xfId="1" applyNumberFormat="1" applyFont="1" applyBorder="1" applyAlignment="1">
      <alignment horizontal="right" vertical="center" shrinkToFit="1"/>
    </xf>
    <xf numFmtId="3" fontId="23" fillId="0" borderId="168" xfId="1" applyNumberFormat="1" applyFont="1" applyBorder="1" applyAlignment="1">
      <alignment horizontal="right" vertical="center" shrinkToFit="1"/>
    </xf>
    <xf numFmtId="3" fontId="23" fillId="0" borderId="169" xfId="1" applyNumberFormat="1" applyFont="1" applyBorder="1" applyAlignment="1">
      <alignment horizontal="right" vertical="center" shrinkToFit="1"/>
    </xf>
    <xf numFmtId="0" fontId="6" fillId="5" borderId="99" xfId="1" applyFont="1" applyFill="1" applyBorder="1" applyAlignment="1">
      <alignment horizontal="center" vertical="center"/>
    </xf>
    <xf numFmtId="0" fontId="6" fillId="5" borderId="63" xfId="1" applyFont="1" applyFill="1" applyBorder="1" applyAlignment="1">
      <alignment horizontal="center" vertical="center"/>
    </xf>
    <xf numFmtId="3" fontId="23" fillId="0" borderId="164" xfId="1" applyNumberFormat="1" applyFont="1" applyBorder="1" applyAlignment="1">
      <alignment horizontal="right" vertical="center" shrinkToFit="1"/>
    </xf>
    <xf numFmtId="3" fontId="23" fillId="0" borderId="165" xfId="1" applyNumberFormat="1" applyFont="1" applyBorder="1" applyAlignment="1">
      <alignment horizontal="right" vertical="center" shrinkToFit="1"/>
    </xf>
    <xf numFmtId="3" fontId="23" fillId="0" borderId="25" xfId="1" applyNumberFormat="1" applyFont="1" applyBorder="1" applyAlignment="1">
      <alignment horizontal="right" vertical="center" shrinkToFit="1"/>
    </xf>
    <xf numFmtId="3" fontId="23" fillId="0" borderId="125" xfId="1" applyNumberFormat="1" applyFont="1" applyBorder="1" applyAlignment="1">
      <alignment horizontal="right" vertical="center" shrinkToFit="1"/>
    </xf>
    <xf numFmtId="3" fontId="23" fillId="5" borderId="62" xfId="1" applyNumberFormat="1" applyFont="1" applyFill="1" applyBorder="1" applyAlignment="1">
      <alignment horizontal="right" vertical="center" shrinkToFit="1"/>
    </xf>
    <xf numFmtId="0" fontId="6" fillId="5" borderId="86" xfId="1" applyFont="1" applyFill="1" applyBorder="1" applyAlignment="1">
      <alignment horizontal="center" vertical="center"/>
    </xf>
    <xf numFmtId="0" fontId="6" fillId="5" borderId="160" xfId="1" applyFont="1" applyFill="1" applyBorder="1" applyAlignment="1">
      <alignment horizontal="center" vertical="center"/>
    </xf>
    <xf numFmtId="0" fontId="6" fillId="5" borderId="161" xfId="1" applyFont="1" applyFill="1" applyBorder="1" applyAlignment="1">
      <alignment horizontal="center" vertical="center"/>
    </xf>
    <xf numFmtId="0" fontId="22" fillId="5" borderId="123" xfId="1" applyFont="1" applyFill="1" applyBorder="1" applyAlignment="1">
      <alignment horizontal="center" vertical="center"/>
    </xf>
    <xf numFmtId="0" fontId="22" fillId="5" borderId="124" xfId="1" applyFont="1" applyFill="1" applyBorder="1" applyAlignment="1">
      <alignment horizontal="center" vertical="center"/>
    </xf>
    <xf numFmtId="3" fontId="23" fillId="0" borderId="43" xfId="1" applyNumberFormat="1" applyFont="1" applyBorder="1" applyAlignment="1">
      <alignment horizontal="right" vertical="center" shrinkToFit="1"/>
    </xf>
    <xf numFmtId="3" fontId="23" fillId="0" borderId="163" xfId="1" applyNumberFormat="1" applyFont="1" applyBorder="1" applyAlignment="1">
      <alignment horizontal="right" vertical="center" shrinkToFit="1"/>
    </xf>
    <xf numFmtId="3" fontId="23" fillId="0" borderId="170" xfId="1" applyNumberFormat="1" applyFont="1" applyBorder="1" applyAlignment="1">
      <alignment horizontal="right" vertical="center" shrinkToFit="1"/>
    </xf>
    <xf numFmtId="3" fontId="6" fillId="5" borderId="120" xfId="1" applyNumberFormat="1" applyFont="1" applyFill="1" applyBorder="1" applyAlignment="1">
      <alignment horizontal="left" vertical="center" shrinkToFit="1"/>
    </xf>
    <xf numFmtId="3" fontId="6" fillId="5" borderId="121" xfId="1" applyNumberFormat="1" applyFont="1" applyFill="1" applyBorder="1" applyAlignment="1">
      <alignment horizontal="left" vertical="center" shrinkToFit="1"/>
    </xf>
    <xf numFmtId="3" fontId="23" fillId="0" borderId="108" xfId="1" applyNumberFormat="1" applyFont="1" applyBorder="1" applyAlignment="1">
      <alignment horizontal="right" vertical="center" shrinkToFit="1"/>
    </xf>
    <xf numFmtId="3" fontId="23" fillId="0" borderId="109" xfId="1" applyNumberFormat="1" applyFont="1" applyBorder="1" applyAlignment="1">
      <alignment horizontal="right" vertical="center" shrinkToFit="1"/>
    </xf>
    <xf numFmtId="3" fontId="23" fillId="0" borderId="104" xfId="1" applyNumberFormat="1" applyFont="1" applyBorder="1" applyAlignment="1">
      <alignment horizontal="right" vertical="center" shrinkToFit="1"/>
    </xf>
    <xf numFmtId="3" fontId="23" fillId="0" borderId="110" xfId="1" applyNumberFormat="1" applyFont="1" applyBorder="1" applyAlignment="1">
      <alignment horizontal="right" vertical="center" shrinkToFit="1"/>
    </xf>
    <xf numFmtId="3" fontId="23" fillId="0" borderId="84" xfId="1" applyNumberFormat="1" applyFont="1" applyBorder="1" applyAlignment="1">
      <alignment horizontal="right" vertical="center" shrinkToFit="1"/>
    </xf>
    <xf numFmtId="3" fontId="23" fillId="5" borderId="96" xfId="1" applyNumberFormat="1" applyFont="1" applyFill="1" applyBorder="1" applyAlignment="1">
      <alignment horizontal="right" vertical="center" shrinkToFit="1"/>
    </xf>
    <xf numFmtId="3" fontId="23" fillId="5" borderId="146" xfId="1" applyNumberFormat="1" applyFont="1" applyFill="1" applyBorder="1" applyAlignment="1">
      <alignment horizontal="right" vertical="center" shrinkToFit="1"/>
    </xf>
    <xf numFmtId="3" fontId="23" fillId="0" borderId="127" xfId="1" applyNumberFormat="1" applyFont="1" applyBorder="1" applyAlignment="1">
      <alignment horizontal="right" vertical="center" shrinkToFit="1"/>
    </xf>
    <xf numFmtId="3" fontId="23" fillId="5" borderId="131" xfId="1" applyNumberFormat="1" applyFont="1" applyFill="1" applyBorder="1" applyAlignment="1">
      <alignment horizontal="right" vertical="center" shrinkToFit="1"/>
    </xf>
    <xf numFmtId="3" fontId="23" fillId="5" borderId="95" xfId="1" applyNumberFormat="1" applyFont="1" applyFill="1" applyBorder="1" applyAlignment="1">
      <alignment horizontal="right" vertical="center" shrinkToFit="1"/>
    </xf>
    <xf numFmtId="3" fontId="23" fillId="0" borderId="137" xfId="1" applyNumberFormat="1" applyFont="1" applyBorder="1" applyAlignment="1">
      <alignment horizontal="right" vertical="center" shrinkToFit="1"/>
    </xf>
    <xf numFmtId="3" fontId="23" fillId="0" borderId="135" xfId="1" applyNumberFormat="1" applyFont="1" applyBorder="1" applyAlignment="1">
      <alignment horizontal="right" vertical="center" shrinkToFit="1"/>
    </xf>
    <xf numFmtId="3" fontId="23" fillId="0" borderId="138" xfId="1" applyNumberFormat="1" applyFont="1" applyBorder="1" applyAlignment="1">
      <alignment horizontal="right" vertical="center" shrinkToFit="1"/>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3" fontId="23" fillId="0" borderId="139" xfId="1" applyNumberFormat="1" applyFont="1" applyBorder="1" applyAlignment="1">
      <alignment horizontal="right" vertical="center" shrinkToFit="1"/>
    </xf>
    <xf numFmtId="3" fontId="23" fillId="5" borderId="44" xfId="1" applyNumberFormat="1" applyFont="1" applyFill="1" applyBorder="1" applyAlignment="1">
      <alignment horizontal="right" vertical="center" shrinkToFit="1"/>
    </xf>
    <xf numFmtId="3" fontId="23" fillId="5" borderId="43" xfId="1" applyNumberFormat="1" applyFont="1" applyFill="1" applyBorder="1" applyAlignment="1">
      <alignment horizontal="right" vertical="center" shrinkToFit="1"/>
    </xf>
    <xf numFmtId="3" fontId="23" fillId="4" borderId="88" xfId="1" applyNumberFormat="1" applyFont="1" applyFill="1" applyBorder="1" applyAlignment="1">
      <alignment horizontal="right" vertical="center" shrinkToFit="1"/>
    </xf>
    <xf numFmtId="3" fontId="23" fillId="5" borderId="87" xfId="1" applyNumberFormat="1" applyFont="1" applyFill="1" applyBorder="1" applyAlignment="1">
      <alignment horizontal="right" vertical="center" shrinkToFit="1"/>
    </xf>
    <xf numFmtId="3" fontId="23" fillId="4" borderId="84" xfId="1" applyNumberFormat="1" applyFont="1" applyFill="1" applyBorder="1" applyAlignment="1">
      <alignment horizontal="right" vertical="center" shrinkToFit="1"/>
    </xf>
    <xf numFmtId="3" fontId="23" fillId="4" borderId="42" xfId="1" applyNumberFormat="1" applyFont="1" applyFill="1" applyBorder="1" applyAlignment="1">
      <alignment horizontal="right" vertical="center" shrinkToFit="1"/>
    </xf>
    <xf numFmtId="0" fontId="7" fillId="5" borderId="10" xfId="1" applyFont="1" applyFill="1" applyBorder="1" applyAlignment="1">
      <alignment horizontal="center" vertical="center"/>
    </xf>
    <xf numFmtId="0" fontId="7" fillId="5" borderId="8" xfId="1" applyFont="1" applyFill="1" applyBorder="1" applyAlignment="1">
      <alignment horizontal="center" vertical="center"/>
    </xf>
    <xf numFmtId="179" fontId="13" fillId="5" borderId="29" xfId="1" applyNumberFormat="1" applyFont="1" applyFill="1" applyBorder="1" applyAlignment="1" applyProtection="1">
      <alignment horizontal="center" vertical="center" shrinkToFit="1"/>
      <protection hidden="1"/>
    </xf>
    <xf numFmtId="179" fontId="13" fillId="5" borderId="30" xfId="1" applyNumberFormat="1" applyFont="1" applyFill="1" applyBorder="1" applyAlignment="1" applyProtection="1">
      <alignment horizontal="center" vertical="center" shrinkToFit="1"/>
      <protection hidden="1"/>
    </xf>
    <xf numFmtId="179" fontId="13" fillId="5" borderId="31" xfId="1" applyNumberFormat="1" applyFont="1" applyFill="1" applyBorder="1" applyAlignment="1" applyProtection="1">
      <alignment horizontal="center" vertical="center" shrinkToFit="1"/>
      <protection hidden="1"/>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9" xfId="1" applyFont="1" applyFill="1" applyBorder="1" applyAlignment="1">
      <alignment horizontal="center" vertical="center"/>
    </xf>
    <xf numFmtId="0" fontId="24" fillId="2" borderId="10" xfId="1" applyFont="1" applyFill="1" applyBorder="1" applyAlignment="1">
      <alignment horizontal="left" vertical="center" shrinkToFit="1"/>
    </xf>
    <xf numFmtId="0" fontId="24" fillId="2" borderId="8" xfId="1" applyFont="1" applyFill="1" applyBorder="1" applyAlignment="1">
      <alignment horizontal="left" vertical="center" shrinkToFit="1"/>
    </xf>
    <xf numFmtId="0" fontId="24" fillId="2" borderId="9" xfId="1" applyFont="1" applyFill="1" applyBorder="1" applyAlignment="1">
      <alignment horizontal="left" vertical="center" shrinkToFit="1"/>
    </xf>
    <xf numFmtId="194" fontId="13" fillId="2" borderId="33" xfId="5" applyNumberFormat="1" applyFont="1" applyFill="1" applyBorder="1" applyAlignment="1" applyProtection="1">
      <alignment horizontal="right" vertical="center" indent="2" shrinkToFit="1"/>
    </xf>
    <xf numFmtId="0" fontId="24" fillId="2" borderId="24" xfId="1" applyFont="1" applyFill="1" applyBorder="1" applyAlignment="1">
      <alignment horizontal="left" vertical="center" wrapText="1"/>
    </xf>
    <xf numFmtId="0" fontId="46" fillId="0" borderId="25" xfId="0" applyFont="1" applyBorder="1" applyAlignment="1">
      <alignment vertical="center" wrapText="1"/>
    </xf>
    <xf numFmtId="0" fontId="46" fillId="0" borderId="26" xfId="0" applyFont="1" applyBorder="1" applyAlignment="1">
      <alignment vertical="center" wrapText="1"/>
    </xf>
    <xf numFmtId="191" fontId="22" fillId="0" borderId="69" xfId="1" applyNumberFormat="1" applyFont="1" applyBorder="1" applyAlignment="1" applyProtection="1">
      <alignment horizontal="right" vertical="center" shrinkToFit="1"/>
      <protection locked="0"/>
    </xf>
    <xf numFmtId="191" fontId="22" fillId="0" borderId="70" xfId="1" applyNumberFormat="1" applyFont="1" applyBorder="1" applyAlignment="1" applyProtection="1">
      <alignment horizontal="right" vertical="center" shrinkToFit="1"/>
      <protection locked="0"/>
    </xf>
    <xf numFmtId="191" fontId="22" fillId="0" borderId="71" xfId="1" applyNumberFormat="1" applyFont="1" applyBorder="1" applyAlignment="1" applyProtection="1">
      <alignment horizontal="right" vertical="center" shrinkToFit="1"/>
      <protection locked="0"/>
    </xf>
    <xf numFmtId="191" fontId="22" fillId="0" borderId="72" xfId="1" applyNumberFormat="1" applyFont="1" applyBorder="1" applyAlignment="1" applyProtection="1">
      <alignment horizontal="right" vertical="center" shrinkToFit="1"/>
      <protection locked="0"/>
    </xf>
    <xf numFmtId="3" fontId="23" fillId="5" borderId="77" xfId="1" applyNumberFormat="1" applyFont="1" applyFill="1" applyBorder="1" applyAlignment="1">
      <alignment horizontal="right" vertical="center" shrinkToFit="1"/>
    </xf>
    <xf numFmtId="3" fontId="23" fillId="5" borderId="80" xfId="1" applyNumberFormat="1" applyFont="1" applyFill="1" applyBorder="1" applyAlignment="1">
      <alignment horizontal="right" vertical="center" shrinkToFit="1"/>
    </xf>
    <xf numFmtId="3" fontId="23" fillId="5" borderId="76" xfId="1" applyNumberFormat="1" applyFont="1" applyFill="1" applyBorder="1" applyAlignment="1">
      <alignment horizontal="right" vertical="center" shrinkToFit="1"/>
    </xf>
    <xf numFmtId="3" fontId="23" fillId="5" borderId="79" xfId="1" applyNumberFormat="1" applyFont="1" applyFill="1" applyBorder="1" applyAlignment="1">
      <alignment horizontal="right" vertical="center" shrinkToFit="1"/>
    </xf>
    <xf numFmtId="3" fontId="23" fillId="0" borderId="136" xfId="1" applyNumberFormat="1" applyFont="1" applyBorder="1" applyAlignment="1">
      <alignment horizontal="right" vertical="center" shrinkToFit="1"/>
    </xf>
    <xf numFmtId="0" fontId="6" fillId="5" borderId="89" xfId="1" applyFont="1" applyFill="1" applyBorder="1" applyAlignment="1">
      <alignment horizontal="center" vertical="center"/>
    </xf>
    <xf numFmtId="0" fontId="6" fillId="5" borderId="81" xfId="1" applyFont="1" applyFill="1" applyBorder="1" applyAlignment="1">
      <alignment horizontal="center" vertical="center"/>
    </xf>
    <xf numFmtId="0" fontId="6" fillId="5" borderId="83" xfId="1" applyFont="1" applyFill="1" applyBorder="1" applyAlignment="1">
      <alignment horizontal="center" vertical="center"/>
    </xf>
    <xf numFmtId="3" fontId="23" fillId="5" borderId="141" xfId="1" applyNumberFormat="1" applyFont="1" applyFill="1" applyBorder="1" applyAlignment="1">
      <alignment horizontal="right" vertical="center" shrinkToFit="1"/>
    </xf>
    <xf numFmtId="3" fontId="23" fillId="5" borderId="78" xfId="1" applyNumberFormat="1" applyFont="1" applyFill="1" applyBorder="1" applyAlignment="1">
      <alignment horizontal="right" vertical="center" shrinkToFit="1"/>
    </xf>
    <xf numFmtId="3" fontId="23" fillId="0" borderId="144" xfId="1" applyNumberFormat="1" applyFont="1" applyBorder="1" applyAlignment="1">
      <alignment horizontal="right" vertical="center" shrinkToFit="1"/>
    </xf>
    <xf numFmtId="3" fontId="23" fillId="5" borderId="97" xfId="1" applyNumberFormat="1" applyFont="1" applyFill="1" applyBorder="1" applyAlignment="1">
      <alignment horizontal="right" vertical="center" shrinkToFit="1"/>
    </xf>
    <xf numFmtId="0" fontId="7" fillId="5" borderId="11" xfId="1" applyFont="1" applyFill="1" applyBorder="1" applyAlignment="1">
      <alignment horizontal="center" vertical="center"/>
    </xf>
    <xf numFmtId="180" fontId="13" fillId="5" borderId="37" xfId="1" applyNumberFormat="1" applyFont="1" applyFill="1" applyBorder="1" applyAlignment="1" applyProtection="1">
      <alignment horizontal="center" vertical="center"/>
      <protection locked="0" hidden="1"/>
    </xf>
    <xf numFmtId="180" fontId="13" fillId="5" borderId="38" xfId="1" applyNumberFormat="1" applyFont="1" applyFill="1" applyBorder="1" applyAlignment="1" applyProtection="1">
      <alignment horizontal="center" vertical="center"/>
      <protection locked="0" hidden="1"/>
    </xf>
    <xf numFmtId="180" fontId="13" fillId="5" borderId="39" xfId="1" applyNumberFormat="1" applyFont="1" applyFill="1" applyBorder="1" applyAlignment="1" applyProtection="1">
      <alignment horizontal="center" vertical="center"/>
      <protection locked="0" hidden="1"/>
    </xf>
    <xf numFmtId="181" fontId="13" fillId="5" borderId="9" xfId="4" applyNumberFormat="1" applyFont="1" applyFill="1" applyBorder="1" applyAlignment="1" applyProtection="1">
      <alignment horizontal="center" vertical="center"/>
    </xf>
    <xf numFmtId="181" fontId="13" fillId="5" borderId="33" xfId="4" applyNumberFormat="1" applyFont="1" applyFill="1" applyBorder="1" applyAlignment="1" applyProtection="1">
      <alignment horizontal="center" vertical="center"/>
    </xf>
    <xf numFmtId="0" fontId="6" fillId="5" borderId="25" xfId="1" applyFont="1" applyFill="1" applyBorder="1" applyAlignment="1">
      <alignment horizontal="right" vertical="center"/>
    </xf>
    <xf numFmtId="0" fontId="6" fillId="5" borderId="113" xfId="1" applyFont="1" applyFill="1" applyBorder="1" applyAlignment="1">
      <alignment horizontal="right" vertical="center"/>
    </xf>
    <xf numFmtId="0" fontId="14" fillId="0" borderId="0" xfId="1" applyFont="1" applyAlignment="1">
      <alignment horizontal="left" vertical="center" shrinkToFit="1"/>
    </xf>
    <xf numFmtId="194" fontId="13" fillId="0" borderId="0" xfId="5" applyNumberFormat="1" applyFont="1" applyFill="1" applyBorder="1" applyAlignment="1" applyProtection="1">
      <alignment horizontal="right" vertical="center" indent="2" shrinkToFit="1"/>
    </xf>
    <xf numFmtId="180" fontId="14" fillId="5" borderId="0" xfId="1" applyNumberFormat="1" applyFont="1" applyFill="1" applyAlignment="1">
      <alignment horizontal="center" vertical="center"/>
    </xf>
    <xf numFmtId="181" fontId="14" fillId="5" borderId="0" xfId="4" applyNumberFormat="1" applyFont="1" applyFill="1" applyBorder="1" applyAlignment="1" applyProtection="1">
      <alignment horizontal="center" vertical="center"/>
    </xf>
    <xf numFmtId="181" fontId="14" fillId="5" borderId="0" xfId="4" applyNumberFormat="1" applyFont="1" applyFill="1" applyBorder="1" applyAlignment="1" applyProtection="1">
      <alignment horizontal="center" vertical="center" wrapText="1"/>
    </xf>
    <xf numFmtId="180" fontId="13" fillId="5" borderId="0" xfId="1" applyNumberFormat="1" applyFont="1" applyFill="1" applyAlignment="1" applyProtection="1">
      <alignment horizontal="center" vertical="center"/>
      <protection locked="0"/>
    </xf>
    <xf numFmtId="0" fontId="13" fillId="5" borderId="0" xfId="1" applyFont="1" applyFill="1" applyAlignment="1" applyProtection="1">
      <alignment horizontal="center" vertical="center" shrinkToFit="1"/>
      <protection locked="0"/>
    </xf>
    <xf numFmtId="195" fontId="13" fillId="5" borderId="0" xfId="1" applyNumberFormat="1" applyFont="1" applyFill="1" applyAlignment="1" applyProtection="1">
      <alignment horizontal="center" vertical="center"/>
      <protection locked="0"/>
    </xf>
    <xf numFmtId="194" fontId="13" fillId="0" borderId="25" xfId="5" applyNumberFormat="1" applyFont="1" applyFill="1" applyBorder="1" applyAlignment="1" applyProtection="1">
      <alignment horizontal="right" vertical="center" indent="2" shrinkToFit="1"/>
    </xf>
    <xf numFmtId="194" fontId="13" fillId="0" borderId="26" xfId="5" applyNumberFormat="1" applyFont="1" applyFill="1" applyBorder="1" applyAlignment="1" applyProtection="1">
      <alignment horizontal="right" vertical="center" indent="2" shrinkToFit="1"/>
    </xf>
    <xf numFmtId="178" fontId="13" fillId="5" borderId="34" xfId="1" applyNumberFormat="1" applyFont="1" applyFill="1" applyBorder="1" applyAlignment="1" applyProtection="1">
      <alignment horizontal="center" vertical="center"/>
      <protection locked="0"/>
    </xf>
    <xf numFmtId="178" fontId="13" fillId="5" borderId="35" xfId="1" applyNumberFormat="1" applyFont="1" applyFill="1" applyBorder="1" applyAlignment="1" applyProtection="1">
      <alignment horizontal="center" vertical="center"/>
      <protection locked="0"/>
    </xf>
    <xf numFmtId="178" fontId="13" fillId="5" borderId="36" xfId="1" applyNumberFormat="1" applyFont="1" applyFill="1" applyBorder="1" applyAlignment="1" applyProtection="1">
      <alignment horizontal="center" vertical="center"/>
      <protection locked="0"/>
    </xf>
    <xf numFmtId="0" fontId="14" fillId="5" borderId="7" xfId="1" applyFont="1" applyFill="1" applyBorder="1" applyAlignment="1">
      <alignment horizontal="center" vertical="center" wrapText="1"/>
    </xf>
    <xf numFmtId="0" fontId="14" fillId="5" borderId="11" xfId="1" applyFont="1" applyFill="1" applyBorder="1" applyAlignment="1">
      <alignment horizontal="center" vertical="center"/>
    </xf>
    <xf numFmtId="9" fontId="15" fillId="5" borderId="34" xfId="3" applyFont="1" applyFill="1" applyBorder="1" applyAlignment="1" applyProtection="1">
      <alignment horizontal="center" vertical="center"/>
      <protection locked="0"/>
    </xf>
    <xf numFmtId="9" fontId="15" fillId="5" borderId="35" xfId="3" applyFont="1" applyFill="1" applyBorder="1" applyAlignment="1" applyProtection="1">
      <alignment horizontal="center" vertical="center"/>
      <protection locked="0"/>
    </xf>
    <xf numFmtId="9" fontId="15" fillId="5" borderId="36" xfId="3" applyFont="1" applyFill="1" applyBorder="1" applyAlignment="1" applyProtection="1">
      <alignment horizontal="center" vertical="center"/>
      <protection locked="0"/>
    </xf>
    <xf numFmtId="191" fontId="22" fillId="0" borderId="68" xfId="1" applyNumberFormat="1" applyFont="1" applyBorder="1" applyAlignment="1" applyProtection="1">
      <alignment horizontal="right" vertical="center" shrinkToFit="1"/>
      <protection hidden="1"/>
    </xf>
    <xf numFmtId="191" fontId="22" fillId="0" borderId="74" xfId="1" applyNumberFormat="1" applyFont="1" applyBorder="1" applyAlignment="1" applyProtection="1">
      <alignment horizontal="right" vertical="center" shrinkToFit="1"/>
      <protection hidden="1"/>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191" fontId="22" fillId="0" borderId="68" xfId="1" applyNumberFormat="1" applyFont="1" applyBorder="1" applyAlignment="1" applyProtection="1">
      <alignment horizontal="right" vertical="center" shrinkToFit="1"/>
      <protection locked="0"/>
    </xf>
    <xf numFmtId="0" fontId="6" fillId="0" borderId="15" xfId="1" applyFont="1" applyBorder="1" applyAlignment="1">
      <alignment horizontal="center" vertical="center" shrinkToFit="1"/>
    </xf>
    <xf numFmtId="0" fontId="6" fillId="0" borderId="106" xfId="1" applyFont="1" applyBorder="1" applyAlignment="1">
      <alignment horizontal="center" vertical="center" shrinkToFit="1"/>
    </xf>
    <xf numFmtId="0" fontId="6" fillId="0" borderId="67" xfId="1" applyFont="1" applyBorder="1" applyAlignment="1">
      <alignment horizontal="center" vertical="center" shrinkToFit="1"/>
    </xf>
    <xf numFmtId="0" fontId="6" fillId="0" borderId="14" xfId="1" applyFont="1" applyBorder="1" applyAlignment="1">
      <alignment horizontal="center" vertical="center" shrinkToFit="1"/>
    </xf>
    <xf numFmtId="3" fontId="23" fillId="5" borderId="142" xfId="1" applyNumberFormat="1" applyFont="1" applyFill="1" applyBorder="1" applyAlignment="1">
      <alignment horizontal="right" vertical="center" shrinkToFit="1"/>
    </xf>
    <xf numFmtId="3" fontId="23" fillId="0" borderId="134" xfId="1" applyNumberFormat="1" applyFont="1" applyBorder="1" applyAlignment="1">
      <alignment horizontal="right" vertical="center" shrinkToFit="1"/>
    </xf>
    <xf numFmtId="3" fontId="23" fillId="0" borderId="140" xfId="1" applyNumberFormat="1" applyFont="1" applyBorder="1" applyAlignment="1">
      <alignment horizontal="right" vertical="center" shrinkToFit="1"/>
    </xf>
    <xf numFmtId="0" fontId="14" fillId="5" borderId="33" xfId="1" applyFont="1" applyFill="1" applyBorder="1" applyAlignment="1">
      <alignment horizontal="center" vertical="center" wrapText="1"/>
    </xf>
    <xf numFmtId="0" fontId="14" fillId="5" borderId="32" xfId="1" applyFont="1" applyFill="1" applyBorder="1" applyAlignment="1">
      <alignment horizontal="center" vertical="center" wrapText="1"/>
    </xf>
    <xf numFmtId="9" fontId="14" fillId="5" borderId="24" xfId="3" applyFont="1" applyFill="1" applyBorder="1" applyAlignment="1" applyProtection="1">
      <alignment horizontal="center" vertical="center" wrapText="1"/>
    </xf>
    <xf numFmtId="9" fontId="14" fillId="5" borderId="25"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9" fontId="14" fillId="5" borderId="30" xfId="3" applyFont="1" applyFill="1" applyBorder="1" applyAlignment="1" applyProtection="1">
      <alignment horizontal="center" vertical="center" wrapText="1"/>
    </xf>
    <xf numFmtId="0" fontId="14" fillId="5" borderId="32" xfId="1" applyFont="1" applyFill="1" applyBorder="1" applyAlignment="1">
      <alignment horizontal="center" vertical="center" shrinkToFit="1"/>
    </xf>
    <xf numFmtId="191" fontId="22" fillId="0" borderId="73" xfId="1" applyNumberFormat="1" applyFont="1" applyBorder="1" applyAlignment="1" applyProtection="1">
      <alignment horizontal="right" vertical="center" shrinkToFit="1"/>
      <protection locked="0"/>
    </xf>
    <xf numFmtId="0" fontId="6" fillId="5" borderId="117" xfId="1" applyFont="1" applyFill="1" applyBorder="1" applyAlignment="1">
      <alignment horizontal="center" vertical="center"/>
    </xf>
    <xf numFmtId="0" fontId="6" fillId="5" borderId="118" xfId="1" applyFont="1" applyFill="1" applyBorder="1" applyAlignment="1">
      <alignment horizontal="center" vertical="center"/>
    </xf>
    <xf numFmtId="0" fontId="14" fillId="0" borderId="32" xfId="1" applyFont="1" applyBorder="1" applyAlignment="1">
      <alignment horizontal="center" vertical="center" textRotation="255"/>
    </xf>
    <xf numFmtId="0" fontId="14" fillId="0" borderId="40" xfId="1" applyFont="1" applyBorder="1" applyAlignment="1">
      <alignment horizontal="center" vertical="center" textRotation="255"/>
    </xf>
    <xf numFmtId="0" fontId="6" fillId="0" borderId="2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32" fillId="5" borderId="0" xfId="1" applyFont="1" applyFill="1" applyAlignment="1">
      <alignment horizontal="center" vertical="center"/>
    </xf>
    <xf numFmtId="0" fontId="9" fillId="5" borderId="15" xfId="1" applyFont="1" applyFill="1" applyBorder="1" applyAlignment="1" applyProtection="1">
      <alignment horizontal="center" vertical="center" shrinkToFit="1"/>
      <protection hidden="1"/>
    </xf>
    <xf numFmtId="0" fontId="9" fillId="5" borderId="13" xfId="1" applyFont="1" applyFill="1" applyBorder="1" applyAlignment="1" applyProtection="1">
      <alignment horizontal="center" vertical="center" shrinkToFit="1"/>
      <protection hidden="1"/>
    </xf>
    <xf numFmtId="0" fontId="9" fillId="5" borderId="16" xfId="1" applyFont="1" applyFill="1" applyBorder="1" applyAlignment="1" applyProtection="1">
      <alignment horizontal="center" vertical="center" shrinkToFit="1"/>
      <protection hidden="1"/>
    </xf>
    <xf numFmtId="0" fontId="1" fillId="5" borderId="1" xfId="1" applyFill="1" applyBorder="1" applyAlignment="1">
      <alignment horizontal="center"/>
    </xf>
    <xf numFmtId="0" fontId="7" fillId="5" borderId="2" xfId="1" applyFont="1" applyFill="1" applyBorder="1" applyAlignment="1" applyProtection="1">
      <alignment horizontal="center" vertical="center" shrinkToFit="1"/>
      <protection hidden="1"/>
    </xf>
    <xf numFmtId="0" fontId="7" fillId="5" borderId="3" xfId="1" applyFont="1" applyFill="1" applyBorder="1" applyAlignment="1" applyProtection="1">
      <alignment horizontal="center" vertical="center" shrinkToFit="1"/>
      <protection hidden="1"/>
    </xf>
    <xf numFmtId="0" fontId="7" fillId="5" borderId="4"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8" xfId="1" applyFont="1" applyFill="1" applyBorder="1" applyAlignment="1" applyProtection="1">
      <alignment horizontal="center" vertical="center" shrinkToFit="1"/>
      <protection hidden="1"/>
    </xf>
    <xf numFmtId="0" fontId="7" fillId="5" borderId="9" xfId="1" applyFont="1" applyFill="1" applyBorder="1" applyAlignment="1" applyProtection="1">
      <alignment horizontal="center" vertical="center" shrinkToFit="1"/>
      <protection hidden="1"/>
    </xf>
    <xf numFmtId="177" fontId="9" fillId="5" borderId="10" xfId="1" applyNumberFormat="1" applyFont="1" applyFill="1" applyBorder="1" applyAlignment="1" applyProtection="1">
      <alignment horizontal="center" vertical="center" shrinkToFit="1"/>
      <protection hidden="1"/>
    </xf>
    <xf numFmtId="177" fontId="9" fillId="5" borderId="8" xfId="1" applyNumberFormat="1" applyFont="1" applyFill="1" applyBorder="1" applyAlignment="1" applyProtection="1">
      <alignment horizontal="center" vertical="center" shrinkToFit="1"/>
      <protection hidden="1"/>
    </xf>
    <xf numFmtId="177" fontId="9" fillId="5" borderId="11" xfId="1" applyNumberFormat="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6" fontId="1" fillId="5" borderId="1" xfId="1" applyNumberFormat="1" applyFill="1" applyBorder="1" applyAlignment="1">
      <alignment horizontal="center"/>
    </xf>
    <xf numFmtId="0" fontId="9" fillId="5" borderId="5" xfId="1" applyFont="1" applyFill="1" applyBorder="1" applyAlignment="1" applyProtection="1">
      <alignment horizontal="center" vertical="center" shrinkToFit="1"/>
      <protection hidden="1"/>
    </xf>
    <xf numFmtId="0" fontId="9" fillId="5" borderId="3" xfId="1" applyFont="1" applyFill="1" applyBorder="1" applyAlignment="1" applyProtection="1">
      <alignment horizontal="center" vertical="center" shrinkToFit="1"/>
      <protection hidden="1"/>
    </xf>
    <xf numFmtId="0" fontId="26" fillId="5" borderId="3" xfId="1" applyFont="1" applyFill="1" applyBorder="1" applyAlignment="1">
      <alignment horizontal="center" vertical="center" shrinkToFit="1"/>
    </xf>
    <xf numFmtId="0" fontId="9" fillId="5" borderId="6" xfId="1" applyFont="1" applyFill="1" applyBorder="1" applyAlignment="1" applyProtection="1">
      <alignment horizontal="center" vertical="center" shrinkToFit="1"/>
      <protection hidden="1"/>
    </xf>
    <xf numFmtId="0" fontId="6" fillId="5" borderId="111" xfId="1" applyFont="1" applyFill="1" applyBorder="1" applyAlignment="1" applyProtection="1">
      <alignment horizontal="center" vertical="center" shrinkToFit="1"/>
      <protection hidden="1"/>
    </xf>
    <xf numFmtId="0" fontId="6" fillId="5" borderId="25" xfId="1" applyFont="1" applyFill="1" applyBorder="1" applyAlignment="1" applyProtection="1">
      <alignment horizontal="center" vertical="center" shrinkToFit="1"/>
      <protection hidden="1"/>
    </xf>
    <xf numFmtId="0" fontId="6" fillId="5" borderId="26" xfId="1" applyFont="1" applyFill="1" applyBorder="1" applyAlignment="1" applyProtection="1">
      <alignment horizontal="center" vertical="center" shrinkToFit="1"/>
      <protection hidden="1"/>
    </xf>
    <xf numFmtId="0" fontId="6" fillId="5" borderId="112" xfId="1" applyFont="1" applyFill="1" applyBorder="1" applyAlignment="1" applyProtection="1">
      <alignment horizontal="center" vertical="center" shrinkToFit="1"/>
      <protection hidden="1"/>
    </xf>
    <xf numFmtId="0" fontId="6" fillId="5" borderId="30" xfId="1" applyFont="1" applyFill="1" applyBorder="1" applyAlignment="1" applyProtection="1">
      <alignment horizontal="center" vertical="center" shrinkToFit="1"/>
      <protection hidden="1"/>
    </xf>
    <xf numFmtId="0" fontId="6" fillId="5" borderId="31" xfId="1" applyFont="1" applyFill="1" applyBorder="1" applyAlignment="1" applyProtection="1">
      <alignment horizontal="center" vertical="center" shrinkToFit="1"/>
      <protection hidden="1"/>
    </xf>
    <xf numFmtId="0" fontId="9" fillId="5" borderId="24" xfId="1" applyFont="1" applyFill="1" applyBorder="1" applyAlignment="1" applyProtection="1">
      <alignment horizontal="center" vertical="center" shrinkToFit="1"/>
      <protection hidden="1"/>
    </xf>
    <xf numFmtId="0" fontId="9" fillId="5" borderId="25" xfId="1" applyFont="1" applyFill="1" applyBorder="1" applyAlignment="1" applyProtection="1">
      <alignment horizontal="center" vertical="center" shrinkToFit="1"/>
      <protection hidden="1"/>
    </xf>
    <xf numFmtId="0" fontId="9" fillId="5" borderId="113" xfId="1" applyFont="1" applyFill="1" applyBorder="1" applyAlignment="1" applyProtection="1">
      <alignment horizontal="center" vertical="center" shrinkToFit="1"/>
      <protection hidden="1"/>
    </xf>
    <xf numFmtId="0" fontId="9" fillId="5" borderId="29" xfId="1" applyFont="1" applyFill="1" applyBorder="1" applyAlignment="1" applyProtection="1">
      <alignment horizontal="center" vertical="center" shrinkToFit="1"/>
      <protection hidden="1"/>
    </xf>
    <xf numFmtId="0" fontId="9" fillId="5" borderId="30" xfId="1" applyFont="1" applyFill="1" applyBorder="1" applyAlignment="1" applyProtection="1">
      <alignment horizontal="center" vertical="center" shrinkToFit="1"/>
      <protection hidden="1"/>
    </xf>
    <xf numFmtId="0" fontId="9" fillId="5" borderId="114" xfId="1" applyFont="1" applyFill="1" applyBorder="1" applyAlignment="1" applyProtection="1">
      <alignment horizontal="center" vertical="center" shrinkToFit="1"/>
      <protection hidden="1"/>
    </xf>
    <xf numFmtId="0" fontId="41" fillId="5" borderId="17" xfId="1" applyFont="1" applyFill="1" applyBorder="1" applyAlignment="1">
      <alignment horizontal="center" vertical="center" wrapText="1"/>
    </xf>
    <xf numFmtId="0" fontId="41" fillId="5" borderId="18" xfId="1" applyFont="1" applyFill="1" applyBorder="1" applyAlignment="1">
      <alignment horizontal="center" vertical="center" wrapText="1"/>
    </xf>
    <xf numFmtId="0" fontId="41" fillId="5" borderId="19" xfId="1" applyFont="1" applyFill="1" applyBorder="1" applyAlignment="1">
      <alignment horizontal="center" vertical="center" wrapText="1"/>
    </xf>
    <xf numFmtId="0" fontId="41" fillId="5" borderId="22" xfId="1" applyFont="1" applyFill="1" applyBorder="1" applyAlignment="1">
      <alignment horizontal="center" vertical="center" wrapText="1"/>
    </xf>
    <xf numFmtId="0" fontId="41" fillId="5" borderId="1" xfId="1" applyFont="1" applyFill="1" applyBorder="1" applyAlignment="1">
      <alignment horizontal="center" vertical="center" wrapText="1"/>
    </xf>
    <xf numFmtId="0" fontId="41" fillId="5" borderId="23" xfId="1" applyFont="1" applyFill="1" applyBorder="1" applyAlignment="1">
      <alignment horizontal="center" vertical="center" wrapText="1"/>
    </xf>
    <xf numFmtId="179" fontId="13" fillId="5" borderId="34" xfId="1" applyNumberFormat="1" applyFont="1" applyFill="1" applyBorder="1" applyAlignment="1" applyProtection="1">
      <alignment horizontal="center" vertical="center" shrinkToFit="1"/>
      <protection locked="0"/>
    </xf>
    <xf numFmtId="179" fontId="13" fillId="5" borderId="35" xfId="1" applyNumberFormat="1" applyFont="1" applyFill="1" applyBorder="1" applyAlignment="1" applyProtection="1">
      <alignment horizontal="center" vertical="center" shrinkToFit="1"/>
      <protection locked="0"/>
    </xf>
    <xf numFmtId="179" fontId="13" fillId="5" borderId="36" xfId="1" applyNumberFormat="1" applyFont="1" applyFill="1" applyBorder="1" applyAlignment="1" applyProtection="1">
      <alignment horizontal="center" vertical="center" shrinkToFit="1"/>
      <protection locked="0"/>
    </xf>
    <xf numFmtId="0" fontId="14" fillId="5" borderId="8" xfId="1" applyFont="1" applyFill="1" applyBorder="1" applyAlignment="1">
      <alignment horizontal="center" vertical="center" wrapText="1"/>
    </xf>
    <xf numFmtId="0" fontId="14" fillId="5" borderId="9" xfId="1" applyFont="1" applyFill="1" applyBorder="1" applyAlignment="1">
      <alignment horizontal="center" vertical="center" wrapText="1"/>
    </xf>
    <xf numFmtId="0" fontId="14" fillId="5" borderId="10" xfId="1" applyFont="1" applyFill="1" applyBorder="1" applyAlignment="1">
      <alignment horizontal="center" vertical="center"/>
    </xf>
    <xf numFmtId="3" fontId="23" fillId="5" borderId="56" xfId="1" applyNumberFormat="1" applyFont="1" applyFill="1" applyBorder="1" applyAlignment="1">
      <alignment horizontal="right" vertical="center" shrinkToFit="1"/>
    </xf>
    <xf numFmtId="3" fontId="23" fillId="5" borderId="155" xfId="1" applyNumberFormat="1" applyFont="1" applyFill="1" applyBorder="1" applyAlignment="1">
      <alignment horizontal="right" vertical="center" shrinkToFit="1"/>
    </xf>
    <xf numFmtId="0" fontId="13" fillId="5" borderId="33" xfId="1" applyFont="1" applyFill="1" applyBorder="1" applyAlignment="1">
      <alignment horizontal="center" vertical="center"/>
    </xf>
    <xf numFmtId="191" fontId="22" fillId="0" borderId="74" xfId="1" applyNumberFormat="1" applyFont="1" applyBorder="1" applyAlignment="1" applyProtection="1">
      <alignment horizontal="right" vertical="center" shrinkToFit="1"/>
      <protection locked="0"/>
    </xf>
    <xf numFmtId="0" fontId="6" fillId="0" borderId="33" xfId="1" applyFont="1" applyBorder="1" applyAlignment="1">
      <alignment horizontal="center" vertical="center"/>
    </xf>
    <xf numFmtId="3" fontId="23" fillId="0" borderId="49" xfId="1" applyNumberFormat="1" applyFont="1" applyBorder="1" applyAlignment="1">
      <alignment horizontal="right" vertical="center" shrinkToFit="1"/>
    </xf>
    <xf numFmtId="3" fontId="23" fillId="0" borderId="56" xfId="1" applyNumberFormat="1" applyFont="1" applyBorder="1" applyAlignment="1">
      <alignment horizontal="right" vertical="center" shrinkToFit="1"/>
    </xf>
    <xf numFmtId="3" fontId="23" fillId="0" borderId="155" xfId="1" applyNumberFormat="1" applyFont="1" applyBorder="1" applyAlignment="1">
      <alignment horizontal="right" vertical="center" shrinkToFit="1"/>
    </xf>
    <xf numFmtId="3" fontId="23" fillId="3" borderId="101" xfId="1" applyNumberFormat="1" applyFont="1" applyFill="1" applyBorder="1" applyAlignment="1">
      <alignment horizontal="right" vertical="center" shrinkToFit="1"/>
    </xf>
    <xf numFmtId="3" fontId="23" fillId="3" borderId="102" xfId="1" applyNumberFormat="1" applyFont="1" applyFill="1" applyBorder="1" applyAlignment="1">
      <alignment horizontal="right" vertical="center" shrinkToFit="1"/>
    </xf>
    <xf numFmtId="3" fontId="23" fillId="3" borderId="103" xfId="1" applyNumberFormat="1" applyFont="1" applyFill="1" applyBorder="1" applyAlignment="1">
      <alignment horizontal="right" vertical="center" shrinkToFit="1"/>
    </xf>
    <xf numFmtId="192" fontId="25" fillId="0" borderId="54" xfId="1" applyNumberFormat="1" applyFont="1" applyBorder="1" applyAlignment="1">
      <alignment horizontal="center" vertical="center" shrinkToFit="1"/>
    </xf>
    <xf numFmtId="192" fontId="25" fillId="0" borderId="81" xfId="1" applyNumberFormat="1" applyFont="1" applyBorder="1" applyAlignment="1">
      <alignment horizontal="center" vertical="center" shrinkToFit="1"/>
    </xf>
    <xf numFmtId="192" fontId="25" fillId="0" borderId="55" xfId="1" applyNumberFormat="1" applyFont="1" applyBorder="1" applyAlignment="1">
      <alignment horizontal="center" vertical="center" shrinkToFit="1"/>
    </xf>
    <xf numFmtId="192" fontId="25" fillId="0" borderId="57" xfId="1" applyNumberFormat="1" applyFont="1" applyBorder="1" applyAlignment="1">
      <alignment horizontal="center" vertical="center" shrinkToFit="1"/>
    </xf>
    <xf numFmtId="3" fontId="23" fillId="0" borderId="82" xfId="1" applyNumberFormat="1" applyFont="1" applyBorder="1" applyAlignment="1">
      <alignment horizontal="center" vertical="center" shrinkToFit="1"/>
    </xf>
    <xf numFmtId="3" fontId="23" fillId="0" borderId="81" xfId="1" applyNumberFormat="1" applyFont="1" applyBorder="1" applyAlignment="1">
      <alignment horizontal="center" vertical="center" shrinkToFit="1"/>
    </xf>
    <xf numFmtId="3" fontId="23" fillId="0" borderId="55" xfId="1" applyNumberFormat="1" applyFont="1" applyBorder="1" applyAlignment="1">
      <alignment horizontal="center" vertical="center" shrinkToFit="1"/>
    </xf>
    <xf numFmtId="3" fontId="23" fillId="0" borderId="105" xfId="1" applyNumberFormat="1" applyFont="1" applyBorder="1" applyAlignment="1">
      <alignment horizontal="center" vertical="center" shrinkToFit="1"/>
    </xf>
    <xf numFmtId="3" fontId="23" fillId="0" borderId="95" xfId="1" applyNumberFormat="1" applyFont="1" applyBorder="1" applyAlignment="1">
      <alignment horizontal="center" vertical="center" shrinkToFit="1"/>
    </xf>
    <xf numFmtId="3" fontId="23" fillId="0" borderId="97" xfId="1" applyNumberFormat="1" applyFont="1" applyBorder="1" applyAlignment="1">
      <alignment horizontal="center" vertical="center" shrinkToFit="1"/>
    </xf>
    <xf numFmtId="192" fontId="25" fillId="0" borderId="24" xfId="1" applyNumberFormat="1" applyFont="1" applyBorder="1" applyAlignment="1">
      <alignment horizontal="center" vertical="center" shrinkToFit="1"/>
    </xf>
    <xf numFmtId="192" fontId="25" fillId="0" borderId="25" xfId="1" applyNumberFormat="1" applyFont="1" applyBorder="1" applyAlignment="1">
      <alignment horizontal="center" vertical="center" shrinkToFit="1"/>
    </xf>
    <xf numFmtId="192" fontId="25" fillId="0" borderId="26" xfId="1" applyNumberFormat="1" applyFont="1" applyBorder="1" applyAlignment="1">
      <alignment horizontal="center" vertical="center" shrinkToFit="1"/>
    </xf>
    <xf numFmtId="0" fontId="23" fillId="5" borderId="0" xfId="1" applyFont="1" applyFill="1" applyAlignment="1">
      <alignment horizontal="center" shrinkToFit="1"/>
    </xf>
    <xf numFmtId="0" fontId="6" fillId="0" borderId="32" xfId="1" applyFont="1" applyBorder="1" applyAlignment="1">
      <alignment horizontal="center" vertical="center" textRotation="255"/>
    </xf>
    <xf numFmtId="0" fontId="6" fillId="0" borderId="40" xfId="1" applyFont="1" applyBorder="1" applyAlignment="1">
      <alignment horizontal="center" vertical="center" textRotation="255"/>
    </xf>
    <xf numFmtId="0" fontId="6" fillId="0" borderId="45" xfId="1" applyFont="1" applyBorder="1" applyAlignment="1">
      <alignment horizontal="center" vertical="center" textRotation="255"/>
    </xf>
    <xf numFmtId="3" fontId="23" fillId="0" borderId="24" xfId="1" applyNumberFormat="1" applyFont="1" applyBorder="1" applyAlignment="1">
      <alignment horizontal="right" vertical="center" shrinkToFit="1"/>
    </xf>
    <xf numFmtId="3" fontId="23" fillId="0" borderId="126" xfId="1" applyNumberFormat="1" applyFont="1" applyBorder="1" applyAlignment="1">
      <alignment horizontal="right" vertical="center" shrinkToFit="1"/>
    </xf>
    <xf numFmtId="192" fontId="25" fillId="0" borderId="10" xfId="1" applyNumberFormat="1" applyFont="1" applyBorder="1" applyAlignment="1">
      <alignment horizontal="center" vertical="center" shrinkToFit="1"/>
    </xf>
    <xf numFmtId="192" fontId="25" fillId="0" borderId="8" xfId="1" applyNumberFormat="1" applyFont="1" applyBorder="1" applyAlignment="1">
      <alignment horizontal="center" vertical="center" shrinkToFit="1"/>
    </xf>
    <xf numFmtId="192" fontId="25" fillId="0" borderId="9" xfId="1" applyNumberFormat="1" applyFont="1" applyBorder="1" applyAlignment="1">
      <alignment horizontal="center" vertical="center" shrinkToFit="1"/>
    </xf>
    <xf numFmtId="0" fontId="6" fillId="5" borderId="24" xfId="1" applyFont="1" applyFill="1" applyBorder="1" applyAlignment="1">
      <alignment horizontal="left" vertical="center"/>
    </xf>
    <xf numFmtId="0" fontId="6" fillId="5" borderId="25" xfId="1" applyFont="1" applyFill="1" applyBorder="1" applyAlignment="1">
      <alignment horizontal="left" vertical="center"/>
    </xf>
    <xf numFmtId="0" fontId="6" fillId="5" borderId="26" xfId="1" applyFont="1" applyFill="1" applyBorder="1" applyAlignment="1">
      <alignment horizontal="left" vertical="center"/>
    </xf>
    <xf numFmtId="3" fontId="23" fillId="4" borderId="144" xfId="1" applyNumberFormat="1" applyFont="1" applyFill="1" applyBorder="1" applyAlignment="1">
      <alignment horizontal="right" vertical="center" shrinkToFit="1"/>
    </xf>
    <xf numFmtId="3" fontId="23" fillId="5" borderId="105" xfId="1" applyNumberFormat="1" applyFont="1" applyFill="1" applyBorder="1" applyAlignment="1">
      <alignment horizontal="right" vertical="center" shrinkToFit="1"/>
    </xf>
    <xf numFmtId="3" fontId="23" fillId="5" borderId="119" xfId="1" applyNumberFormat="1" applyFont="1" applyFill="1" applyBorder="1" applyAlignment="1">
      <alignment horizontal="right" vertical="center" shrinkToFit="1"/>
    </xf>
    <xf numFmtId="3" fontId="23" fillId="5" borderId="85" xfId="1" applyNumberFormat="1" applyFont="1" applyFill="1" applyBorder="1" applyAlignment="1">
      <alignment horizontal="right" vertical="center" shrinkToFit="1"/>
    </xf>
    <xf numFmtId="3" fontId="23" fillId="0" borderId="44" xfId="1" applyNumberFormat="1" applyFont="1" applyBorder="1" applyAlignment="1">
      <alignment horizontal="right" vertical="center" shrinkToFit="1"/>
    </xf>
    <xf numFmtId="3" fontId="23" fillId="0" borderId="107" xfId="1" applyNumberFormat="1" applyFont="1" applyBorder="1" applyAlignment="1">
      <alignment horizontal="right" vertical="center" shrinkToFit="1"/>
    </xf>
    <xf numFmtId="3" fontId="23" fillId="0" borderId="151" xfId="1" applyNumberFormat="1" applyFont="1" applyBorder="1" applyAlignment="1">
      <alignment horizontal="right" vertical="center" shrinkToFit="1"/>
    </xf>
    <xf numFmtId="3" fontId="23" fillId="0" borderId="50" xfId="1" applyNumberFormat="1" applyFont="1" applyBorder="1" applyAlignment="1">
      <alignment horizontal="right" vertical="center" shrinkToFit="1"/>
    </xf>
    <xf numFmtId="3" fontId="23" fillId="0" borderId="172" xfId="1" applyNumberFormat="1" applyFont="1" applyBorder="1" applyAlignment="1">
      <alignment horizontal="right" vertical="center" shrinkToFit="1"/>
    </xf>
    <xf numFmtId="3" fontId="23" fillId="0" borderId="171" xfId="1" applyNumberFormat="1" applyFont="1" applyBorder="1" applyAlignment="1">
      <alignment horizontal="right" vertical="center" shrinkToFit="1"/>
    </xf>
    <xf numFmtId="3" fontId="23" fillId="5" borderId="145" xfId="1" applyNumberFormat="1" applyFont="1" applyFill="1" applyBorder="1" applyAlignment="1">
      <alignment horizontal="right" vertical="center" shrinkToFit="1"/>
    </xf>
    <xf numFmtId="3" fontId="23" fillId="0" borderId="61" xfId="1" applyNumberFormat="1" applyFont="1" applyBorder="1" applyAlignment="1">
      <alignment horizontal="right" vertical="center" shrinkToFit="1"/>
    </xf>
    <xf numFmtId="196" fontId="25" fillId="5" borderId="163" xfId="0" applyNumberFormat="1" applyFont="1" applyFill="1" applyBorder="1" applyAlignment="1">
      <alignment horizontal="center" vertical="center"/>
    </xf>
    <xf numFmtId="3" fontId="23" fillId="0" borderId="166" xfId="1" applyNumberFormat="1" applyFont="1" applyBorder="1" applyAlignment="1">
      <alignment horizontal="center" vertical="center" shrinkToFit="1"/>
    </xf>
    <xf numFmtId="3" fontId="23" fillId="0" borderId="98" xfId="1" applyNumberFormat="1" applyFont="1" applyBorder="1" applyAlignment="1">
      <alignment horizontal="center" vertical="center" shrinkToFit="1"/>
    </xf>
    <xf numFmtId="3" fontId="23" fillId="0" borderId="158" xfId="1" applyNumberFormat="1" applyFont="1" applyBorder="1" applyAlignment="1">
      <alignment horizontal="center" vertical="center" shrinkToFit="1"/>
    </xf>
    <xf numFmtId="193" fontId="23" fillId="5" borderId="163" xfId="0" applyNumberFormat="1" applyFont="1" applyFill="1" applyBorder="1" applyAlignment="1">
      <alignment horizontal="center" vertical="center"/>
    </xf>
    <xf numFmtId="3" fontId="23" fillId="4" borderId="54" xfId="1" applyNumberFormat="1" applyFont="1" applyFill="1" applyBorder="1" applyAlignment="1">
      <alignment horizontal="right" vertical="center" shrinkToFit="1"/>
    </xf>
    <xf numFmtId="3" fontId="23" fillId="0" borderId="26" xfId="1" applyNumberFormat="1" applyFont="1" applyBorder="1" applyAlignment="1">
      <alignment horizontal="right" vertical="center" shrinkToFit="1"/>
    </xf>
    <xf numFmtId="3" fontId="23" fillId="4" borderId="55" xfId="1" applyNumberFormat="1" applyFont="1" applyFill="1" applyBorder="1" applyAlignment="1">
      <alignment horizontal="right" vertical="center" shrinkToFit="1"/>
    </xf>
    <xf numFmtId="193" fontId="23" fillId="0" borderId="54" xfId="1" applyNumberFormat="1" applyFont="1" applyBorder="1" applyAlignment="1">
      <alignment horizontal="center" vertical="center" shrinkToFit="1"/>
    </xf>
    <xf numFmtId="193" fontId="23" fillId="0" borderId="81" xfId="1" applyNumberFormat="1" applyFont="1" applyBorder="1" applyAlignment="1">
      <alignment horizontal="center" vertical="center" shrinkToFit="1"/>
    </xf>
    <xf numFmtId="193" fontId="23" fillId="0" borderId="55" xfId="1" applyNumberFormat="1" applyFont="1" applyBorder="1" applyAlignment="1">
      <alignment horizontal="center" vertical="center" shrinkToFit="1"/>
    </xf>
    <xf numFmtId="193" fontId="23" fillId="0" borderId="60" xfId="1" applyNumberFormat="1" applyFont="1" applyBorder="1" applyAlignment="1">
      <alignment horizontal="center" vertical="center" shrinkToFit="1"/>
    </xf>
    <xf numFmtId="193" fontId="23" fillId="0" borderId="160" xfId="1" applyNumberFormat="1" applyFont="1" applyBorder="1" applyAlignment="1">
      <alignment horizontal="center" vertical="center" shrinkToFit="1"/>
    </xf>
    <xf numFmtId="193" fontId="23" fillId="0" borderId="61" xfId="1" applyNumberFormat="1" applyFont="1" applyBorder="1" applyAlignment="1">
      <alignment horizontal="center" vertical="center" shrinkToFit="1"/>
    </xf>
    <xf numFmtId="3" fontId="23" fillId="0" borderId="131" xfId="1" applyNumberFormat="1" applyFont="1" applyBorder="1" applyAlignment="1">
      <alignment horizontal="right" vertical="center" shrinkToFit="1"/>
    </xf>
    <xf numFmtId="3" fontId="23" fillId="0" borderId="97" xfId="1" applyNumberFormat="1" applyFont="1" applyBorder="1" applyAlignment="1">
      <alignment horizontal="right" vertical="center" shrinkToFit="1"/>
    </xf>
    <xf numFmtId="3" fontId="23" fillId="0" borderId="105" xfId="1" applyNumberFormat="1" applyFont="1" applyBorder="1" applyAlignment="1">
      <alignment horizontal="right" vertical="center" shrinkToFit="1"/>
    </xf>
    <xf numFmtId="3" fontId="23" fillId="0" borderId="146" xfId="1" applyNumberFormat="1" applyFont="1" applyBorder="1" applyAlignment="1">
      <alignment horizontal="right" vertical="center" shrinkToFit="1"/>
    </xf>
    <xf numFmtId="3" fontId="23" fillId="0" borderId="96" xfId="1" applyNumberFormat="1" applyFont="1" applyBorder="1" applyAlignment="1">
      <alignment horizontal="right" vertical="center" shrinkToFit="1"/>
    </xf>
    <xf numFmtId="3" fontId="23" fillId="3" borderId="29" xfId="1" applyNumberFormat="1" applyFont="1" applyFill="1" applyBorder="1" applyAlignment="1">
      <alignment horizontal="center" vertical="center" shrinkToFit="1"/>
    </xf>
    <xf numFmtId="3" fontId="23" fillId="3" borderId="30" xfId="1" applyNumberFormat="1" applyFont="1" applyFill="1" applyBorder="1" applyAlignment="1">
      <alignment horizontal="center" vertical="center" shrinkToFit="1"/>
    </xf>
    <xf numFmtId="3" fontId="23" fillId="3" borderId="31" xfId="1" applyNumberFormat="1" applyFont="1" applyFill="1" applyBorder="1" applyAlignment="1">
      <alignment horizontal="center" vertical="center" shrinkToFit="1"/>
    </xf>
    <xf numFmtId="3" fontId="23" fillId="0" borderId="29" xfId="1" applyNumberFormat="1" applyFont="1" applyBorder="1" applyAlignment="1">
      <alignment horizontal="right" vertical="center" shrinkToFit="1"/>
    </xf>
    <xf numFmtId="3" fontId="23" fillId="0" borderId="30" xfId="1" applyNumberFormat="1" applyFont="1" applyBorder="1" applyAlignment="1">
      <alignment horizontal="right" vertical="center" shrinkToFit="1"/>
    </xf>
    <xf numFmtId="3" fontId="23" fillId="0" borderId="31" xfId="1" applyNumberFormat="1" applyFont="1" applyBorder="1" applyAlignment="1">
      <alignment horizontal="right" vertical="center" shrinkToFit="1"/>
    </xf>
    <xf numFmtId="3" fontId="23" fillId="3" borderId="29" xfId="1" applyNumberFormat="1" applyFont="1" applyFill="1" applyBorder="1" applyAlignment="1">
      <alignment horizontal="right" vertical="center" shrinkToFit="1"/>
    </xf>
    <xf numFmtId="3" fontId="23" fillId="3" borderId="30" xfId="1" applyNumberFormat="1" applyFont="1" applyFill="1" applyBorder="1" applyAlignment="1">
      <alignment horizontal="right" vertical="center" shrinkToFit="1"/>
    </xf>
    <xf numFmtId="3" fontId="23" fillId="3" borderId="31" xfId="1" applyNumberFormat="1" applyFont="1" applyFill="1" applyBorder="1" applyAlignment="1">
      <alignment horizontal="right" vertical="center" shrinkToFit="1"/>
    </xf>
    <xf numFmtId="0" fontId="65" fillId="0" borderId="8" xfId="6" applyFont="1" applyBorder="1" applyAlignment="1">
      <alignment horizontal="distributed" vertical="center"/>
    </xf>
    <xf numFmtId="0" fontId="65" fillId="10" borderId="8" xfId="6" applyFont="1" applyFill="1" applyBorder="1" applyAlignment="1">
      <alignment horizontal="center" vertical="center" shrinkToFit="1"/>
    </xf>
    <xf numFmtId="0" fontId="11" fillId="0" borderId="0" xfId="6" applyFont="1" applyAlignment="1">
      <alignment horizontal="left" vertical="top" wrapText="1"/>
    </xf>
    <xf numFmtId="0" fontId="65" fillId="0" borderId="0" xfId="6" applyFont="1" applyAlignment="1">
      <alignment horizontal="left" vertical="center" wrapText="1"/>
    </xf>
    <xf numFmtId="0" fontId="65" fillId="10" borderId="0" xfId="6" applyFont="1" applyFill="1" applyAlignment="1">
      <alignment horizontal="center" vertical="center" shrinkToFit="1"/>
    </xf>
    <xf numFmtId="0" fontId="65" fillId="0" borderId="0" xfId="6" applyFont="1" applyAlignment="1">
      <alignment horizontal="center" vertical="center"/>
    </xf>
    <xf numFmtId="0" fontId="65" fillId="0" borderId="30" xfId="6" applyFont="1" applyBorder="1" applyAlignment="1">
      <alignment horizontal="distributed" vertical="center"/>
    </xf>
    <xf numFmtId="0" fontId="65" fillId="10" borderId="30" xfId="6" applyFont="1" applyFill="1" applyBorder="1" applyAlignment="1">
      <alignment horizontal="center" vertical="center" shrinkToFit="1"/>
    </xf>
    <xf numFmtId="0" fontId="11" fillId="0" borderId="0" xfId="6" applyFont="1" applyAlignment="1">
      <alignment horizontal="left" vertical="center" wrapText="1"/>
    </xf>
    <xf numFmtId="0" fontId="3" fillId="10" borderId="33" xfId="6" applyFont="1" applyFill="1" applyBorder="1" applyAlignment="1">
      <alignment horizontal="center" vertical="center"/>
    </xf>
    <xf numFmtId="0" fontId="11" fillId="0" borderId="33" xfId="6" applyFont="1" applyBorder="1" applyAlignment="1">
      <alignment horizontal="left" vertical="center" wrapText="1"/>
    </xf>
    <xf numFmtId="0" fontId="65" fillId="0" borderId="10" xfId="6" applyFont="1" applyBorder="1" applyAlignment="1">
      <alignment horizontal="center" vertical="center"/>
    </xf>
    <xf numFmtId="0" fontId="65" fillId="0" borderId="8" xfId="6" applyFont="1" applyBorder="1" applyAlignment="1">
      <alignment horizontal="center" vertical="center"/>
    </xf>
    <xf numFmtId="0" fontId="65" fillId="0" borderId="10" xfId="6" applyFont="1" applyBorder="1" applyAlignment="1">
      <alignment horizontal="center" vertical="center" wrapText="1"/>
    </xf>
    <xf numFmtId="0" fontId="1" fillId="0" borderId="8" xfId="6" applyBorder="1" applyAlignment="1">
      <alignment horizontal="center" vertical="center" wrapText="1"/>
    </xf>
    <xf numFmtId="0" fontId="1" fillId="0" borderId="9" xfId="6" applyBorder="1" applyAlignment="1">
      <alignment horizontal="center" vertical="center" wrapText="1"/>
    </xf>
    <xf numFmtId="0" fontId="1" fillId="0" borderId="8" xfId="6" applyBorder="1" applyAlignment="1">
      <alignment horizontal="center" vertical="center"/>
    </xf>
    <xf numFmtId="0" fontId="1" fillId="0" borderId="9" xfId="6" applyBorder="1" applyAlignment="1">
      <alignment horizontal="center" vertical="center"/>
    </xf>
    <xf numFmtId="0" fontId="3" fillId="0" borderId="10" xfId="6" applyFont="1" applyBorder="1" applyAlignment="1">
      <alignment horizontal="center" vertical="center" wrapText="1"/>
    </xf>
    <xf numFmtId="0" fontId="3" fillId="0" borderId="8" xfId="6" applyFont="1" applyBorder="1" applyAlignment="1">
      <alignment horizontal="center" vertical="center" wrapText="1"/>
    </xf>
    <xf numFmtId="0" fontId="3" fillId="0" borderId="9" xfId="6" applyFont="1" applyBorder="1" applyAlignment="1">
      <alignment horizontal="center" vertical="center" wrapText="1"/>
    </xf>
    <xf numFmtId="196" fontId="72" fillId="0" borderId="10" xfId="6" applyNumberFormat="1" applyFont="1" applyBorder="1" applyAlignment="1">
      <alignment horizontal="right" vertical="center"/>
    </xf>
    <xf numFmtId="0" fontId="1" fillId="0" borderId="8" xfId="6" applyBorder="1" applyAlignment="1">
      <alignment horizontal="right" vertical="center"/>
    </xf>
    <xf numFmtId="0" fontId="11" fillId="0" borderId="197" xfId="6" applyFont="1" applyBorder="1" applyAlignment="1">
      <alignment horizontal="distributed" vertical="center"/>
    </xf>
    <xf numFmtId="0" fontId="11" fillId="0" borderId="33" xfId="6" applyFont="1" applyBorder="1" applyAlignment="1">
      <alignment horizontal="distributed" vertical="center"/>
    </xf>
    <xf numFmtId="177" fontId="65" fillId="10" borderId="29" xfId="6" applyNumberFormat="1" applyFont="1" applyFill="1" applyBorder="1" applyAlignment="1">
      <alignment horizontal="center" vertical="center" shrinkToFit="1"/>
    </xf>
    <xf numFmtId="177" fontId="65" fillId="10" borderId="30" xfId="6" applyNumberFormat="1" applyFont="1" applyFill="1" applyBorder="1" applyAlignment="1">
      <alignment horizontal="center" vertical="center" shrinkToFit="1"/>
    </xf>
    <xf numFmtId="177" fontId="65" fillId="10" borderId="114" xfId="6" applyNumberFormat="1" applyFont="1" applyFill="1" applyBorder="1" applyAlignment="1">
      <alignment horizontal="center" vertical="center" shrinkToFit="1"/>
    </xf>
    <xf numFmtId="0" fontId="3" fillId="0" borderId="197" xfId="6" applyFont="1" applyBorder="1" applyAlignment="1">
      <alignment horizontal="distributed" vertical="center"/>
    </xf>
    <xf numFmtId="0" fontId="3" fillId="0" borderId="33" xfId="6" applyFont="1" applyBorder="1" applyAlignment="1">
      <alignment horizontal="distributed" vertical="center"/>
    </xf>
    <xf numFmtId="0" fontId="65" fillId="10" borderId="10" xfId="6" applyFont="1" applyFill="1" applyBorder="1" applyAlignment="1">
      <alignment horizontal="center" vertical="center"/>
    </xf>
    <xf numFmtId="0" fontId="65" fillId="10" borderId="8" xfId="6" applyFont="1" applyFill="1" applyBorder="1" applyAlignment="1">
      <alignment horizontal="center" vertical="center"/>
    </xf>
    <xf numFmtId="0" fontId="65" fillId="10" borderId="11" xfId="6" applyFont="1" applyFill="1" applyBorder="1" applyAlignment="1">
      <alignment horizontal="center" vertical="center"/>
    </xf>
    <xf numFmtId="0" fontId="3" fillId="0" borderId="12" xfId="6" applyFont="1" applyBorder="1" applyAlignment="1">
      <alignment horizontal="center" vertical="center"/>
    </xf>
    <xf numFmtId="0" fontId="3" fillId="0" borderId="13" xfId="6" applyFont="1" applyBorder="1" applyAlignment="1">
      <alignment horizontal="center" vertical="center"/>
    </xf>
    <xf numFmtId="0" fontId="3" fillId="0" borderId="14" xfId="6" applyFont="1" applyBorder="1" applyAlignment="1">
      <alignment horizontal="center" vertical="center"/>
    </xf>
    <xf numFmtId="0" fontId="65" fillId="10" borderId="15" xfId="6" applyFont="1" applyFill="1" applyBorder="1" applyAlignment="1">
      <alignment horizontal="center" vertical="center"/>
    </xf>
    <xf numFmtId="0" fontId="65" fillId="10" borderId="13" xfId="6" applyFont="1" applyFill="1" applyBorder="1" applyAlignment="1">
      <alignment horizontal="center" vertical="center"/>
    </xf>
    <xf numFmtId="0" fontId="65" fillId="10" borderId="16" xfId="6" applyFont="1" applyFill="1" applyBorder="1" applyAlignment="1">
      <alignment horizontal="center" vertical="center"/>
    </xf>
    <xf numFmtId="0" fontId="69" fillId="0" borderId="0" xfId="6" applyFont="1" applyAlignment="1">
      <alignment horizontal="center" vertical="center"/>
    </xf>
    <xf numFmtId="0" fontId="3" fillId="0" borderId="196" xfId="6" applyFont="1" applyBorder="1" applyAlignment="1">
      <alignment horizontal="distributed" vertical="center"/>
    </xf>
    <xf numFmtId="0" fontId="3" fillId="0" borderId="203" xfId="6" applyFont="1" applyBorder="1" applyAlignment="1">
      <alignment horizontal="distributed" vertical="center"/>
    </xf>
    <xf numFmtId="0" fontId="65" fillId="5" borderId="5" xfId="6" applyFont="1" applyFill="1" applyBorder="1" applyAlignment="1">
      <alignment horizontal="center" vertical="center" shrinkToFit="1"/>
    </xf>
    <xf numFmtId="0" fontId="65" fillId="5" borderId="3" xfId="6" applyFont="1" applyFill="1" applyBorder="1" applyAlignment="1">
      <alignment horizontal="center" vertical="center" shrinkToFit="1"/>
    </xf>
    <xf numFmtId="0" fontId="65" fillId="10" borderId="3" xfId="6" applyFont="1" applyFill="1" applyBorder="1" applyAlignment="1">
      <alignment horizontal="center" vertical="center" shrinkToFit="1"/>
    </xf>
    <xf numFmtId="0" fontId="65" fillId="10" borderId="29" xfId="6" applyFont="1" applyFill="1" applyBorder="1" applyAlignment="1">
      <alignment horizontal="center" vertical="center" shrinkToFit="1"/>
    </xf>
    <xf numFmtId="0" fontId="65" fillId="10" borderId="114" xfId="6" applyFont="1" applyFill="1" applyBorder="1" applyAlignment="1">
      <alignment horizontal="center" vertical="center" shrinkToFit="1"/>
    </xf>
    <xf numFmtId="0" fontId="36" fillId="0" borderId="24" xfId="0"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26" xfId="0" applyFont="1" applyBorder="1" applyAlignment="1">
      <alignment horizontal="center" vertical="center" shrinkToFit="1"/>
    </xf>
    <xf numFmtId="0" fontId="37" fillId="0" borderId="10" xfId="0" applyFont="1" applyBorder="1" applyAlignment="1">
      <alignment horizontal="center" vertical="center"/>
    </xf>
    <xf numFmtId="0" fontId="37" fillId="0" borderId="8" xfId="0" applyFont="1" applyBorder="1" applyAlignment="1">
      <alignment horizontal="center" vertical="center"/>
    </xf>
    <xf numFmtId="0" fontId="37" fillId="0" borderId="11" xfId="0" applyFont="1" applyBorder="1" applyAlignment="1">
      <alignment horizontal="center" vertical="center"/>
    </xf>
    <xf numFmtId="0" fontId="37" fillId="0" borderId="7" xfId="0" applyFont="1" applyBorder="1" applyAlignment="1">
      <alignment horizontal="center" vertical="center"/>
    </xf>
    <xf numFmtId="0" fontId="37" fillId="5" borderId="176" xfId="1" applyFont="1" applyFill="1" applyBorder="1" applyAlignment="1">
      <alignment horizontal="center" vertical="center" shrinkToFit="1"/>
    </xf>
    <xf numFmtId="0" fontId="37" fillId="5" borderId="177" xfId="1" applyFont="1" applyFill="1" applyBorder="1" applyAlignment="1">
      <alignment horizontal="center" vertical="center" shrinkToFit="1"/>
    </xf>
    <xf numFmtId="0" fontId="37" fillId="5" borderId="178" xfId="1" applyFont="1" applyFill="1" applyBorder="1" applyAlignment="1">
      <alignment horizontal="center" vertical="center" shrinkToFit="1"/>
    </xf>
    <xf numFmtId="3" fontId="37" fillId="0" borderId="176" xfId="1" applyNumberFormat="1" applyFont="1" applyBorder="1" applyAlignment="1">
      <alignment horizontal="right" vertical="center" shrinkToFit="1"/>
    </xf>
    <xf numFmtId="3" fontId="37" fillId="0" borderId="190" xfId="1" applyNumberFormat="1" applyFont="1" applyBorder="1" applyAlignment="1">
      <alignment horizontal="right" vertical="center" shrinkToFit="1"/>
    </xf>
    <xf numFmtId="3" fontId="37" fillId="0" borderId="188" xfId="1" applyNumberFormat="1" applyFont="1" applyBorder="1" applyAlignment="1">
      <alignment horizontal="right" vertical="center" shrinkToFit="1"/>
    </xf>
    <xf numFmtId="3" fontId="37" fillId="0" borderId="178" xfId="1" applyNumberFormat="1" applyFont="1" applyBorder="1" applyAlignment="1">
      <alignment horizontal="right" vertical="center" shrinkToFit="1"/>
    </xf>
    <xf numFmtId="3" fontId="37" fillId="0" borderId="47" xfId="1" applyNumberFormat="1" applyFont="1" applyBorder="1" applyAlignment="1">
      <alignment horizontal="right" vertical="center" shrinkToFit="1"/>
    </xf>
    <xf numFmtId="3" fontId="37" fillId="0" borderId="150" xfId="1" applyNumberFormat="1" applyFont="1" applyBorder="1" applyAlignment="1">
      <alignment horizontal="right" vertical="center" shrinkToFit="1"/>
    </xf>
    <xf numFmtId="0" fontId="37" fillId="0" borderId="191" xfId="0" applyFont="1" applyBorder="1" applyAlignment="1">
      <alignment horizontal="center" vertical="center"/>
    </xf>
    <xf numFmtId="0" fontId="37" fillId="0" borderId="190" xfId="0" applyFont="1" applyBorder="1" applyAlignment="1">
      <alignment horizontal="center" vertical="center"/>
    </xf>
    <xf numFmtId="0" fontId="37" fillId="0" borderId="188" xfId="0" applyFont="1" applyBorder="1" applyAlignment="1">
      <alignment horizontal="center" vertical="center"/>
    </xf>
    <xf numFmtId="0" fontId="37" fillId="0" borderId="178" xfId="0" applyFont="1" applyBorder="1" applyAlignment="1">
      <alignment horizontal="center" vertical="center"/>
    </xf>
    <xf numFmtId="0" fontId="37" fillId="0" borderId="176" xfId="0" applyFont="1" applyBorder="1" applyAlignment="1">
      <alignment horizontal="center" vertical="center"/>
    </xf>
    <xf numFmtId="0" fontId="37" fillId="0" borderId="189" xfId="0" applyFont="1" applyBorder="1" applyAlignment="1">
      <alignment horizontal="center" vertical="center"/>
    </xf>
    <xf numFmtId="0" fontId="37" fillId="0" borderId="151" xfId="0" applyFont="1" applyBorder="1" applyAlignment="1">
      <alignment horizontal="center" vertical="center"/>
    </xf>
    <xf numFmtId="0" fontId="37" fillId="0" borderId="167" xfId="0" applyFont="1" applyBorder="1" applyAlignment="1">
      <alignment horizontal="center" vertical="center"/>
    </xf>
    <xf numFmtId="0" fontId="37" fillId="0" borderId="82" xfId="0" applyFont="1" applyBorder="1" applyAlignment="1">
      <alignment horizontal="center"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55" xfId="0" applyFont="1" applyBorder="1" applyAlignment="1">
      <alignment horizontal="center" vertical="center"/>
    </xf>
    <xf numFmtId="0" fontId="37" fillId="0" borderId="54" xfId="0" applyFont="1" applyBorder="1" applyAlignment="1">
      <alignment horizontal="center" vertical="center"/>
    </xf>
    <xf numFmtId="0" fontId="37" fillId="0" borderId="83" xfId="0" applyFont="1" applyBorder="1" applyAlignment="1">
      <alignment horizontal="center" vertical="center"/>
    </xf>
    <xf numFmtId="0" fontId="37" fillId="0" borderId="179" xfId="0" applyFont="1" applyBorder="1" applyAlignment="1">
      <alignment horizontal="center" vertical="center"/>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47" xfId="0" applyFont="1" applyBorder="1" applyAlignment="1">
      <alignment horizontal="center" vertical="center"/>
    </xf>
    <xf numFmtId="0" fontId="37" fillId="0" borderId="150" xfId="0" applyFont="1" applyBorder="1" applyAlignment="1">
      <alignment horizontal="center" vertical="center"/>
    </xf>
    <xf numFmtId="3" fontId="37" fillId="5" borderId="54" xfId="1" applyNumberFormat="1" applyFont="1" applyFill="1" applyBorder="1" applyAlignment="1">
      <alignment horizontal="center" vertical="center" shrinkToFit="1"/>
    </xf>
    <xf numFmtId="3" fontId="37" fillId="5" borderId="81" xfId="1" applyNumberFormat="1" applyFont="1" applyFill="1" applyBorder="1" applyAlignment="1">
      <alignment horizontal="center" vertical="center" shrinkToFit="1"/>
    </xf>
    <xf numFmtId="3" fontId="37" fillId="5" borderId="55" xfId="1" applyNumberFormat="1" applyFont="1" applyFill="1" applyBorder="1" applyAlignment="1">
      <alignment horizontal="center" vertical="center" shrinkToFit="1"/>
    </xf>
    <xf numFmtId="3" fontId="37" fillId="5" borderId="96" xfId="1" applyNumberFormat="1" applyFont="1" applyFill="1" applyBorder="1" applyAlignment="1">
      <alignment horizontal="center" vertical="center" shrinkToFit="1"/>
    </xf>
    <xf numFmtId="3" fontId="37" fillId="5" borderId="95" xfId="1" applyNumberFormat="1" applyFont="1" applyFill="1" applyBorder="1" applyAlignment="1">
      <alignment horizontal="center" vertical="center" shrinkToFit="1"/>
    </xf>
    <xf numFmtId="3" fontId="37" fillId="5" borderId="97" xfId="1" applyNumberFormat="1" applyFont="1" applyFill="1" applyBorder="1" applyAlignment="1">
      <alignment horizontal="center" vertical="center" shrinkToFit="1"/>
    </xf>
    <xf numFmtId="3" fontId="36" fillId="0" borderId="92" xfId="0" applyNumberFormat="1" applyFont="1" applyBorder="1" applyAlignment="1">
      <alignment horizontal="center" vertical="center"/>
    </xf>
    <xf numFmtId="0" fontId="36" fillId="0" borderId="100" xfId="0" applyFont="1" applyBorder="1" applyAlignment="1">
      <alignment horizontal="center" vertical="center"/>
    </xf>
    <xf numFmtId="0" fontId="36" fillId="0" borderId="93" xfId="0" applyFont="1" applyBorder="1" applyAlignment="1">
      <alignment horizontal="center" vertical="center"/>
    </xf>
    <xf numFmtId="0" fontId="37" fillId="0" borderId="181" xfId="0" applyFont="1" applyBorder="1" applyAlignment="1">
      <alignment horizontal="center" vertical="center"/>
    </xf>
    <xf numFmtId="0" fontId="37" fillId="0" borderId="184" xfId="0" applyFont="1" applyBorder="1" applyAlignment="1">
      <alignment horizontal="center" vertic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7" fillId="0" borderId="180" xfId="0" applyFont="1" applyBorder="1" applyAlignment="1">
      <alignment horizontal="center" vertical="center"/>
    </xf>
    <xf numFmtId="0" fontId="37" fillId="0" borderId="182" xfId="0" applyFont="1" applyBorder="1" applyAlignment="1">
      <alignment horizontal="center" vertical="center"/>
    </xf>
    <xf numFmtId="0" fontId="37" fillId="0" borderId="183" xfId="0" applyFont="1" applyBorder="1" applyAlignment="1">
      <alignment horizontal="center" vertical="center"/>
    </xf>
    <xf numFmtId="0" fontId="37" fillId="0" borderId="143" xfId="0" applyFont="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84" xfId="0" applyFont="1" applyBorder="1" applyAlignment="1">
      <alignment horizontal="center" vertical="center"/>
    </xf>
    <xf numFmtId="0" fontId="37" fillId="0" borderId="144" xfId="0" applyFont="1" applyBorder="1" applyAlignment="1">
      <alignment horizontal="center" vertical="center"/>
    </xf>
    <xf numFmtId="0" fontId="37" fillId="5" borderId="176" xfId="1" applyFont="1" applyFill="1" applyBorder="1" applyAlignment="1">
      <alignment horizontal="left" vertical="center" shrinkToFit="1"/>
    </xf>
    <xf numFmtId="0" fontId="37" fillId="5" borderId="177" xfId="1" applyFont="1" applyFill="1" applyBorder="1" applyAlignment="1">
      <alignment horizontal="left" vertical="center" shrinkToFit="1"/>
    </xf>
    <xf numFmtId="0" fontId="37" fillId="5" borderId="178" xfId="1" applyFont="1" applyFill="1" applyBorder="1" applyAlignment="1">
      <alignment horizontal="left" vertical="center" shrinkToFit="1"/>
    </xf>
    <xf numFmtId="0" fontId="37" fillId="5" borderId="54" xfId="1" applyFont="1" applyFill="1" applyBorder="1" applyAlignment="1">
      <alignment horizontal="left" vertical="center" shrinkToFit="1"/>
    </xf>
    <xf numFmtId="0" fontId="37" fillId="5" borderId="81" xfId="1" applyFont="1" applyFill="1" applyBorder="1" applyAlignment="1">
      <alignment horizontal="left" vertical="center" shrinkToFit="1"/>
    </xf>
    <xf numFmtId="0" fontId="37" fillId="5" borderId="55" xfId="1" applyFont="1" applyFill="1" applyBorder="1" applyAlignment="1">
      <alignment horizontal="left" vertical="center" shrinkToFit="1"/>
    </xf>
    <xf numFmtId="0" fontId="37" fillId="5" borderId="47" xfId="1" applyFont="1" applyFill="1" applyBorder="1" applyAlignment="1">
      <alignment horizontal="left" vertical="center" shrinkToFit="1"/>
    </xf>
    <xf numFmtId="0" fontId="37" fillId="5" borderId="75" xfId="1" applyFont="1" applyFill="1" applyBorder="1" applyAlignment="1">
      <alignment horizontal="left" vertical="center" shrinkToFit="1"/>
    </xf>
    <xf numFmtId="0" fontId="37" fillId="5" borderId="50" xfId="1" applyFont="1" applyFill="1" applyBorder="1" applyAlignment="1">
      <alignment horizontal="left" vertical="center" shrinkToFit="1"/>
    </xf>
    <xf numFmtId="0" fontId="37" fillId="0" borderId="127" xfId="0" applyFont="1" applyBorder="1" applyAlignment="1">
      <alignment horizontal="center" vertical="center"/>
    </xf>
    <xf numFmtId="3" fontId="37" fillId="5" borderId="128" xfId="1" applyNumberFormat="1" applyFont="1" applyFill="1" applyBorder="1" applyAlignment="1">
      <alignment horizontal="right" vertical="center" shrinkToFit="1"/>
    </xf>
    <xf numFmtId="3" fontId="37" fillId="5" borderId="129" xfId="1" applyNumberFormat="1" applyFont="1" applyFill="1" applyBorder="1" applyAlignment="1">
      <alignment horizontal="right" vertical="center" shrinkToFit="1"/>
    </xf>
    <xf numFmtId="0" fontId="37" fillId="5" borderId="24" xfId="1" applyFont="1" applyFill="1" applyBorder="1" applyAlignment="1">
      <alignment horizontal="right" vertical="center" shrinkToFit="1"/>
    </xf>
    <xf numFmtId="0" fontId="37" fillId="5" borderId="25" xfId="1" applyFont="1" applyFill="1" applyBorder="1" applyAlignment="1">
      <alignment horizontal="right" vertical="center" shrinkToFit="1"/>
    </xf>
    <xf numFmtId="3" fontId="37" fillId="5" borderId="99" xfId="1" applyNumberFormat="1" applyFont="1" applyFill="1" applyBorder="1" applyAlignment="1">
      <alignment horizontal="right" vertical="center" shrinkToFit="1"/>
    </xf>
    <xf numFmtId="3" fontId="37" fillId="5" borderId="130" xfId="1" applyNumberFormat="1" applyFont="1" applyFill="1" applyBorder="1" applyAlignment="1">
      <alignment horizontal="right" vertical="center" shrinkToFit="1"/>
    </xf>
    <xf numFmtId="3" fontId="37" fillId="5" borderId="155" xfId="1" applyNumberFormat="1" applyFont="1" applyFill="1" applyBorder="1" applyAlignment="1">
      <alignment horizontal="right" vertical="center" shrinkToFit="1"/>
    </xf>
    <xf numFmtId="0" fontId="37" fillId="5" borderId="24" xfId="1" applyFont="1" applyFill="1" applyBorder="1" applyAlignment="1">
      <alignment horizontal="center" vertical="center"/>
    </xf>
    <xf numFmtId="0" fontId="37" fillId="5" borderId="25" xfId="1" applyFont="1" applyFill="1" applyBorder="1" applyAlignment="1">
      <alignment horizontal="center" vertical="center"/>
    </xf>
    <xf numFmtId="0" fontId="37" fillId="5" borderId="99" xfId="1" applyFont="1" applyFill="1" applyBorder="1" applyAlignment="1">
      <alignment horizontal="center" vertical="center"/>
    </xf>
    <xf numFmtId="0" fontId="37" fillId="5" borderId="63" xfId="1" applyFont="1" applyFill="1" applyBorder="1" applyAlignment="1">
      <alignment horizontal="center" vertical="center"/>
    </xf>
    <xf numFmtId="3" fontId="37" fillId="5" borderId="150" xfId="1" applyNumberFormat="1" applyFont="1" applyFill="1" applyBorder="1" applyAlignment="1">
      <alignment horizontal="right" vertical="center" shrinkToFit="1"/>
    </xf>
    <xf numFmtId="3" fontId="37" fillId="5" borderId="49" xfId="1" applyNumberFormat="1" applyFont="1" applyFill="1" applyBorder="1" applyAlignment="1">
      <alignment horizontal="right" vertical="center" shrinkToFit="1"/>
    </xf>
    <xf numFmtId="3" fontId="37" fillId="5" borderId="151" xfId="1" applyNumberFormat="1" applyFont="1" applyFill="1" applyBorder="1" applyAlignment="1">
      <alignment horizontal="right" vertical="center" shrinkToFit="1"/>
    </xf>
    <xf numFmtId="3" fontId="37" fillId="5" borderId="127" xfId="1" applyNumberFormat="1" applyFont="1" applyFill="1" applyBorder="1" applyAlignment="1">
      <alignment horizontal="right" vertical="center" shrinkToFit="1"/>
    </xf>
    <xf numFmtId="3" fontId="37" fillId="5" borderId="48" xfId="1" applyNumberFormat="1" applyFont="1" applyFill="1" applyBorder="1" applyAlignment="1">
      <alignment horizontal="right" vertical="center" shrinkToFit="1"/>
    </xf>
    <xf numFmtId="0" fontId="37" fillId="5" borderId="89" xfId="1" applyFont="1" applyFill="1" applyBorder="1" applyAlignment="1">
      <alignment horizontal="center" vertical="center" wrapText="1"/>
    </xf>
    <xf numFmtId="0" fontId="37" fillId="5" borderId="81" xfId="1" applyFont="1" applyFill="1" applyBorder="1" applyAlignment="1">
      <alignment horizontal="center" vertical="center" wrapText="1"/>
    </xf>
    <xf numFmtId="3" fontId="37" fillId="5" borderId="88" xfId="1" applyNumberFormat="1" applyFont="1" applyFill="1" applyBorder="1" applyAlignment="1">
      <alignment horizontal="right" vertical="center" shrinkToFit="1"/>
    </xf>
    <xf numFmtId="3" fontId="37" fillId="5" borderId="41" xfId="1" applyNumberFormat="1" applyFont="1" applyFill="1" applyBorder="1" applyAlignment="1">
      <alignment horizontal="right" vertical="center" shrinkToFit="1"/>
    </xf>
    <xf numFmtId="3" fontId="37" fillId="5" borderId="89" xfId="1" applyNumberFormat="1" applyFont="1" applyFill="1" applyBorder="1" applyAlignment="1">
      <alignment horizontal="right" vertical="center" shrinkToFit="1"/>
    </xf>
    <xf numFmtId="3" fontId="37" fillId="5" borderId="84" xfId="1" applyNumberFormat="1" applyFont="1" applyFill="1" applyBorder="1" applyAlignment="1">
      <alignment horizontal="right" vertical="center" shrinkToFit="1"/>
    </xf>
    <xf numFmtId="3" fontId="37" fillId="5" borderId="42" xfId="1" applyNumberFormat="1" applyFont="1" applyFill="1" applyBorder="1" applyAlignment="1">
      <alignment horizontal="right" vertical="center" shrinkToFit="1"/>
    </xf>
    <xf numFmtId="3" fontId="37" fillId="5" borderId="56" xfId="1" applyNumberFormat="1" applyFont="1" applyFill="1" applyBorder="1" applyAlignment="1">
      <alignment horizontal="right" vertical="center" shrinkToFit="1"/>
    </xf>
    <xf numFmtId="3" fontId="37" fillId="5" borderId="62" xfId="1" applyNumberFormat="1" applyFont="1" applyFill="1" applyBorder="1" applyAlignment="1">
      <alignment horizontal="right" vertical="center" shrinkToFit="1"/>
    </xf>
    <xf numFmtId="3" fontId="37" fillId="5" borderId="47" xfId="1" applyNumberFormat="1" applyFont="1" applyFill="1" applyBorder="1" applyAlignment="1">
      <alignment horizontal="center" vertical="center" shrinkToFit="1"/>
    </xf>
    <xf numFmtId="3" fontId="37" fillId="5" borderId="75" xfId="1" applyNumberFormat="1" applyFont="1" applyFill="1" applyBorder="1" applyAlignment="1">
      <alignment horizontal="center" vertical="center" shrinkToFit="1"/>
    </xf>
    <xf numFmtId="3" fontId="37" fillId="5" borderId="50" xfId="1" applyNumberFormat="1" applyFont="1" applyFill="1" applyBorder="1" applyAlignment="1">
      <alignment horizontal="center" vertical="center" shrinkToFit="1"/>
    </xf>
    <xf numFmtId="3" fontId="37" fillId="5" borderId="47" xfId="1" applyNumberFormat="1" applyFont="1" applyFill="1" applyBorder="1" applyAlignment="1">
      <alignment horizontal="right" vertical="center" shrinkToFit="1"/>
    </xf>
    <xf numFmtId="3" fontId="37" fillId="5" borderId="50" xfId="1" applyNumberFormat="1" applyFont="1" applyFill="1" applyBorder="1" applyAlignment="1">
      <alignment horizontal="right" vertical="center" shrinkToFit="1"/>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8" fillId="0" borderId="19" xfId="0" applyFont="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8" fillId="0" borderId="173" xfId="0" applyFont="1" applyBorder="1" applyAlignment="1">
      <alignment horizontal="center" vertical="center"/>
    </xf>
    <xf numFmtId="0" fontId="38" fillId="0" borderId="174" xfId="0" applyFont="1" applyBorder="1" applyAlignment="1">
      <alignment horizontal="center" vertical="center"/>
    </xf>
    <xf numFmtId="0" fontId="38" fillId="0" borderId="5" xfId="0" applyFont="1" applyBorder="1" applyAlignment="1">
      <alignment horizontal="center" vertical="center"/>
    </xf>
    <xf numFmtId="0" fontId="36" fillId="5" borderId="89" xfId="0" applyFont="1" applyFill="1" applyBorder="1" applyAlignment="1">
      <alignment horizontal="center" vertical="center"/>
    </xf>
    <xf numFmtId="0" fontId="36" fillId="5" borderId="55" xfId="0" applyFont="1" applyFill="1" applyBorder="1" applyAlignment="1">
      <alignment horizontal="center" vertical="center"/>
    </xf>
    <xf numFmtId="0" fontId="36" fillId="5" borderId="54" xfId="0" applyFont="1" applyFill="1" applyBorder="1" applyAlignment="1">
      <alignment horizontal="center" vertical="center"/>
    </xf>
    <xf numFmtId="0" fontId="36" fillId="5" borderId="88" xfId="0" applyFont="1" applyFill="1" applyBorder="1" applyAlignment="1">
      <alignment horizontal="center" vertical="center"/>
    </xf>
    <xf numFmtId="3" fontId="37" fillId="5" borderId="85" xfId="1" applyNumberFormat="1" applyFont="1" applyFill="1" applyBorder="1" applyAlignment="1">
      <alignment horizontal="right" vertical="center" shrinkToFit="1"/>
    </xf>
    <xf numFmtId="3" fontId="37" fillId="5" borderId="44" xfId="1" applyNumberFormat="1" applyFont="1" applyFill="1" applyBorder="1" applyAlignment="1">
      <alignment horizontal="right" vertical="center" shrinkToFit="1"/>
    </xf>
    <xf numFmtId="3" fontId="37" fillId="5" borderId="43" xfId="1" applyNumberFormat="1" applyFont="1" applyFill="1" applyBorder="1" applyAlignment="1">
      <alignment horizontal="right" vertical="center" shrinkToFit="1"/>
    </xf>
    <xf numFmtId="3" fontId="37" fillId="5" borderId="87" xfId="1" applyNumberFormat="1" applyFont="1" applyFill="1" applyBorder="1" applyAlignment="1">
      <alignment horizontal="right" vertical="center" shrinkToFit="1"/>
    </xf>
    <xf numFmtId="3" fontId="37" fillId="5" borderId="86" xfId="1" applyNumberFormat="1" applyFont="1" applyFill="1" applyBorder="1" applyAlignment="1">
      <alignment horizontal="right" vertical="center" shrinkToFit="1"/>
    </xf>
    <xf numFmtId="3" fontId="37" fillId="5" borderId="153" xfId="1" applyNumberFormat="1" applyFont="1" applyFill="1" applyBorder="1" applyAlignment="1">
      <alignment horizontal="right" vertical="center" shrinkToFit="1"/>
    </xf>
    <xf numFmtId="3" fontId="37" fillId="5" borderId="131" xfId="1" applyNumberFormat="1" applyFont="1" applyFill="1" applyBorder="1" applyAlignment="1">
      <alignment horizontal="right" vertical="center" shrinkToFit="1"/>
    </xf>
    <xf numFmtId="3" fontId="37" fillId="5" borderId="152" xfId="1" applyNumberFormat="1" applyFont="1" applyFill="1" applyBorder="1" applyAlignment="1">
      <alignment horizontal="right" vertical="center" shrinkToFit="1"/>
    </xf>
    <xf numFmtId="3" fontId="37" fillId="5" borderId="154" xfId="1" applyNumberFormat="1" applyFont="1" applyFill="1" applyBorder="1" applyAlignment="1">
      <alignment horizontal="right" vertical="center" shrinkToFit="1"/>
    </xf>
    <xf numFmtId="3" fontId="37" fillId="5" borderId="146" xfId="1" applyNumberFormat="1" applyFont="1" applyFill="1" applyBorder="1" applyAlignment="1">
      <alignment horizontal="right" vertical="center" shrinkToFit="1"/>
    </xf>
    <xf numFmtId="3" fontId="37" fillId="4" borderId="84" xfId="1" applyNumberFormat="1" applyFont="1" applyFill="1" applyBorder="1" applyAlignment="1">
      <alignment horizontal="right" vertical="center" shrinkToFit="1"/>
    </xf>
    <xf numFmtId="3" fontId="37" fillId="4" borderId="41" xfId="1" applyNumberFormat="1" applyFont="1" applyFill="1" applyBorder="1" applyAlignment="1">
      <alignment horizontal="right" vertical="center" shrinkToFit="1"/>
    </xf>
    <xf numFmtId="3" fontId="37" fillId="4" borderId="42" xfId="1" applyNumberFormat="1" applyFont="1" applyFill="1" applyBorder="1" applyAlignment="1">
      <alignment horizontal="right" vertical="center" shrinkToFit="1"/>
    </xf>
    <xf numFmtId="3" fontId="37" fillId="4" borderId="88" xfId="1" applyNumberFormat="1" applyFont="1" applyFill="1" applyBorder="1" applyAlignment="1">
      <alignment horizontal="right" vertical="center" shrinkToFit="1"/>
    </xf>
    <xf numFmtId="3" fontId="37" fillId="4" borderId="89" xfId="1" applyNumberFormat="1" applyFont="1" applyFill="1" applyBorder="1" applyAlignment="1">
      <alignment horizontal="right" vertical="center" shrinkToFit="1"/>
    </xf>
    <xf numFmtId="0" fontId="37" fillId="5" borderId="89" xfId="1" applyFont="1" applyFill="1" applyBorder="1" applyAlignment="1">
      <alignment horizontal="center" vertical="center"/>
    </xf>
    <xf numFmtId="0" fontId="37" fillId="5" borderId="81" xfId="1" applyFont="1" applyFill="1" applyBorder="1" applyAlignment="1">
      <alignment horizontal="center" vertical="center"/>
    </xf>
    <xf numFmtId="0" fontId="36" fillId="7" borderId="47" xfId="0" applyFont="1" applyFill="1" applyBorder="1" applyAlignment="1">
      <alignment horizontal="center" vertical="center"/>
    </xf>
    <xf numFmtId="0" fontId="36" fillId="7" borderId="75" xfId="0" applyFont="1" applyFill="1" applyBorder="1" applyAlignment="1">
      <alignment horizontal="center" vertical="center"/>
    </xf>
    <xf numFmtId="0" fontId="37" fillId="5" borderId="92" xfId="1" applyFont="1" applyFill="1" applyBorder="1" applyAlignment="1">
      <alignment horizontal="left" vertical="center" shrinkToFit="1"/>
    </xf>
    <xf numFmtId="0" fontId="37" fillId="5" borderId="100" xfId="1" applyFont="1" applyFill="1" applyBorder="1" applyAlignment="1">
      <alignment horizontal="left" vertical="center" shrinkToFit="1"/>
    </xf>
    <xf numFmtId="3" fontId="37" fillId="5" borderId="120" xfId="1" applyNumberFormat="1" applyFont="1" applyFill="1" applyBorder="1" applyAlignment="1">
      <alignment horizontal="left" vertical="center" shrinkToFit="1"/>
    </xf>
    <xf numFmtId="3" fontId="37" fillId="5" borderId="121" xfId="1" applyNumberFormat="1" applyFont="1" applyFill="1" applyBorder="1" applyAlignment="1">
      <alignment horizontal="left" vertical="center" shrinkToFit="1"/>
    </xf>
    <xf numFmtId="0" fontId="36" fillId="7" borderId="50" xfId="0" applyFont="1" applyFill="1" applyBorder="1" applyAlignment="1">
      <alignment horizontal="center" vertical="center"/>
    </xf>
    <xf numFmtId="0" fontId="37" fillId="0" borderId="33" xfId="1" applyFont="1" applyBorder="1" applyAlignment="1">
      <alignment horizontal="center" vertical="center"/>
    </xf>
    <xf numFmtId="0" fontId="37" fillId="0" borderId="10" xfId="1" applyFont="1" applyBorder="1" applyAlignment="1">
      <alignment horizontal="center" vertical="center"/>
    </xf>
    <xf numFmtId="0" fontId="37" fillId="0" borderId="8" xfId="1" applyFont="1" applyBorder="1" applyAlignment="1">
      <alignment horizontal="center" vertical="center"/>
    </xf>
    <xf numFmtId="0" fontId="37" fillId="0" borderId="9" xfId="1" applyFont="1" applyBorder="1" applyAlignment="1">
      <alignment horizontal="center" vertical="center"/>
    </xf>
    <xf numFmtId="0" fontId="37" fillId="0" borderId="125" xfId="1" applyFont="1" applyBorder="1" applyAlignment="1">
      <alignment horizontal="center" vertical="center" shrinkToFit="1"/>
    </xf>
    <xf numFmtId="0" fontId="37" fillId="0" borderId="26" xfId="1" applyFont="1" applyBorder="1" applyAlignment="1">
      <alignment horizontal="center" vertical="center" shrinkToFit="1"/>
    </xf>
    <xf numFmtId="0" fontId="37" fillId="0" borderId="24" xfId="1" applyFont="1" applyBorder="1" applyAlignment="1">
      <alignment horizontal="center" vertical="center" shrinkToFit="1"/>
    </xf>
    <xf numFmtId="0" fontId="37" fillId="0" borderId="126" xfId="1" applyFont="1" applyBorder="1" applyAlignment="1">
      <alignment horizontal="center" vertical="center" shrinkToFit="1"/>
    </xf>
    <xf numFmtId="0" fontId="36" fillId="7" borderId="54" xfId="0" applyFont="1" applyFill="1" applyBorder="1" applyAlignment="1">
      <alignment horizontal="center" vertical="center"/>
    </xf>
    <xf numFmtId="0" fontId="36" fillId="7" borderId="88" xfId="0" applyFont="1" applyFill="1" applyBorder="1" applyAlignment="1">
      <alignment horizontal="center" vertical="center"/>
    </xf>
    <xf numFmtId="0" fontId="36" fillId="7" borderId="89" xfId="0" applyFont="1" applyFill="1" applyBorder="1" applyAlignment="1">
      <alignment horizontal="center" vertical="center"/>
    </xf>
    <xf numFmtId="0" fontId="36" fillId="5" borderId="96" xfId="0" applyFont="1" applyFill="1" applyBorder="1" applyAlignment="1">
      <alignment horizontal="center" vertical="center"/>
    </xf>
    <xf numFmtId="0" fontId="36" fillId="5" borderId="146" xfId="0" applyFont="1" applyFill="1" applyBorder="1" applyAlignment="1">
      <alignment horizontal="center" vertical="center"/>
    </xf>
    <xf numFmtId="0" fontId="36" fillId="5" borderId="131" xfId="0" applyFont="1" applyFill="1" applyBorder="1" applyAlignment="1">
      <alignment horizontal="center" vertical="center"/>
    </xf>
    <xf numFmtId="0" fontId="36" fillId="5" borderId="97" xfId="0" applyFont="1" applyFill="1" applyBorder="1" applyAlignment="1">
      <alignment horizontal="center" vertical="center"/>
    </xf>
    <xf numFmtId="0" fontId="37" fillId="5" borderId="33" xfId="1" applyFont="1" applyFill="1" applyBorder="1" applyAlignment="1">
      <alignment horizontal="center" vertical="center"/>
    </xf>
    <xf numFmtId="3" fontId="36" fillId="0" borderId="33" xfId="0" applyNumberFormat="1" applyFont="1" applyBorder="1" applyAlignment="1">
      <alignment horizontal="center" vertical="center"/>
    </xf>
    <xf numFmtId="0" fontId="36" fillId="0" borderId="33" xfId="0" applyFont="1" applyBorder="1" applyAlignment="1">
      <alignment horizontal="center" vertical="center"/>
    </xf>
    <xf numFmtId="0" fontId="37" fillId="0" borderId="33" xfId="1" applyFont="1" applyBorder="1" applyAlignment="1">
      <alignment horizontal="center" vertical="center" textRotation="255"/>
    </xf>
    <xf numFmtId="0" fontId="37" fillId="0" borderId="32" xfId="1" applyFont="1" applyBorder="1" applyAlignment="1">
      <alignment horizontal="center" vertical="center" textRotation="255"/>
    </xf>
    <xf numFmtId="0" fontId="37" fillId="0" borderId="40" xfId="1" applyFont="1" applyBorder="1" applyAlignment="1">
      <alignment horizontal="center" vertical="center" textRotation="255"/>
    </xf>
    <xf numFmtId="0" fontId="37" fillId="0" borderId="45" xfId="1" applyFont="1" applyBorder="1" applyAlignment="1">
      <alignment horizontal="center" vertical="center" textRotation="255"/>
    </xf>
    <xf numFmtId="0" fontId="38" fillId="5" borderId="24" xfId="1" applyFont="1" applyFill="1" applyBorder="1" applyAlignment="1">
      <alignment horizontal="left" vertical="center" shrinkToFit="1"/>
    </xf>
    <xf numFmtId="0" fontId="38" fillId="5" borderId="25" xfId="1" applyFont="1" applyFill="1" applyBorder="1" applyAlignment="1">
      <alignment horizontal="left" vertical="center" shrinkToFit="1"/>
    </xf>
    <xf numFmtId="0" fontId="37" fillId="0" borderId="33" xfId="1" applyFont="1" applyBorder="1" applyAlignment="1">
      <alignment horizontal="center" vertical="center" textRotation="255" wrapText="1"/>
    </xf>
    <xf numFmtId="0" fontId="37" fillId="5" borderId="81" xfId="1" applyFont="1" applyFill="1" applyBorder="1" applyAlignment="1">
      <alignment horizontal="left" vertical="center" wrapText="1" shrinkToFit="1"/>
    </xf>
    <xf numFmtId="0" fontId="37" fillId="0" borderId="32" xfId="1" applyFont="1" applyBorder="1" applyAlignment="1">
      <alignment horizontal="center" vertical="center" textRotation="255" wrapText="1"/>
    </xf>
    <xf numFmtId="0" fontId="37" fillId="0" borderId="40" xfId="1" applyFont="1" applyBorder="1" applyAlignment="1">
      <alignment horizontal="center" vertical="center" textRotation="255" wrapText="1"/>
    </xf>
    <xf numFmtId="0" fontId="37" fillId="5" borderId="24" xfId="1" applyFont="1" applyFill="1" applyBorder="1" applyAlignment="1">
      <alignment horizontal="left" vertical="center" shrinkToFit="1"/>
    </xf>
    <xf numFmtId="0" fontId="37" fillId="5" borderId="25" xfId="1" applyFont="1" applyFill="1" applyBorder="1" applyAlignment="1">
      <alignment horizontal="left" vertical="center" shrinkToFit="1"/>
    </xf>
    <xf numFmtId="3" fontId="37" fillId="0" borderId="101" xfId="1" applyNumberFormat="1" applyFont="1" applyBorder="1" applyAlignment="1">
      <alignment horizontal="right" vertical="center" shrinkToFit="1"/>
    </xf>
    <xf numFmtId="3" fontId="37" fillId="0" borderId="102" xfId="1" applyNumberFormat="1" applyFont="1" applyBorder="1" applyAlignment="1">
      <alignment horizontal="right" vertical="center" shrinkToFit="1"/>
    </xf>
    <xf numFmtId="3" fontId="37" fillId="0" borderId="103" xfId="1" applyNumberFormat="1" applyFont="1" applyBorder="1" applyAlignment="1">
      <alignment horizontal="right" vertical="center" shrinkToFit="1"/>
    </xf>
    <xf numFmtId="0" fontId="36" fillId="0" borderId="103" xfId="0" applyFont="1" applyBorder="1" applyAlignment="1">
      <alignment horizontal="right" vertical="center" shrinkToFit="1"/>
    </xf>
    <xf numFmtId="3" fontId="37" fillId="0" borderId="29" xfId="1" applyNumberFormat="1" applyFont="1" applyBorder="1" applyAlignment="1">
      <alignment horizontal="right" vertical="center" shrinkToFit="1"/>
    </xf>
    <xf numFmtId="3" fontId="37" fillId="0" borderId="30" xfId="1" applyNumberFormat="1" applyFont="1" applyBorder="1" applyAlignment="1">
      <alignment horizontal="right" vertical="center" shrinkToFit="1"/>
    </xf>
    <xf numFmtId="3" fontId="37" fillId="0" borderId="31" xfId="1" applyNumberFormat="1" applyFont="1" applyBorder="1" applyAlignment="1">
      <alignment horizontal="right" vertical="center" shrinkToFit="1"/>
    </xf>
    <xf numFmtId="0" fontId="37" fillId="5" borderId="101" xfId="1" applyFont="1" applyFill="1" applyBorder="1" applyAlignment="1">
      <alignment horizontal="left" vertical="center" wrapText="1"/>
    </xf>
    <xf numFmtId="0" fontId="37" fillId="5" borderId="102" xfId="1" applyFont="1" applyFill="1" applyBorder="1" applyAlignment="1">
      <alignment horizontal="left" vertical="center" wrapText="1"/>
    </xf>
    <xf numFmtId="3" fontId="37" fillId="3" borderId="101" xfId="1" applyNumberFormat="1" applyFont="1" applyFill="1" applyBorder="1" applyAlignment="1">
      <alignment horizontal="center" vertical="center" shrinkToFit="1"/>
    </xf>
    <xf numFmtId="3" fontId="37" fillId="3" borderId="102" xfId="1" applyNumberFormat="1" applyFont="1" applyFill="1" applyBorder="1" applyAlignment="1">
      <alignment horizontal="center" vertical="center" shrinkToFit="1"/>
    </xf>
    <xf numFmtId="3" fontId="37" fillId="3" borderId="103" xfId="1" applyNumberFormat="1" applyFont="1" applyFill="1" applyBorder="1" applyAlignment="1">
      <alignment horizontal="center" vertical="center" shrinkToFit="1"/>
    </xf>
    <xf numFmtId="3" fontId="37" fillId="3" borderId="101" xfId="1" applyNumberFormat="1" applyFont="1" applyFill="1" applyBorder="1" applyAlignment="1">
      <alignment horizontal="right" vertical="center" shrinkToFit="1"/>
    </xf>
    <xf numFmtId="3" fontId="37" fillId="3" borderId="102" xfId="1" applyNumberFormat="1" applyFont="1" applyFill="1" applyBorder="1" applyAlignment="1">
      <alignment horizontal="right" vertical="center" shrinkToFit="1"/>
    </xf>
    <xf numFmtId="3" fontId="37" fillId="3" borderId="103" xfId="1" applyNumberFormat="1" applyFont="1" applyFill="1" applyBorder="1" applyAlignment="1">
      <alignment horizontal="right" vertical="center" shrinkToFit="1"/>
    </xf>
    <xf numFmtId="0" fontId="36" fillId="0" borderId="102" xfId="0" applyFont="1" applyBorder="1" applyAlignment="1">
      <alignment horizontal="right" vertical="center" shrinkToFit="1"/>
    </xf>
    <xf numFmtId="0" fontId="37" fillId="5" borderId="29" xfId="1" applyFont="1" applyFill="1" applyBorder="1" applyAlignment="1">
      <alignment horizontal="left" vertical="center" shrinkToFit="1"/>
    </xf>
    <xf numFmtId="0" fontId="37" fillId="5" borderId="30" xfId="1" applyFont="1" applyFill="1" applyBorder="1" applyAlignment="1">
      <alignment horizontal="left" vertical="center" shrinkToFit="1"/>
    </xf>
    <xf numFmtId="3" fontId="37" fillId="3" borderId="29" xfId="1" applyNumberFormat="1" applyFont="1" applyFill="1" applyBorder="1" applyAlignment="1">
      <alignment horizontal="center" vertical="center" shrinkToFit="1"/>
    </xf>
    <xf numFmtId="3" fontId="37" fillId="3" borderId="30" xfId="1" applyNumberFormat="1" applyFont="1" applyFill="1" applyBorder="1" applyAlignment="1">
      <alignment horizontal="center" vertical="center" shrinkToFit="1"/>
    </xf>
    <xf numFmtId="3" fontId="37" fillId="3" borderId="31" xfId="1" applyNumberFormat="1" applyFont="1" applyFill="1" applyBorder="1" applyAlignment="1">
      <alignment horizontal="center" vertical="center" shrinkToFit="1"/>
    </xf>
    <xf numFmtId="3" fontId="37" fillId="3" borderId="29" xfId="1" applyNumberFormat="1" applyFont="1" applyFill="1" applyBorder="1" applyAlignment="1">
      <alignment horizontal="right" vertical="center" shrinkToFit="1"/>
    </xf>
    <xf numFmtId="3" fontId="37" fillId="3" borderId="30" xfId="1" applyNumberFormat="1" applyFont="1" applyFill="1" applyBorder="1" applyAlignment="1">
      <alignment horizontal="right" vertical="center" shrinkToFit="1"/>
    </xf>
    <xf numFmtId="3" fontId="37" fillId="3" borderId="31" xfId="1" applyNumberFormat="1" applyFont="1" applyFill="1" applyBorder="1" applyAlignment="1">
      <alignment horizontal="right" vertical="center" shrinkToFit="1"/>
    </xf>
    <xf numFmtId="0" fontId="37" fillId="5" borderId="17" xfId="1" applyFont="1" applyFill="1" applyBorder="1" applyAlignment="1">
      <alignment horizontal="left" vertical="center" shrinkToFit="1"/>
    </xf>
    <xf numFmtId="0" fontId="37" fillId="5" borderId="18" xfId="1" applyFont="1" applyFill="1" applyBorder="1" applyAlignment="1">
      <alignment horizontal="left" vertical="center" shrinkToFit="1"/>
    </xf>
    <xf numFmtId="3" fontId="37" fillId="0" borderId="151" xfId="1" applyNumberFormat="1" applyFont="1" applyBorder="1" applyAlignment="1">
      <alignment horizontal="right" vertical="center" shrinkToFit="1"/>
    </xf>
    <xf numFmtId="3" fontId="37" fillId="0" borderId="50" xfId="1" applyNumberFormat="1" applyFont="1" applyBorder="1" applyAlignment="1">
      <alignment horizontal="right" vertical="center" shrinkToFit="1"/>
    </xf>
    <xf numFmtId="3" fontId="37" fillId="0" borderId="167" xfId="1" applyNumberFormat="1" applyFont="1" applyBorder="1" applyAlignment="1">
      <alignment horizontal="right" vertical="center" shrinkToFit="1"/>
    </xf>
    <xf numFmtId="0" fontId="37" fillId="5" borderId="54" xfId="1" applyFont="1" applyFill="1" applyBorder="1" applyAlignment="1">
      <alignment horizontal="center" vertical="center" shrinkToFit="1"/>
    </xf>
    <xf numFmtId="0" fontId="37" fillId="5" borderId="81" xfId="1" applyFont="1" applyFill="1" applyBorder="1" applyAlignment="1">
      <alignment horizontal="center" vertical="center" shrinkToFit="1"/>
    </xf>
    <xf numFmtId="0" fontId="37" fillId="5" borderId="55" xfId="1" applyFont="1" applyFill="1" applyBorder="1" applyAlignment="1">
      <alignment horizontal="center" vertical="center" shrinkToFit="1"/>
    </xf>
    <xf numFmtId="3" fontId="37" fillId="0" borderId="54" xfId="1" applyNumberFormat="1" applyFont="1" applyBorder="1" applyAlignment="1">
      <alignment horizontal="right" vertical="center" shrinkToFit="1"/>
    </xf>
    <xf numFmtId="3" fontId="37" fillId="0" borderId="88" xfId="1" applyNumberFormat="1" applyFont="1" applyBorder="1" applyAlignment="1">
      <alignment horizontal="right" vertical="center" shrinkToFit="1"/>
    </xf>
    <xf numFmtId="3" fontId="37" fillId="0" borderId="89" xfId="1" applyNumberFormat="1" applyFont="1" applyBorder="1" applyAlignment="1">
      <alignment horizontal="right" vertical="center" shrinkToFit="1"/>
    </xf>
    <xf numFmtId="3" fontId="37" fillId="0" borderId="55" xfId="1" applyNumberFormat="1" applyFont="1" applyBorder="1" applyAlignment="1">
      <alignment horizontal="right" vertical="center" shrinkToFit="1"/>
    </xf>
    <xf numFmtId="3" fontId="37" fillId="0" borderId="83" xfId="1" applyNumberFormat="1" applyFont="1" applyBorder="1" applyAlignment="1">
      <alignment horizontal="right" vertical="center" shrinkToFit="1"/>
    </xf>
    <xf numFmtId="0" fontId="37" fillId="5" borderId="47" xfId="1" applyFont="1" applyFill="1" applyBorder="1" applyAlignment="1">
      <alignment horizontal="center" vertical="center" shrinkToFit="1"/>
    </xf>
    <xf numFmtId="0" fontId="37" fillId="5" borderId="75" xfId="1" applyFont="1" applyFill="1" applyBorder="1" applyAlignment="1">
      <alignment horizontal="center" vertical="center" shrinkToFit="1"/>
    </xf>
    <xf numFmtId="0" fontId="37" fillId="5" borderId="50" xfId="1" applyFont="1" applyFill="1" applyBorder="1" applyAlignment="1">
      <alignment horizontal="center" vertical="center" shrinkToFit="1"/>
    </xf>
    <xf numFmtId="3" fontId="37" fillId="0" borderId="75" xfId="1" applyNumberFormat="1" applyFont="1" applyBorder="1" applyAlignment="1">
      <alignment horizontal="right" vertical="center" shrinkToFit="1"/>
    </xf>
    <xf numFmtId="203" fontId="21" fillId="0" borderId="26" xfId="6" applyNumberFormat="1" applyFont="1" applyBorder="1" applyAlignment="1">
      <alignment horizontal="center" vertical="center" wrapText="1"/>
    </xf>
    <xf numFmtId="203" fontId="21" fillId="0" borderId="28" xfId="6" applyNumberFormat="1" applyFont="1" applyBorder="1" applyAlignment="1">
      <alignment horizontal="center" vertical="center" wrapText="1"/>
    </xf>
    <xf numFmtId="203" fontId="21" fillId="0" borderId="31" xfId="6" applyNumberFormat="1" applyFont="1" applyBorder="1" applyAlignment="1">
      <alignment horizontal="center" vertical="center" wrapText="1"/>
    </xf>
    <xf numFmtId="185" fontId="21" fillId="0" borderId="27" xfId="6" applyNumberFormat="1" applyFont="1" applyBorder="1" applyAlignment="1">
      <alignment horizontal="center" vertical="center"/>
    </xf>
    <xf numFmtId="184" fontId="21" fillId="0" borderId="24" xfId="6" applyNumberFormat="1" applyFont="1" applyBorder="1" applyAlignment="1">
      <alignment wrapText="1"/>
    </xf>
    <xf numFmtId="184" fontId="21" fillId="0" borderId="27" xfId="6" applyNumberFormat="1" applyFont="1" applyBorder="1" applyAlignment="1">
      <alignment wrapText="1"/>
    </xf>
    <xf numFmtId="184" fontId="21" fillId="0" borderId="51" xfId="6" applyNumberFormat="1" applyFont="1" applyBorder="1" applyAlignment="1">
      <alignment wrapText="1"/>
    </xf>
    <xf numFmtId="184" fontId="21" fillId="0" borderId="58" xfId="6" applyNumberFormat="1" applyFont="1" applyBorder="1" applyAlignment="1">
      <alignment wrapText="1"/>
    </xf>
    <xf numFmtId="184" fontId="21" fillId="0" borderId="25" xfId="6" applyNumberFormat="1" applyFont="1" applyBorder="1" applyAlignment="1">
      <alignment wrapText="1"/>
    </xf>
    <xf numFmtId="184" fontId="21" fillId="0" borderId="0" xfId="6" applyNumberFormat="1" applyFont="1" applyAlignment="1">
      <alignment wrapText="1"/>
    </xf>
    <xf numFmtId="186" fontId="21" fillId="0" borderId="27" xfId="6" applyNumberFormat="1" applyFont="1" applyBorder="1" applyAlignment="1">
      <alignment vertical="top" wrapText="1"/>
    </xf>
    <xf numFmtId="186" fontId="21" fillId="0" borderId="29" xfId="6" applyNumberFormat="1" applyFont="1" applyBorder="1" applyAlignment="1">
      <alignment vertical="top" wrapText="1"/>
    </xf>
    <xf numFmtId="186" fontId="21" fillId="0" borderId="58" xfId="6" applyNumberFormat="1" applyFont="1" applyBorder="1" applyAlignment="1">
      <alignment vertical="top" wrapText="1"/>
    </xf>
    <xf numFmtId="186" fontId="21" fillId="0" borderId="64" xfId="6" applyNumberFormat="1" applyFont="1" applyBorder="1" applyAlignment="1">
      <alignment vertical="top" wrapText="1"/>
    </xf>
    <xf numFmtId="186" fontId="21" fillId="0" borderId="0" xfId="6" applyNumberFormat="1" applyFont="1" applyAlignment="1">
      <alignment vertical="top" wrapText="1"/>
    </xf>
    <xf numFmtId="186" fontId="21" fillId="0" borderId="30" xfId="6" applyNumberFormat="1" applyFont="1" applyBorder="1" applyAlignment="1">
      <alignment vertical="top" wrapText="1"/>
    </xf>
    <xf numFmtId="3" fontId="21" fillId="0" borderId="24" xfId="6" applyNumberFormat="1" applyFont="1" applyBorder="1" applyAlignment="1">
      <alignment horizontal="right" vertical="center" wrapText="1"/>
    </xf>
    <xf numFmtId="3" fontId="21" fillId="0" borderId="27" xfId="6" applyNumberFormat="1" applyFont="1" applyBorder="1" applyAlignment="1">
      <alignment horizontal="right" vertical="center" wrapText="1"/>
    </xf>
    <xf numFmtId="3" fontId="21" fillId="0" borderId="29" xfId="6" applyNumberFormat="1" applyFont="1" applyBorder="1" applyAlignment="1">
      <alignment horizontal="right" vertical="center" wrapText="1"/>
    </xf>
    <xf numFmtId="183" fontId="21" fillId="0" borderId="25" xfId="6" applyNumberFormat="1" applyFont="1" applyBorder="1" applyAlignment="1">
      <alignment horizontal="center" vertical="center" wrapText="1"/>
    </xf>
    <xf numFmtId="183" fontId="21" fillId="0" borderId="0" xfId="6" applyNumberFormat="1" applyFont="1" applyAlignment="1">
      <alignment horizontal="center" vertical="center" wrapText="1"/>
    </xf>
    <xf numFmtId="183" fontId="21" fillId="0" borderId="30" xfId="6" applyNumberFormat="1" applyFont="1" applyBorder="1" applyAlignment="1">
      <alignment horizontal="center" vertical="center" wrapText="1"/>
    </xf>
    <xf numFmtId="49" fontId="21" fillId="0" borderId="25" xfId="6" applyNumberFormat="1" applyFont="1" applyBorder="1" applyAlignment="1">
      <alignment horizontal="center" vertical="center" wrapText="1"/>
    </xf>
    <xf numFmtId="49" fontId="21" fillId="0" borderId="0" xfId="6" applyNumberFormat="1" applyFont="1" applyAlignment="1">
      <alignment horizontal="center" vertical="center" wrapText="1"/>
    </xf>
    <xf numFmtId="49" fontId="21" fillId="0" borderId="30" xfId="6" applyNumberFormat="1" applyFont="1" applyBorder="1" applyAlignment="1">
      <alignment horizontal="center" vertical="center" wrapText="1"/>
    </xf>
    <xf numFmtId="198" fontId="21" fillId="0" borderId="28" xfId="6" applyNumberFormat="1" applyFont="1" applyBorder="1" applyAlignment="1">
      <alignment horizontal="center" vertical="center"/>
    </xf>
    <xf numFmtId="198" fontId="21" fillId="0" borderId="31" xfId="6" applyNumberFormat="1" applyFont="1" applyBorder="1" applyAlignment="1">
      <alignment horizontal="center" vertical="center"/>
    </xf>
    <xf numFmtId="185" fontId="21" fillId="0" borderId="40" xfId="6" applyNumberFormat="1" applyFont="1" applyBorder="1" applyAlignment="1">
      <alignment horizontal="center" vertical="center"/>
    </xf>
    <xf numFmtId="184" fontId="21" fillId="0" borderId="32" xfId="6" applyNumberFormat="1" applyFont="1" applyBorder="1" applyAlignment="1">
      <alignment vertical="center" wrapText="1"/>
    </xf>
    <xf numFmtId="184" fontId="21" fillId="0" borderId="45" xfId="6" applyNumberFormat="1" applyFont="1" applyBorder="1" applyAlignment="1">
      <alignment vertical="center" wrapText="1"/>
    </xf>
    <xf numFmtId="185" fontId="21" fillId="0" borderId="28" xfId="6" applyNumberFormat="1" applyFont="1" applyBorder="1" applyAlignment="1">
      <alignment horizontal="center" vertical="center"/>
    </xf>
    <xf numFmtId="184" fontId="21" fillId="0" borderId="32" xfId="6" applyNumberFormat="1" applyFont="1" applyBorder="1">
      <alignment vertical="center"/>
    </xf>
    <xf numFmtId="184" fontId="21" fillId="0" borderId="40" xfId="6" applyNumberFormat="1" applyFont="1" applyBorder="1">
      <alignment vertical="center"/>
    </xf>
    <xf numFmtId="184" fontId="21" fillId="0" borderId="45" xfId="6" applyNumberFormat="1" applyFont="1" applyBorder="1">
      <alignment vertical="center"/>
    </xf>
    <xf numFmtId="183" fontId="21" fillId="0" borderId="40" xfId="6" applyNumberFormat="1" applyFont="1" applyBorder="1" applyAlignment="1">
      <alignment horizontal="center" vertical="center"/>
    </xf>
    <xf numFmtId="183" fontId="21" fillId="0" borderId="25" xfId="6" applyNumberFormat="1" applyFont="1" applyBorder="1" applyAlignment="1">
      <alignment horizontal="left" vertical="center" wrapText="1"/>
    </xf>
    <xf numFmtId="183" fontId="21" fillId="0" borderId="0" xfId="6" applyNumberFormat="1" applyFont="1" applyAlignment="1">
      <alignment horizontal="left" vertical="center" wrapText="1"/>
    </xf>
    <xf numFmtId="183" fontId="21" fillId="0" borderId="30" xfId="6" applyNumberFormat="1" applyFont="1" applyBorder="1" applyAlignment="1">
      <alignment horizontal="left" vertical="center" wrapText="1"/>
    </xf>
    <xf numFmtId="203" fontId="21" fillId="0" borderId="25" xfId="6" applyNumberFormat="1" applyFont="1" applyBorder="1" applyAlignment="1">
      <alignment horizontal="center" vertical="center" wrapText="1"/>
    </xf>
    <xf numFmtId="203" fontId="21" fillId="0" borderId="0" xfId="6" applyNumberFormat="1" applyFont="1" applyAlignment="1">
      <alignment horizontal="center" vertical="center" wrapText="1"/>
    </xf>
    <xf numFmtId="203" fontId="21" fillId="0" borderId="30" xfId="6" applyNumberFormat="1" applyFont="1" applyBorder="1" applyAlignment="1">
      <alignment horizontal="center" vertical="center" wrapText="1"/>
    </xf>
    <xf numFmtId="184" fontId="21" fillId="0" borderId="52" xfId="6" applyNumberFormat="1" applyFont="1" applyBorder="1" applyAlignment="1">
      <alignment horizontal="center" vertical="center" wrapText="1"/>
    </xf>
    <xf numFmtId="184" fontId="21" fillId="0" borderId="59" xfId="6" applyNumberFormat="1" applyFont="1" applyBorder="1" applyAlignment="1">
      <alignment horizontal="center" vertical="center" wrapText="1"/>
    </xf>
    <xf numFmtId="184" fontId="21" fillId="0" borderId="65" xfId="6" applyNumberFormat="1" applyFont="1" applyBorder="1" applyAlignment="1">
      <alignment horizontal="center" vertical="center" wrapText="1"/>
    </xf>
    <xf numFmtId="197" fontId="21" fillId="0" borderId="32" xfId="6" applyNumberFormat="1" applyFont="1" applyBorder="1">
      <alignment vertical="center"/>
    </xf>
    <xf numFmtId="197" fontId="21" fillId="0" borderId="40" xfId="6" applyNumberFormat="1" applyFont="1" applyBorder="1">
      <alignment vertical="center"/>
    </xf>
    <xf numFmtId="197" fontId="21" fillId="0" borderId="45" xfId="6" applyNumberFormat="1" applyFont="1" applyBorder="1">
      <alignment vertical="center"/>
    </xf>
    <xf numFmtId="3" fontId="21" fillId="0" borderId="27" xfId="6" applyNumberFormat="1" applyFont="1" applyBorder="1" applyAlignment="1">
      <alignment vertical="center" wrapText="1"/>
    </xf>
    <xf numFmtId="0" fontId="21" fillId="0" borderId="27" xfId="6" applyFont="1" applyBorder="1">
      <alignment vertical="center"/>
    </xf>
    <xf numFmtId="0" fontId="21" fillId="0" borderId="29" xfId="6" applyFont="1" applyBorder="1">
      <alignment vertical="center"/>
    </xf>
    <xf numFmtId="3" fontId="21" fillId="0" borderId="46" xfId="6" applyNumberFormat="1" applyFont="1" applyBorder="1" applyAlignment="1">
      <alignment horizontal="center" vertical="center" wrapText="1"/>
    </xf>
    <xf numFmtId="3" fontId="21" fillId="0" borderId="53" xfId="6" applyNumberFormat="1" applyFont="1" applyBorder="1" applyAlignment="1">
      <alignment horizontal="center" vertical="center" wrapText="1"/>
    </xf>
    <xf numFmtId="183" fontId="21" fillId="0" borderId="27" xfId="6" applyNumberFormat="1" applyFont="1" applyBorder="1" applyAlignment="1">
      <alignment horizontal="center" vertical="center"/>
    </xf>
    <xf numFmtId="183" fontId="21" fillId="0" borderId="0" xfId="6" applyNumberFormat="1" applyFont="1" applyAlignment="1">
      <alignment horizontal="center" vertical="center"/>
    </xf>
    <xf numFmtId="184" fontId="21" fillId="0" borderId="24" xfId="6" applyNumberFormat="1" applyFont="1" applyBorder="1" applyAlignment="1">
      <alignment horizontal="center" vertical="center" wrapText="1"/>
    </xf>
    <xf numFmtId="184" fontId="21" fillId="0" borderId="27" xfId="6" applyNumberFormat="1" applyFont="1" applyBorder="1" applyAlignment="1">
      <alignment horizontal="center" vertical="center" wrapText="1"/>
    </xf>
    <xf numFmtId="184" fontId="21" fillId="0" borderId="29" xfId="6" applyNumberFormat="1" applyFont="1" applyBorder="1" applyAlignment="1">
      <alignment horizontal="center" vertical="center" wrapText="1"/>
    </xf>
    <xf numFmtId="0" fontId="21" fillId="0" borderId="53" xfId="6" applyFont="1" applyBorder="1" applyAlignment="1">
      <alignment horizontal="center" vertical="center"/>
    </xf>
    <xf numFmtId="0" fontId="21" fillId="0" borderId="57" xfId="6" applyFont="1" applyBorder="1" applyAlignment="1">
      <alignment horizontal="center" vertical="center"/>
    </xf>
    <xf numFmtId="3" fontId="21" fillId="0" borderId="32" xfId="6" applyNumberFormat="1" applyFont="1" applyBorder="1" applyAlignment="1">
      <alignment vertical="center" wrapText="1"/>
    </xf>
    <xf numFmtId="0" fontId="21" fillId="0" borderId="40" xfId="6" applyFont="1" applyBorder="1">
      <alignment vertical="center"/>
    </xf>
    <xf numFmtId="0" fontId="21" fillId="0" borderId="45" xfId="6" applyFont="1" applyBorder="1">
      <alignment vertical="center"/>
    </xf>
    <xf numFmtId="3" fontId="21" fillId="0" borderId="24" xfId="6" applyNumberFormat="1" applyFont="1" applyBorder="1" applyAlignment="1">
      <alignment vertical="center" wrapText="1"/>
    </xf>
    <xf numFmtId="184" fontId="21" fillId="0" borderId="60" xfId="6" applyNumberFormat="1" applyFont="1" applyBorder="1">
      <alignment vertical="center"/>
    </xf>
    <xf numFmtId="184" fontId="21" fillId="0" borderId="29" xfId="6" applyNumberFormat="1" applyFont="1" applyBorder="1">
      <alignment vertical="center"/>
    </xf>
    <xf numFmtId="184" fontId="21" fillId="0" borderId="24" xfId="6" applyNumberFormat="1" applyFont="1" applyBorder="1">
      <alignment vertical="center"/>
    </xf>
    <xf numFmtId="184" fontId="21" fillId="0" borderId="27" xfId="6" applyNumberFormat="1" applyFont="1" applyBorder="1">
      <alignment vertical="center"/>
    </xf>
    <xf numFmtId="186" fontId="21" fillId="5" borderId="40" xfId="6" applyNumberFormat="1" applyFont="1" applyFill="1" applyBorder="1" applyAlignment="1">
      <alignment vertical="center" wrapText="1"/>
    </xf>
    <xf numFmtId="184" fontId="21" fillId="5" borderId="40" xfId="6" applyNumberFormat="1" applyFont="1" applyFill="1" applyBorder="1" applyAlignment="1">
      <alignment vertical="center" wrapText="1"/>
    </xf>
    <xf numFmtId="3" fontId="21" fillId="0" borderId="10" xfId="6" applyNumberFormat="1" applyFont="1" applyBorder="1" applyAlignment="1">
      <alignment vertical="center" wrapText="1"/>
    </xf>
    <xf numFmtId="0" fontId="21" fillId="0" borderId="10" xfId="6" applyFont="1" applyBorder="1">
      <alignment vertical="center"/>
    </xf>
    <xf numFmtId="3" fontId="21" fillId="0" borderId="29" xfId="6" applyNumberFormat="1" applyFont="1" applyBorder="1" applyAlignment="1">
      <alignment vertical="center" wrapText="1"/>
    </xf>
    <xf numFmtId="184" fontId="21" fillId="0" borderId="40" xfId="6" applyNumberFormat="1" applyFont="1" applyBorder="1" applyAlignment="1">
      <alignment vertical="center" wrapText="1"/>
    </xf>
    <xf numFmtId="185" fontId="21" fillId="0" borderId="27" xfId="6" applyNumberFormat="1" applyFont="1" applyBorder="1" applyAlignment="1">
      <alignment horizontal="center" vertical="center" wrapText="1"/>
    </xf>
    <xf numFmtId="185" fontId="21" fillId="0" borderId="0" xfId="6" applyNumberFormat="1" applyFont="1" applyAlignment="1">
      <alignment horizontal="center" vertical="center" wrapText="1"/>
    </xf>
    <xf numFmtId="185" fontId="21" fillId="0" borderId="28" xfId="6" applyNumberFormat="1" applyFont="1" applyBorder="1" applyAlignment="1">
      <alignment horizontal="center" vertical="center" wrapText="1"/>
    </xf>
    <xf numFmtId="184" fontId="21" fillId="5" borderId="32" xfId="6" applyNumberFormat="1" applyFont="1" applyFill="1" applyBorder="1" applyAlignment="1">
      <alignment horizontal="left" vertical="center" wrapText="1"/>
    </xf>
    <xf numFmtId="184" fontId="21" fillId="5" borderId="40" xfId="6" applyNumberFormat="1" applyFont="1" applyFill="1" applyBorder="1" applyAlignment="1">
      <alignment horizontal="left" vertical="center" wrapText="1"/>
    </xf>
    <xf numFmtId="184" fontId="21" fillId="5" borderId="45" xfId="6" applyNumberFormat="1" applyFont="1" applyFill="1" applyBorder="1" applyAlignment="1">
      <alignment horizontal="left" vertical="center" wrapText="1"/>
    </xf>
    <xf numFmtId="198" fontId="21" fillId="0" borderId="26" xfId="6" applyNumberFormat="1" applyFont="1" applyBorder="1" applyAlignment="1">
      <alignment horizontal="center" vertical="center"/>
    </xf>
    <xf numFmtId="184" fontId="21" fillId="0" borderId="30" xfId="6" applyNumberFormat="1" applyFont="1" applyBorder="1" applyAlignment="1">
      <alignment horizontal="center" vertical="center" wrapText="1"/>
    </xf>
    <xf numFmtId="184" fontId="21" fillId="0" borderId="31" xfId="6" applyNumberFormat="1" applyFont="1" applyBorder="1" applyAlignment="1">
      <alignment horizontal="center" vertical="center" wrapText="1"/>
    </xf>
    <xf numFmtId="3" fontId="21" fillId="0" borderId="32" xfId="6" applyNumberFormat="1" applyFont="1" applyBorder="1" applyAlignment="1">
      <alignment horizontal="center" vertical="center" wrapText="1"/>
    </xf>
    <xf numFmtId="3" fontId="21" fillId="0" borderId="40" xfId="6" applyNumberFormat="1" applyFont="1" applyBorder="1" applyAlignment="1">
      <alignment horizontal="center" vertical="center" wrapText="1"/>
    </xf>
    <xf numFmtId="3" fontId="21" fillId="0" borderId="45" xfId="6" applyNumberFormat="1" applyFont="1" applyBorder="1" applyAlignment="1">
      <alignment horizontal="center" vertical="center" wrapText="1"/>
    </xf>
    <xf numFmtId="183" fontId="21" fillId="0" borderId="28" xfId="6" applyNumberFormat="1" applyFont="1" applyBorder="1" applyAlignment="1">
      <alignment horizontal="center" vertical="center"/>
    </xf>
    <xf numFmtId="184" fontId="21" fillId="0" borderId="45" xfId="6" applyNumberFormat="1" applyFont="1" applyBorder="1" applyAlignment="1">
      <alignment horizontal="center" vertical="center" wrapText="1"/>
    </xf>
    <xf numFmtId="183" fontId="21" fillId="0" borderId="24" xfId="6" applyNumberFormat="1" applyFont="1" applyBorder="1" applyAlignment="1">
      <alignment horizontal="center" vertical="center" wrapText="1"/>
    </xf>
    <xf numFmtId="183" fontId="21" fillId="0" borderId="26" xfId="6" applyNumberFormat="1" applyFont="1" applyBorder="1" applyAlignment="1">
      <alignment horizontal="center" vertical="center" wrapText="1"/>
    </xf>
    <xf numFmtId="184" fontId="21" fillId="0" borderId="29" xfId="6" applyNumberFormat="1" applyFont="1" applyBorder="1" applyAlignment="1">
      <alignment horizontal="center" vertical="center"/>
    </xf>
    <xf numFmtId="184" fontId="21" fillId="0" borderId="30" xfId="6" applyNumberFormat="1" applyFont="1" applyBorder="1" applyAlignment="1">
      <alignment horizontal="center" vertical="center"/>
    </xf>
    <xf numFmtId="184" fontId="21" fillId="0" borderId="31" xfId="6" applyNumberFormat="1" applyFont="1" applyBorder="1" applyAlignment="1">
      <alignment horizontal="center" vertical="center"/>
    </xf>
    <xf numFmtId="184" fontId="21" fillId="0" borderId="84" xfId="6" applyNumberFormat="1" applyFont="1" applyBorder="1" applyAlignment="1">
      <alignment horizontal="center" vertical="center" wrapText="1"/>
    </xf>
    <xf numFmtId="184" fontId="21" fillId="0" borderId="42" xfId="6" applyNumberFormat="1" applyFont="1" applyBorder="1" applyAlignment="1">
      <alignment horizontal="center" vertical="center" wrapText="1"/>
    </xf>
    <xf numFmtId="184" fontId="21" fillId="0" borderId="41" xfId="6" applyNumberFormat="1" applyFont="1" applyBorder="1" applyAlignment="1">
      <alignment horizontal="center" vertical="center" wrapText="1"/>
    </xf>
    <xf numFmtId="3" fontId="27" fillId="0" borderId="24" xfId="6" applyNumberFormat="1" applyFont="1" applyBorder="1" applyAlignment="1">
      <alignment horizontal="center" vertical="center" wrapText="1"/>
    </xf>
    <xf numFmtId="3" fontId="27" fillId="0" borderId="25" xfId="6" applyNumberFormat="1" applyFont="1" applyBorder="1" applyAlignment="1">
      <alignment horizontal="center" vertical="center" wrapText="1"/>
    </xf>
    <xf numFmtId="3" fontId="27" fillId="0" borderId="26" xfId="6" applyNumberFormat="1" applyFont="1" applyBorder="1" applyAlignment="1">
      <alignment horizontal="center" vertical="center" wrapText="1"/>
    </xf>
    <xf numFmtId="3" fontId="21" fillId="0" borderId="24" xfId="6" applyNumberFormat="1" applyFont="1" applyBorder="1" applyAlignment="1">
      <alignment horizontal="center" vertical="center" shrinkToFit="1"/>
    </xf>
    <xf numFmtId="3" fontId="21" fillId="0" borderId="25" xfId="6" applyNumberFormat="1" applyFont="1" applyBorder="1" applyAlignment="1">
      <alignment horizontal="center" vertical="center" shrinkToFit="1"/>
    </xf>
    <xf numFmtId="3" fontId="21" fillId="0" borderId="26" xfId="6" applyNumberFormat="1" applyFont="1" applyBorder="1" applyAlignment="1">
      <alignment horizontal="center" vertical="center" shrinkToFit="1"/>
    </xf>
    <xf numFmtId="183" fontId="21" fillId="0" borderId="87" xfId="6" applyNumberFormat="1" applyFont="1" applyBorder="1" applyAlignment="1">
      <alignment horizontal="center" vertical="center" wrapText="1"/>
    </xf>
    <xf numFmtId="183" fontId="21" fillId="0" borderId="115" xfId="6" applyNumberFormat="1" applyFont="1" applyBorder="1" applyAlignment="1">
      <alignment horizontal="center" vertical="center" wrapText="1"/>
    </xf>
    <xf numFmtId="183" fontId="21" fillId="0" borderId="44" xfId="6" applyNumberFormat="1" applyFont="1" applyBorder="1" applyAlignment="1">
      <alignment horizontal="center" vertical="center" wrapText="1"/>
    </xf>
    <xf numFmtId="183" fontId="21" fillId="0" borderId="58" xfId="6" applyNumberFormat="1" applyFont="1" applyBorder="1" applyAlignment="1">
      <alignment horizontal="center" vertical="center" wrapText="1"/>
    </xf>
    <xf numFmtId="199" fontId="21" fillId="0" borderId="86" xfId="6" applyNumberFormat="1" applyFont="1" applyBorder="1" applyAlignment="1">
      <alignment horizontal="center" vertical="center" wrapText="1"/>
    </xf>
    <xf numFmtId="199" fontId="21" fillId="0" borderId="61" xfId="6" applyNumberFormat="1" applyFont="1" applyBorder="1" applyAlignment="1">
      <alignment horizontal="center" vertical="center" wrapText="1"/>
    </xf>
    <xf numFmtId="3" fontId="21" fillId="0" borderId="33" xfId="6" applyNumberFormat="1" applyFont="1" applyBorder="1" applyAlignment="1">
      <alignment horizontal="center" vertical="center" wrapText="1"/>
    </xf>
    <xf numFmtId="3" fontId="21" fillId="0" borderId="33" xfId="6" applyNumberFormat="1" applyFont="1" applyBorder="1" applyAlignment="1">
      <alignment horizontal="center" vertical="center"/>
    </xf>
    <xf numFmtId="3" fontId="21" fillId="5" borderId="10" xfId="6" applyNumberFormat="1" applyFont="1" applyFill="1" applyBorder="1" applyAlignment="1">
      <alignment horizontal="center" vertical="center"/>
    </xf>
    <xf numFmtId="3" fontId="21" fillId="5" borderId="8" xfId="6" applyNumberFormat="1" applyFont="1" applyFill="1" applyBorder="1" applyAlignment="1">
      <alignment horizontal="center" vertical="center"/>
    </xf>
    <xf numFmtId="3" fontId="21" fillId="5" borderId="9" xfId="6" applyNumberFormat="1" applyFont="1" applyFill="1" applyBorder="1" applyAlignment="1">
      <alignment horizontal="center" vertical="center"/>
    </xf>
    <xf numFmtId="3" fontId="21" fillId="0" borderId="24" xfId="6" applyNumberFormat="1" applyFont="1" applyBorder="1" applyAlignment="1">
      <alignment horizontal="center" vertical="center" wrapText="1"/>
    </xf>
    <xf numFmtId="3" fontId="21" fillId="0" borderId="26" xfId="6" applyNumberFormat="1" applyFont="1" applyBorder="1" applyAlignment="1">
      <alignment horizontal="center" vertical="center" wrapText="1"/>
    </xf>
    <xf numFmtId="183" fontId="21" fillId="0" borderId="33" xfId="6" applyNumberFormat="1" applyFont="1" applyBorder="1" applyAlignment="1">
      <alignment horizontal="center" vertical="center"/>
    </xf>
    <xf numFmtId="3" fontId="21" fillId="0" borderId="10" xfId="6" applyNumberFormat="1" applyFont="1" applyBorder="1" applyAlignment="1">
      <alignment horizontal="center" vertical="center"/>
    </xf>
    <xf numFmtId="3" fontId="21" fillId="0" borderId="8" xfId="6" applyNumberFormat="1" applyFont="1" applyBorder="1" applyAlignment="1">
      <alignment horizontal="center" vertical="center"/>
    </xf>
    <xf numFmtId="183" fontId="21" fillId="0" borderId="10" xfId="6" applyNumberFormat="1" applyFont="1" applyBorder="1" applyAlignment="1">
      <alignment horizontal="center" vertical="center"/>
    </xf>
    <xf numFmtId="183" fontId="21" fillId="0" borderId="8" xfId="6" applyNumberFormat="1" applyFont="1" applyBorder="1" applyAlignment="1">
      <alignment horizontal="center" vertical="center"/>
    </xf>
    <xf numFmtId="183" fontId="21" fillId="0" borderId="9" xfId="6" applyNumberFormat="1" applyFont="1" applyBorder="1" applyAlignment="1">
      <alignment horizontal="center" vertical="center"/>
    </xf>
    <xf numFmtId="3" fontId="21" fillId="0" borderId="87" xfId="6" applyNumberFormat="1" applyFont="1" applyBorder="1" applyAlignment="1">
      <alignment horizontal="center" vertical="center" wrapText="1"/>
    </xf>
    <xf numFmtId="3" fontId="21" fillId="0" borderId="115" xfId="6" applyNumberFormat="1" applyFont="1" applyBorder="1" applyAlignment="1">
      <alignment horizontal="center" vertical="center" wrapText="1"/>
    </xf>
    <xf numFmtId="3" fontId="21" fillId="0" borderId="44" xfId="6" applyNumberFormat="1" applyFont="1" applyBorder="1" applyAlignment="1">
      <alignment horizontal="center" vertical="center" wrapText="1"/>
    </xf>
    <xf numFmtId="3" fontId="21" fillId="0" borderId="58" xfId="6" applyNumberFormat="1" applyFont="1" applyBorder="1" applyAlignment="1">
      <alignment horizontal="center" vertical="center" wrapText="1"/>
    </xf>
    <xf numFmtId="3" fontId="21" fillId="0" borderId="43" xfId="6" applyNumberFormat="1" applyFont="1" applyBorder="1" applyAlignment="1">
      <alignment horizontal="center" vertical="center" wrapText="1"/>
    </xf>
    <xf numFmtId="3" fontId="21" fillId="0" borderId="59" xfId="6" applyNumberFormat="1" applyFont="1" applyBorder="1" applyAlignment="1">
      <alignment horizontal="center" vertical="center" wrapText="1"/>
    </xf>
    <xf numFmtId="3" fontId="21" fillId="0" borderId="32" xfId="6" applyNumberFormat="1" applyFont="1" applyBorder="1" applyAlignment="1">
      <alignment horizontal="center" vertical="center"/>
    </xf>
    <xf numFmtId="3" fontId="21" fillId="0" borderId="24" xfId="6" applyNumberFormat="1" applyFont="1" applyBorder="1" applyAlignment="1">
      <alignment horizontal="center" vertical="center"/>
    </xf>
    <xf numFmtId="3" fontId="21" fillId="0" borderId="25" xfId="6" applyNumberFormat="1" applyFont="1" applyBorder="1" applyAlignment="1">
      <alignment horizontal="center" vertical="center"/>
    </xf>
    <xf numFmtId="3" fontId="21" fillId="0" borderId="26" xfId="6" applyNumberFormat="1" applyFont="1" applyBorder="1" applyAlignment="1">
      <alignment horizontal="center" vertical="center"/>
    </xf>
    <xf numFmtId="3" fontId="21" fillId="0" borderId="27" xfId="6" applyNumberFormat="1" applyFont="1" applyBorder="1" applyAlignment="1">
      <alignment horizontal="center" vertical="center"/>
    </xf>
    <xf numFmtId="3" fontId="21" fillId="0" borderId="0" xfId="6" applyNumberFormat="1" applyFont="1" applyAlignment="1">
      <alignment horizontal="center" vertical="center"/>
    </xf>
    <xf numFmtId="3" fontId="21" fillId="0" borderId="28" xfId="6" applyNumberFormat="1" applyFont="1" applyBorder="1" applyAlignment="1">
      <alignment horizontal="center" vertical="center"/>
    </xf>
    <xf numFmtId="3" fontId="21" fillId="5" borderId="32" xfId="6" applyNumberFormat="1" applyFont="1" applyFill="1" applyBorder="1" applyAlignment="1">
      <alignment horizontal="center" vertical="center" wrapText="1"/>
    </xf>
    <xf numFmtId="3" fontId="21" fillId="5" borderId="40" xfId="6" applyNumberFormat="1" applyFont="1" applyFill="1" applyBorder="1" applyAlignment="1">
      <alignment horizontal="center" vertical="center" wrapText="1"/>
    </xf>
    <xf numFmtId="3" fontId="21" fillId="0" borderId="25" xfId="6" applyNumberFormat="1" applyFont="1" applyBorder="1" applyAlignment="1">
      <alignment horizontal="center" vertical="center" wrapText="1"/>
    </xf>
    <xf numFmtId="3" fontId="21" fillId="0" borderId="27" xfId="6" applyNumberFormat="1" applyFont="1" applyBorder="1" applyAlignment="1">
      <alignment horizontal="center" vertical="center" wrapText="1"/>
    </xf>
    <xf numFmtId="3" fontId="21" fillId="0" borderId="0" xfId="6" applyNumberFormat="1" applyFont="1" applyAlignment="1">
      <alignment horizontal="center" vertical="center" wrapText="1"/>
    </xf>
    <xf numFmtId="3" fontId="21" fillId="0" borderId="28" xfId="6" applyNumberFormat="1" applyFont="1" applyBorder="1" applyAlignment="1">
      <alignment horizontal="center" vertical="center" wrapText="1"/>
    </xf>
    <xf numFmtId="3" fontId="21" fillId="0" borderId="47" xfId="6" applyNumberFormat="1" applyFont="1" applyBorder="1" applyAlignment="1">
      <alignment horizontal="center" vertical="center" wrapText="1"/>
    </xf>
    <xf numFmtId="3" fontId="21" fillId="0" borderId="75" xfId="6" applyNumberFormat="1" applyFont="1" applyBorder="1" applyAlignment="1">
      <alignment horizontal="center" vertical="center" wrapText="1"/>
    </xf>
    <xf numFmtId="3" fontId="21" fillId="0" borderId="50" xfId="6" applyNumberFormat="1" applyFont="1" applyBorder="1" applyAlignment="1">
      <alignment horizontal="center" vertical="center" wrapText="1"/>
    </xf>
    <xf numFmtId="0" fontId="28" fillId="0" borderId="0" xfId="7" applyFont="1" applyAlignment="1">
      <alignment horizontal="left" vertical="center" wrapText="1"/>
    </xf>
    <xf numFmtId="0" fontId="28" fillId="0" borderId="32" xfId="7" applyFont="1" applyBorder="1" applyAlignment="1">
      <alignment horizontal="center" vertical="center"/>
    </xf>
    <xf numFmtId="0" fontId="28" fillId="0" borderId="45" xfId="7" applyFont="1" applyBorder="1" applyAlignment="1">
      <alignment horizontal="center" vertical="center"/>
    </xf>
    <xf numFmtId="0" fontId="28" fillId="0" borderId="24" xfId="8" applyFont="1" applyBorder="1" applyAlignment="1">
      <alignment horizontal="center" wrapText="1"/>
    </xf>
    <xf numFmtId="0" fontId="28" fillId="0" borderId="25" xfId="8" applyFont="1" applyBorder="1" applyAlignment="1">
      <alignment horizontal="center" wrapText="1"/>
    </xf>
    <xf numFmtId="184" fontId="28" fillId="0" borderId="29" xfId="8" applyNumberFormat="1" applyFont="1" applyBorder="1" applyAlignment="1">
      <alignment horizontal="right" vertical="center"/>
    </xf>
    <xf numFmtId="184" fontId="28" fillId="0" borderId="30" xfId="8" applyNumberFormat="1" applyFont="1" applyBorder="1" applyAlignment="1">
      <alignment horizontal="right" vertical="center"/>
    </xf>
    <xf numFmtId="0" fontId="28" fillId="0" borderId="30" xfId="7" applyFont="1" applyBorder="1" applyAlignment="1">
      <alignment horizontal="left" vertical="center"/>
    </xf>
    <xf numFmtId="0" fontId="28" fillId="0" borderId="31" xfId="7" applyFont="1" applyBorder="1" applyAlignment="1">
      <alignment horizontal="left" vertical="center"/>
    </xf>
    <xf numFmtId="189" fontId="28" fillId="0" borderId="33" xfId="7" applyNumberFormat="1" applyFont="1" applyBorder="1" applyAlignment="1">
      <alignment horizontal="center" vertical="center" wrapText="1"/>
    </xf>
    <xf numFmtId="189" fontId="28" fillId="0" borderId="10" xfId="7" applyNumberFormat="1" applyFont="1" applyBorder="1" applyAlignment="1">
      <alignment horizontal="center" vertical="center" wrapText="1"/>
    </xf>
    <xf numFmtId="0" fontId="28" fillId="0" borderId="0" xfId="7" applyFont="1" applyAlignment="1">
      <alignment horizontal="left" vertical="center"/>
    </xf>
    <xf numFmtId="0" fontId="28" fillId="0" borderId="30" xfId="7" applyFont="1" applyBorder="1" applyAlignment="1">
      <alignment horizontal="right" vertical="center"/>
    </xf>
    <xf numFmtId="0" fontId="28" fillId="0" borderId="31" xfId="7" applyFont="1" applyBorder="1" applyAlignment="1">
      <alignment horizontal="right" vertical="center"/>
    </xf>
    <xf numFmtId="0" fontId="28" fillId="0" borderId="40" xfId="7" applyFont="1" applyBorder="1" applyAlignment="1">
      <alignment horizontal="center" vertical="center"/>
    </xf>
    <xf numFmtId="0" fontId="28" fillId="0" borderId="25" xfId="8" applyFont="1" applyBorder="1" applyAlignment="1">
      <alignment horizontal="center"/>
    </xf>
    <xf numFmtId="184" fontId="28" fillId="0" borderId="0" xfId="8" applyNumberFormat="1" applyFont="1" applyAlignment="1">
      <alignment horizontal="center" vertical="center"/>
    </xf>
    <xf numFmtId="205" fontId="28" fillId="0" borderId="0" xfId="8" applyNumberFormat="1" applyFont="1" applyAlignment="1">
      <alignment horizontal="center" vertical="center"/>
    </xf>
    <xf numFmtId="0" fontId="28" fillId="0" borderId="24" xfId="7" applyFont="1" applyBorder="1" applyAlignment="1">
      <alignment vertical="center" wrapText="1"/>
    </xf>
    <xf numFmtId="0" fontId="30" fillId="0" borderId="27" xfId="7" applyFont="1" applyBorder="1" applyAlignment="1">
      <alignment vertical="center" wrapText="1"/>
    </xf>
    <xf numFmtId="0" fontId="30" fillId="0" borderId="29" xfId="7" applyFont="1" applyBorder="1" applyAlignment="1">
      <alignment vertical="center" wrapText="1"/>
    </xf>
    <xf numFmtId="0" fontId="28" fillId="0" borderId="26" xfId="8" applyFont="1" applyBorder="1" applyAlignment="1">
      <alignment horizontal="center" vertical="center"/>
    </xf>
    <xf numFmtId="0" fontId="28" fillId="0" borderId="28" xfId="8" applyFont="1" applyBorder="1" applyAlignment="1">
      <alignment horizontal="center" vertical="center"/>
    </xf>
    <xf numFmtId="0" fontId="28" fillId="0" borderId="31" xfId="8" applyFont="1" applyBorder="1" applyAlignment="1">
      <alignment horizontal="center" vertical="center"/>
    </xf>
    <xf numFmtId="0" fontId="16" fillId="0" borderId="26" xfId="7" applyFont="1" applyBorder="1" applyAlignment="1">
      <alignment vertical="center" wrapText="1"/>
    </xf>
    <xf numFmtId="0" fontId="30" fillId="0" borderId="28" xfId="7" applyFont="1" applyBorder="1" applyAlignment="1">
      <alignment vertical="center" wrapText="1"/>
    </xf>
    <xf numFmtId="0" fontId="30" fillId="0" borderId="31" xfId="7" applyFont="1" applyBorder="1" applyAlignment="1">
      <alignment vertical="center" wrapText="1"/>
    </xf>
    <xf numFmtId="38" fontId="28" fillId="0" borderId="0" xfId="9" applyFont="1" applyAlignment="1">
      <alignment horizontal="center" vertical="center"/>
    </xf>
    <xf numFmtId="49" fontId="28" fillId="0" borderId="0" xfId="6" applyNumberFormat="1" applyFont="1" applyAlignment="1">
      <alignment horizontal="center" vertical="center"/>
    </xf>
    <xf numFmtId="200" fontId="28" fillId="0" borderId="0" xfId="7" applyNumberFormat="1" applyFont="1" applyAlignment="1">
      <alignment horizontal="center" vertical="center"/>
    </xf>
    <xf numFmtId="190" fontId="28" fillId="0" borderId="33" xfId="7" applyNumberFormat="1" applyFont="1" applyBorder="1" applyAlignment="1">
      <alignment horizontal="center" vertical="center" wrapText="1"/>
    </xf>
    <xf numFmtId="190" fontId="28" fillId="0" borderId="10" xfId="7" applyNumberFormat="1" applyFont="1" applyBorder="1" applyAlignment="1">
      <alignment horizontal="center" vertical="center" wrapText="1"/>
    </xf>
    <xf numFmtId="0" fontId="28" fillId="0" borderId="24" xfId="7" applyFont="1" applyBorder="1" applyAlignment="1">
      <alignment horizontal="left" vertical="center" wrapText="1"/>
    </xf>
    <xf numFmtId="0" fontId="28" fillId="0" borderId="29" xfId="7" applyFont="1" applyBorder="1" applyAlignment="1">
      <alignment horizontal="left" vertical="center" wrapText="1"/>
    </xf>
    <xf numFmtId="0" fontId="28" fillId="0" borderId="26" xfId="7" applyFont="1" applyBorder="1" applyAlignment="1">
      <alignment horizontal="center" vertical="center"/>
    </xf>
    <xf numFmtId="0" fontId="28" fillId="0" borderId="31" xfId="7" applyFont="1" applyBorder="1" applyAlignment="1">
      <alignment horizontal="center" vertical="center"/>
    </xf>
    <xf numFmtId="184" fontId="31" fillId="0" borderId="33" xfId="7" applyNumberFormat="1" applyFont="1" applyBorder="1" applyAlignment="1">
      <alignment horizontal="center" vertical="center" wrapText="1"/>
    </xf>
    <xf numFmtId="0" fontId="16" fillId="0" borderId="32" xfId="7" applyFont="1" applyBorder="1" applyAlignment="1">
      <alignment horizontal="left" vertical="center" wrapText="1"/>
    </xf>
    <xf numFmtId="0" fontId="16" fillId="0" borderId="45" xfId="7" applyFont="1" applyBorder="1" applyAlignment="1">
      <alignment horizontal="left" vertical="center"/>
    </xf>
    <xf numFmtId="0" fontId="16" fillId="0" borderId="33" xfId="7" applyFont="1" applyBorder="1" applyAlignment="1">
      <alignment vertical="center" wrapText="1"/>
    </xf>
    <xf numFmtId="189" fontId="28" fillId="0" borderId="30" xfId="7" applyNumberFormat="1" applyFont="1" applyBorder="1" applyAlignment="1">
      <alignment horizontal="center" vertical="top" wrapText="1"/>
    </xf>
    <xf numFmtId="189" fontId="28" fillId="0" borderId="31" xfId="7" applyNumberFormat="1" applyFont="1" applyBorder="1" applyAlignment="1">
      <alignment horizontal="center" vertical="top" wrapText="1"/>
    </xf>
    <xf numFmtId="0" fontId="16" fillId="0" borderId="24" xfId="7" applyFont="1" applyBorder="1" applyAlignment="1">
      <alignment vertical="center" wrapText="1"/>
    </xf>
    <xf numFmtId="0" fontId="16" fillId="0" borderId="25" xfId="7" applyFont="1" applyBorder="1" applyAlignment="1">
      <alignment vertical="center" wrapText="1"/>
    </xf>
    <xf numFmtId="0" fontId="16" fillId="0" borderId="29" xfId="7" applyFont="1" applyBorder="1" applyAlignment="1">
      <alignment vertical="center" wrapText="1"/>
    </xf>
    <xf numFmtId="0" fontId="16" fillId="0" borderId="30" xfId="7" applyFont="1" applyBorder="1" applyAlignment="1">
      <alignment vertical="center" wrapText="1"/>
    </xf>
    <xf numFmtId="3" fontId="28" fillId="0" borderId="25" xfId="7" applyNumberFormat="1" applyFont="1" applyBorder="1" applyAlignment="1">
      <alignment horizontal="left" wrapText="1"/>
    </xf>
    <xf numFmtId="0" fontId="16" fillId="0" borderId="24" xfId="7" applyFont="1" applyBorder="1" applyAlignment="1">
      <alignment horizontal="left" vertical="center" wrapText="1"/>
    </xf>
    <xf numFmtId="0" fontId="16" fillId="0" borderId="25" xfId="7" applyFont="1" applyBorder="1" applyAlignment="1">
      <alignment horizontal="left" vertical="center" wrapText="1"/>
    </xf>
    <xf numFmtId="0" fontId="16" fillId="0" borderId="29" xfId="7" applyFont="1" applyBorder="1" applyAlignment="1">
      <alignment horizontal="left" vertical="center" wrapText="1"/>
    </xf>
    <xf numFmtId="0" fontId="16" fillId="0" borderId="30" xfId="7" applyFont="1" applyBorder="1" applyAlignment="1">
      <alignment horizontal="left" vertical="center" wrapText="1"/>
    </xf>
    <xf numFmtId="3" fontId="28" fillId="0" borderId="33" xfId="7" applyNumberFormat="1" applyFont="1" applyBorder="1" applyAlignment="1">
      <alignment horizontal="center" vertical="center" wrapText="1"/>
    </xf>
    <xf numFmtId="3" fontId="28" fillId="0" borderId="10" xfId="7" applyNumberFormat="1" applyFont="1" applyBorder="1" applyAlignment="1">
      <alignment horizontal="center" vertical="center" wrapText="1"/>
    </xf>
    <xf numFmtId="0" fontId="28" fillId="0" borderId="27" xfId="7" applyFont="1" applyBorder="1" applyAlignment="1">
      <alignment vertical="center" wrapText="1"/>
    </xf>
    <xf numFmtId="0" fontId="28" fillId="0" borderId="29" xfId="7" applyFont="1" applyBorder="1" applyAlignment="1">
      <alignment vertical="center" wrapText="1"/>
    </xf>
    <xf numFmtId="0" fontId="28" fillId="0" borderId="28" xfId="7" applyFont="1" applyBorder="1" applyAlignment="1">
      <alignment horizontal="center" vertical="center"/>
    </xf>
    <xf numFmtId="0" fontId="16" fillId="0" borderId="33" xfId="8" applyFont="1" applyBorder="1" applyAlignment="1">
      <alignment vertical="center" wrapText="1"/>
    </xf>
    <xf numFmtId="0" fontId="28" fillId="0" borderId="10" xfId="7" applyFont="1" applyBorder="1" applyAlignment="1">
      <alignment horizontal="distributed" vertical="center" wrapText="1"/>
    </xf>
    <xf numFmtId="0" fontId="28" fillId="0" borderId="8" xfId="7" applyFont="1" applyBorder="1" applyAlignment="1">
      <alignment horizontal="distributed" vertical="center" wrapText="1"/>
    </xf>
    <xf numFmtId="0" fontId="28" fillId="0" borderId="9" xfId="7" applyFont="1" applyBorder="1" applyAlignment="1">
      <alignment horizontal="distributed" vertical="center" wrapText="1"/>
    </xf>
    <xf numFmtId="3" fontId="28" fillId="0" borderId="10" xfId="7" applyNumberFormat="1" applyFont="1" applyBorder="1" applyAlignment="1">
      <alignment horizontal="right" vertical="center" wrapText="1"/>
    </xf>
    <xf numFmtId="3" fontId="28" fillId="0" borderId="8" xfId="7" applyNumberFormat="1" applyFont="1" applyBorder="1" applyAlignment="1">
      <alignment horizontal="right" vertical="center" wrapText="1"/>
    </xf>
    <xf numFmtId="3" fontId="28" fillId="0" borderId="9" xfId="7" applyNumberFormat="1" applyFont="1" applyBorder="1" applyAlignment="1">
      <alignment horizontal="right" vertical="center" wrapText="1"/>
    </xf>
    <xf numFmtId="0" fontId="28" fillId="0" borderId="30" xfId="7" applyFont="1" applyBorder="1" applyAlignment="1">
      <alignment horizontal="left" vertical="top" wrapText="1"/>
    </xf>
    <xf numFmtId="0" fontId="28" fillId="0" borderId="31" xfId="7" applyFont="1" applyBorder="1" applyAlignment="1">
      <alignment horizontal="left" vertical="top" wrapText="1"/>
    </xf>
    <xf numFmtId="0" fontId="35" fillId="0" borderId="25" xfId="7" applyFont="1" applyBorder="1" applyAlignment="1">
      <alignment horizontal="center" vertical="center"/>
    </xf>
    <xf numFmtId="0" fontId="30" fillId="0" borderId="0" xfId="7" applyFont="1" applyAlignment="1">
      <alignment horizontal="center" vertical="center"/>
    </xf>
    <xf numFmtId="0" fontId="30" fillId="0" borderId="30" xfId="7" applyFont="1" applyBorder="1" applyAlignment="1">
      <alignment horizontal="center" vertical="center"/>
    </xf>
    <xf numFmtId="0" fontId="30" fillId="0" borderId="25" xfId="7" applyFont="1" applyBorder="1" applyAlignment="1">
      <alignment wrapText="1"/>
    </xf>
    <xf numFmtId="0" fontId="30" fillId="0" borderId="26" xfId="7" applyFont="1" applyBorder="1" applyAlignment="1">
      <alignment wrapText="1"/>
    </xf>
    <xf numFmtId="0" fontId="28" fillId="0" borderId="27" xfId="7" applyFont="1" applyBorder="1" applyAlignment="1">
      <alignment horizontal="left" vertical="center" wrapText="1"/>
    </xf>
    <xf numFmtId="3" fontId="28" fillId="0" borderId="0" xfId="7" applyNumberFormat="1" applyFont="1" applyAlignment="1">
      <alignment horizontal="center" vertical="center" wrapText="1"/>
    </xf>
    <xf numFmtId="0" fontId="28" fillId="0" borderId="28" xfId="7" applyFont="1" applyBorder="1" applyAlignment="1">
      <alignment horizontal="left" vertical="center" wrapText="1"/>
    </xf>
    <xf numFmtId="3" fontId="28" fillId="0" borderId="30" xfId="7" applyNumberFormat="1" applyFont="1" applyBorder="1" applyAlignment="1">
      <alignment horizontal="center" vertical="center" wrapText="1"/>
    </xf>
    <xf numFmtId="0" fontId="28" fillId="0" borderId="24" xfId="7" applyFont="1" applyBorder="1" applyAlignment="1">
      <alignment horizontal="center" vertical="center"/>
    </xf>
    <xf numFmtId="0" fontId="28" fillId="0" borderId="27" xfId="7" applyFont="1" applyBorder="1" applyAlignment="1">
      <alignment horizontal="center" vertical="center"/>
    </xf>
    <xf numFmtId="0" fontId="28" fillId="0" borderId="29" xfId="7" applyFont="1" applyBorder="1" applyAlignment="1">
      <alignment horizontal="center" vertical="center"/>
    </xf>
    <xf numFmtId="0" fontId="28" fillId="0" borderId="25" xfId="7" applyFont="1" applyBorder="1" applyAlignment="1">
      <alignment horizontal="center" wrapText="1"/>
    </xf>
    <xf numFmtId="0" fontId="28" fillId="0" borderId="25" xfId="7" applyFont="1" applyBorder="1" applyAlignment="1">
      <alignment horizontal="center"/>
    </xf>
    <xf numFmtId="3" fontId="28" fillId="0" borderId="0" xfId="7" applyNumberFormat="1" applyFont="1" applyAlignment="1">
      <alignment horizontal="right" vertical="center" wrapText="1"/>
    </xf>
    <xf numFmtId="0" fontId="28" fillId="0" borderId="30" xfId="7" applyFont="1" applyBorder="1" applyAlignment="1">
      <alignment horizontal="left" vertical="center" wrapText="1"/>
    </xf>
    <xf numFmtId="0" fontId="28" fillId="0" borderId="31" xfId="7" applyFont="1" applyBorder="1" applyAlignment="1">
      <alignment horizontal="left" vertical="center" wrapText="1"/>
    </xf>
    <xf numFmtId="184" fontId="28" fillId="0" borderId="0" xfId="7" applyNumberFormat="1" applyFont="1" applyAlignment="1">
      <alignment horizontal="center" vertical="center"/>
    </xf>
    <xf numFmtId="0" fontId="28" fillId="0" borderId="26" xfId="7" applyFont="1" applyBorder="1" applyAlignment="1">
      <alignment vertical="center" wrapText="1"/>
    </xf>
    <xf numFmtId="0" fontId="28" fillId="0" borderId="28" xfId="7" applyFont="1" applyBorder="1" applyAlignment="1">
      <alignment vertical="center" wrapText="1"/>
    </xf>
    <xf numFmtId="0" fontId="28" fillId="0" borderId="31" xfId="7" applyFont="1" applyBorder="1" applyAlignment="1">
      <alignment vertical="center" wrapText="1"/>
    </xf>
    <xf numFmtId="0" fontId="71" fillId="0" borderId="24" xfId="6" applyFont="1" applyBorder="1" applyAlignment="1">
      <alignment horizontal="center" vertical="center"/>
    </xf>
    <xf numFmtId="0" fontId="71" fillId="0" borderId="26" xfId="6" applyFont="1" applyBorder="1" applyAlignment="1">
      <alignment horizontal="center" vertical="center"/>
    </xf>
    <xf numFmtId="0" fontId="71" fillId="0" borderId="29" xfId="6" applyFont="1" applyBorder="1" applyAlignment="1">
      <alignment horizontal="center" vertical="center" wrapText="1"/>
    </xf>
    <xf numFmtId="0" fontId="71" fillId="0" borderId="31" xfId="6" applyFont="1" applyBorder="1" applyAlignment="1">
      <alignment horizontal="center" vertical="center" wrapText="1"/>
    </xf>
    <xf numFmtId="38" fontId="73" fillId="10" borderId="10" xfId="10" applyFont="1" applyFill="1" applyBorder="1" applyAlignment="1" applyProtection="1">
      <alignment horizontal="right" vertical="center"/>
    </xf>
    <xf numFmtId="38" fontId="73" fillId="10" borderId="8" xfId="10" applyFont="1" applyFill="1" applyBorder="1" applyAlignment="1" applyProtection="1">
      <alignment horizontal="right" vertical="center"/>
    </xf>
    <xf numFmtId="0" fontId="71" fillId="0" borderId="32" xfId="6" applyFont="1" applyBorder="1" applyAlignment="1">
      <alignment horizontal="center" vertical="center" wrapText="1"/>
    </xf>
    <xf numFmtId="0" fontId="71" fillId="0" borderId="40" xfId="6" applyFont="1" applyBorder="1" applyAlignment="1">
      <alignment horizontal="center" vertical="center" wrapText="1"/>
    </xf>
    <xf numFmtId="0" fontId="71" fillId="0" borderId="45" xfId="6" applyFont="1" applyBorder="1" applyAlignment="1">
      <alignment horizontal="center" vertical="center" wrapText="1"/>
    </xf>
    <xf numFmtId="38" fontId="73" fillId="10" borderId="10" xfId="10" applyFont="1" applyFill="1" applyBorder="1" applyAlignment="1" applyProtection="1">
      <alignment horizontal="center" vertical="center"/>
    </xf>
    <xf numFmtId="38" fontId="73" fillId="10" borderId="8" xfId="10" applyFont="1" applyFill="1" applyBorder="1" applyAlignment="1" applyProtection="1">
      <alignment horizontal="center" vertical="center"/>
    </xf>
    <xf numFmtId="0" fontId="71" fillId="0" borderId="10" xfId="6" applyFont="1" applyBorder="1" applyAlignment="1">
      <alignment horizontal="center" vertical="center"/>
    </xf>
    <xf numFmtId="0" fontId="71" fillId="0" borderId="9" xfId="6" applyFont="1" applyBorder="1" applyAlignment="1">
      <alignment horizontal="center" vertical="center"/>
    </xf>
    <xf numFmtId="0" fontId="71" fillId="0" borderId="10" xfId="6" applyFont="1" applyBorder="1" applyAlignment="1">
      <alignment horizontal="center" vertical="center" wrapText="1"/>
    </xf>
    <xf numFmtId="0" fontId="71" fillId="0" borderId="9" xfId="6" applyFont="1" applyBorder="1" applyAlignment="1">
      <alignment horizontal="center" vertical="center" wrapText="1"/>
    </xf>
    <xf numFmtId="0" fontId="71" fillId="0" borderId="8" xfId="6" applyFont="1" applyBorder="1" applyAlignment="1">
      <alignment horizontal="center" vertical="center" wrapText="1"/>
    </xf>
    <xf numFmtId="0" fontId="22" fillId="5" borderId="82" xfId="1" applyFont="1" applyFill="1" applyBorder="1" applyAlignment="1" applyProtection="1">
      <alignment horizontal="center" vertical="center"/>
    </xf>
    <xf numFmtId="0" fontId="22" fillId="5" borderId="83" xfId="1" applyFont="1" applyFill="1" applyBorder="1" applyAlignment="1" applyProtection="1">
      <alignment horizontal="center" vertical="center"/>
    </xf>
    <xf numFmtId="0" fontId="22" fillId="5" borderId="162" xfId="1" applyFont="1" applyFill="1" applyBorder="1" applyAlignment="1" applyProtection="1">
      <alignment horizontal="center" vertical="center"/>
    </xf>
    <xf numFmtId="0" fontId="22" fillId="5" borderId="161" xfId="1" applyFont="1" applyFill="1" applyBorder="1" applyAlignment="1" applyProtection="1">
      <alignment horizontal="center" vertical="center"/>
    </xf>
    <xf numFmtId="0" fontId="22" fillId="5" borderId="166" xfId="1" applyFont="1" applyFill="1" applyBorder="1" applyAlignment="1" applyProtection="1">
      <alignment horizontal="center" vertical="center"/>
    </xf>
    <xf numFmtId="0" fontId="22" fillId="5" borderId="122" xfId="1" applyFont="1" applyFill="1" applyBorder="1" applyAlignment="1" applyProtection="1">
      <alignment horizontal="center" vertical="center"/>
    </xf>
  </cellXfs>
  <cellStyles count="11">
    <cellStyle name="パーセント 2 2" xfId="3" xr:uid="{00000000-0005-0000-0000-000000000000}"/>
    <cellStyle name="パーセント 3" xfId="4" xr:uid="{00000000-0005-0000-0000-000001000000}"/>
    <cellStyle name="桁区切り 2" xfId="9" xr:uid="{4BAD39FC-F086-4BB8-9341-6C22036F5AC1}"/>
    <cellStyle name="桁区切り 3" xfId="5" xr:uid="{00000000-0005-0000-0000-000002000000}"/>
    <cellStyle name="桁区切り 4" xfId="10" xr:uid="{C3AFEFAB-E302-4F3F-B11A-B7A1833BD6B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27">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99FF66"/>
        </patternFill>
      </fill>
    </dxf>
    <dxf>
      <fill>
        <patternFill>
          <bgColor rgb="FF99FF99"/>
        </patternFill>
      </fill>
    </dxf>
    <dxf>
      <fill>
        <patternFill>
          <bgColor rgb="FF99FF66"/>
        </patternFill>
      </fill>
    </dxf>
    <dxf>
      <fill>
        <patternFill>
          <bgColor rgb="FF99FF99"/>
        </patternFill>
      </fill>
    </dxf>
    <dxf>
      <fill>
        <patternFill>
          <bgColor rgb="FF99FF66"/>
        </patternFill>
      </fill>
    </dxf>
    <dxf>
      <fill>
        <patternFill>
          <bgColor rgb="FF99FF99"/>
        </patternFill>
      </fill>
    </dxf>
    <dxf>
      <fill>
        <patternFill>
          <bgColor rgb="FF99FF66"/>
        </patternFill>
      </fill>
    </dxf>
    <dxf>
      <fill>
        <patternFill>
          <bgColor rgb="FF99FF99"/>
        </patternFill>
      </fill>
    </dxf>
    <dxf>
      <numFmt numFmtId="208" formatCode="0;;;@"/>
    </dxf>
    <dxf>
      <fill>
        <patternFill>
          <bgColor rgb="FF99FF99"/>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99FF99"/>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10</xdr:col>
      <xdr:colOff>473075</xdr:colOff>
      <xdr:row>8</xdr:row>
      <xdr:rowOff>12700</xdr:rowOff>
    </xdr:to>
    <xdr:sp macro="" textlink="">
      <xdr:nvSpPr>
        <xdr:cNvPr id="2" name="四角形: 角を丸くする 1">
          <a:extLst>
            <a:ext uri="{FF2B5EF4-FFF2-40B4-BE49-F238E27FC236}">
              <a16:creationId xmlns:a16="http://schemas.microsoft.com/office/drawing/2014/main" id="{72C39EE0-AA7D-4BBD-8A12-979EA3EB3524}"/>
            </a:ext>
          </a:extLst>
        </xdr:cNvPr>
        <xdr:cNvSpPr/>
      </xdr:nvSpPr>
      <xdr:spPr>
        <a:xfrm>
          <a:off x="676275" y="142875"/>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36864</xdr:colOff>
      <xdr:row>20</xdr:row>
      <xdr:rowOff>158832</xdr:rowOff>
    </xdr:from>
    <xdr:to>
      <xdr:col>72</xdr:col>
      <xdr:colOff>3711</xdr:colOff>
      <xdr:row>74</xdr:row>
      <xdr:rowOff>73973</xdr:rowOff>
    </xdr:to>
    <xdr:sp macro="" textlink="">
      <xdr:nvSpPr>
        <xdr:cNvPr id="2" name="大かっこ 1">
          <a:extLst>
            <a:ext uri="{FF2B5EF4-FFF2-40B4-BE49-F238E27FC236}">
              <a16:creationId xmlns:a16="http://schemas.microsoft.com/office/drawing/2014/main" id="{147DF9B9-CDB5-4661-A5AE-160DAECD722F}"/>
            </a:ext>
          </a:extLst>
        </xdr:cNvPr>
        <xdr:cNvSpPr/>
      </xdr:nvSpPr>
      <xdr:spPr>
        <a:xfrm>
          <a:off x="25878189" y="4562557"/>
          <a:ext cx="4408672" cy="12770716"/>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72F52-00EC-4C98-AB44-468C0E6323A7}">
  <sheetPr>
    <tabColor rgb="FFFF0000"/>
    <pageSetUpPr fitToPage="1"/>
  </sheetPr>
  <dimension ref="A1:K37"/>
  <sheetViews>
    <sheetView tabSelected="1" view="pageBreakPreview" zoomScaleNormal="100" zoomScaleSheetLayoutView="100" workbookViewId="0">
      <selection activeCell="D6" sqref="D6"/>
    </sheetView>
  </sheetViews>
  <sheetFormatPr defaultRowHeight="13.5"/>
  <cols>
    <col min="1" max="1" width="5" style="443" customWidth="1"/>
    <col min="2" max="2" width="10.125" style="443" customWidth="1"/>
    <col min="3" max="3" width="18.25" style="443" customWidth="1"/>
    <col min="4" max="4" width="9" style="443"/>
    <col min="5" max="5" width="12.25" style="443" customWidth="1"/>
    <col min="6" max="6" width="9" style="443" customWidth="1"/>
    <col min="7" max="7" width="10.25" style="443" customWidth="1"/>
    <col min="8" max="8" width="9" style="443"/>
    <col min="9" max="9" width="10.375" style="443" customWidth="1"/>
    <col min="10" max="10" width="6.625" style="443" customWidth="1"/>
    <col min="11" max="11" width="2.375" style="443" customWidth="1"/>
    <col min="12" max="12" width="9" style="443" customWidth="1"/>
    <col min="13" max="16384" width="9" style="443"/>
  </cols>
  <sheetData>
    <row r="1" spans="1:10" ht="39" customHeight="1">
      <c r="A1" s="581" t="s">
        <v>458</v>
      </c>
      <c r="B1" s="581"/>
      <c r="C1" s="581"/>
      <c r="D1" s="581"/>
      <c r="E1" s="581"/>
      <c r="F1" s="581"/>
      <c r="G1" s="581"/>
      <c r="H1" s="581"/>
      <c r="I1" s="581"/>
      <c r="J1" s="581"/>
    </row>
    <row r="2" spans="1:10" ht="14.25" thickBot="1">
      <c r="A2" s="474"/>
      <c r="B2" s="474"/>
      <c r="C2" s="474"/>
      <c r="D2" s="474"/>
      <c r="E2" s="474"/>
      <c r="F2" s="474"/>
      <c r="G2" s="474"/>
      <c r="H2" s="474"/>
      <c r="I2" s="474"/>
      <c r="J2" s="474"/>
    </row>
    <row r="3" spans="1:10" ht="197.25" customHeight="1" thickBot="1">
      <c r="A3" s="474"/>
      <c r="B3" s="582" t="s">
        <v>459</v>
      </c>
      <c r="C3" s="583"/>
      <c r="D3" s="583"/>
      <c r="E3" s="583"/>
      <c r="F3" s="583"/>
      <c r="G3" s="583"/>
      <c r="H3" s="583"/>
      <c r="I3" s="584"/>
      <c r="J3" s="474"/>
    </row>
    <row r="4" spans="1:10" ht="15" customHeight="1">
      <c r="A4" s="474"/>
      <c r="B4" s="474"/>
      <c r="C4" s="475"/>
      <c r="D4" s="475"/>
      <c r="E4" s="475"/>
      <c r="F4" s="475"/>
      <c r="G4" s="474"/>
      <c r="H4" s="474"/>
      <c r="I4" s="474"/>
      <c r="J4" s="476"/>
    </row>
    <row r="5" spans="1:10" ht="22.5" customHeight="1" thickBot="1">
      <c r="A5" s="477"/>
      <c r="B5" s="477" t="s">
        <v>460</v>
      </c>
      <c r="D5" s="478"/>
      <c r="F5" s="585"/>
      <c r="G5" s="585"/>
      <c r="H5" s="477"/>
      <c r="I5" s="477"/>
      <c r="J5" s="480"/>
    </row>
    <row r="6" spans="1:10" ht="29.25" customHeight="1" thickBot="1">
      <c r="A6" s="477"/>
      <c r="B6" s="477"/>
      <c r="C6" s="481" t="s">
        <v>461</v>
      </c>
      <c r="D6" s="482"/>
      <c r="E6" s="483" t="s">
        <v>462</v>
      </c>
      <c r="F6" s="482"/>
      <c r="G6" s="484" t="s">
        <v>463</v>
      </c>
      <c r="H6" s="485"/>
      <c r="I6" s="477"/>
      <c r="J6" s="480"/>
    </row>
    <row r="7" spans="1:10" ht="15" customHeight="1">
      <c r="A7" s="477"/>
      <c r="B7" s="477"/>
      <c r="C7" s="486"/>
      <c r="D7" s="486"/>
      <c r="E7" s="486"/>
      <c r="F7" s="486"/>
      <c r="G7" s="477"/>
      <c r="H7" s="477"/>
      <c r="I7" s="477"/>
      <c r="J7" s="480"/>
    </row>
    <row r="8" spans="1:10" ht="22.5" customHeight="1" thickBot="1">
      <c r="A8" s="477"/>
      <c r="B8" s="477" t="s">
        <v>464</v>
      </c>
      <c r="C8" s="477"/>
      <c r="D8" s="477"/>
      <c r="E8" s="477"/>
      <c r="F8" s="477"/>
      <c r="G8" s="477"/>
      <c r="H8" s="477"/>
      <c r="I8" s="477"/>
      <c r="J8" s="477"/>
    </row>
    <row r="9" spans="1:10" ht="29.25" customHeight="1">
      <c r="A9" s="477"/>
      <c r="B9" s="477"/>
      <c r="C9" s="487" t="s">
        <v>188</v>
      </c>
      <c r="D9" s="488" t="s">
        <v>465</v>
      </c>
      <c r="E9" s="489"/>
      <c r="F9" s="490" t="s">
        <v>466</v>
      </c>
      <c r="G9" s="477"/>
      <c r="H9" s="477"/>
      <c r="I9" s="477"/>
      <c r="J9" s="477"/>
    </row>
    <row r="10" spans="1:10" ht="29.25" customHeight="1">
      <c r="A10" s="477"/>
      <c r="B10" s="477"/>
      <c r="C10" s="491" t="s">
        <v>467</v>
      </c>
      <c r="D10" s="586" t="s">
        <v>557</v>
      </c>
      <c r="E10" s="587"/>
      <c r="F10" s="588"/>
      <c r="G10" s="477" t="s">
        <v>558</v>
      </c>
      <c r="H10" s="477"/>
      <c r="I10" s="477"/>
      <c r="J10" s="480"/>
    </row>
    <row r="11" spans="1:10" ht="29.25" customHeight="1">
      <c r="A11" s="477"/>
      <c r="B11" s="477"/>
      <c r="C11" s="491" t="s">
        <v>468</v>
      </c>
      <c r="D11" s="589"/>
      <c r="E11" s="589"/>
      <c r="F11" s="590"/>
      <c r="G11" s="477"/>
      <c r="H11" s="477"/>
      <c r="I11" s="477"/>
      <c r="J11" s="480"/>
    </row>
    <row r="12" spans="1:10" ht="29.25" customHeight="1">
      <c r="A12" s="477"/>
      <c r="B12" s="477"/>
      <c r="C12" s="491" t="s">
        <v>469</v>
      </c>
      <c r="D12" s="591"/>
      <c r="E12" s="591"/>
      <c r="F12" s="592"/>
      <c r="G12" s="477"/>
      <c r="H12" s="477"/>
      <c r="I12" s="477"/>
      <c r="J12" s="480"/>
    </row>
    <row r="13" spans="1:10" ht="29.25" customHeight="1">
      <c r="A13" s="477"/>
      <c r="B13" s="477"/>
      <c r="C13" s="491" t="s">
        <v>470</v>
      </c>
      <c r="D13" s="591"/>
      <c r="E13" s="591"/>
      <c r="F13" s="592"/>
      <c r="G13" s="593" t="s">
        <v>471</v>
      </c>
      <c r="H13" s="594"/>
      <c r="I13" s="594"/>
      <c r="J13" s="594"/>
    </row>
    <row r="14" spans="1:10" ht="29.25" customHeight="1">
      <c r="A14" s="477"/>
      <c r="B14" s="477"/>
      <c r="C14" s="492" t="s">
        <v>472</v>
      </c>
      <c r="D14" s="591"/>
      <c r="E14" s="591"/>
      <c r="F14" s="592"/>
      <c r="G14" s="595" t="s">
        <v>473</v>
      </c>
      <c r="H14" s="595"/>
      <c r="I14" s="595"/>
      <c r="J14" s="595"/>
    </row>
    <row r="15" spans="1:10" ht="29.25" customHeight="1" thickBot="1">
      <c r="A15" s="477"/>
      <c r="B15" s="477"/>
      <c r="C15" s="493" t="s">
        <v>474</v>
      </c>
      <c r="D15" s="596"/>
      <c r="E15" s="596"/>
      <c r="F15" s="597"/>
      <c r="G15" s="595"/>
      <c r="H15" s="595"/>
      <c r="I15" s="595"/>
      <c r="J15" s="595"/>
    </row>
    <row r="16" spans="1:10" ht="15" customHeight="1" thickBot="1">
      <c r="A16" s="477"/>
      <c r="B16" s="477"/>
      <c r="C16" s="486"/>
      <c r="D16" s="486"/>
      <c r="E16" s="486"/>
      <c r="F16" s="486"/>
      <c r="G16" s="477"/>
      <c r="H16" s="477"/>
      <c r="I16" s="477"/>
      <c r="J16" s="480"/>
    </row>
    <row r="17" spans="1:11" ht="29.25" customHeight="1">
      <c r="A17" s="477"/>
      <c r="B17" s="477"/>
      <c r="C17" s="570" t="s">
        <v>475</v>
      </c>
      <c r="D17" s="579"/>
      <c r="E17" s="579"/>
      <c r="F17" s="580"/>
      <c r="G17" s="573" t="s">
        <v>476</v>
      </c>
      <c r="H17" s="574"/>
      <c r="I17" s="477"/>
      <c r="J17" s="480"/>
    </row>
    <row r="18" spans="1:11" ht="29.25" customHeight="1" thickBot="1">
      <c r="A18" s="477"/>
      <c r="B18" s="477"/>
      <c r="C18" s="494" t="s">
        <v>477</v>
      </c>
      <c r="D18" s="495" t="s">
        <v>478</v>
      </c>
      <c r="E18" s="568" t="s">
        <v>479</v>
      </c>
      <c r="F18" s="569"/>
      <c r="G18" s="496">
        <f>_xlfn.DAYS(VLOOKUP(E18,マスタ!B2:C13,2,FALSE),VLOOKUP(C18,マスタ!B2:C13,2,FALSE))/30+1</f>
        <v>12.133333333333333</v>
      </c>
      <c r="H18" s="497" t="s">
        <v>480</v>
      </c>
      <c r="I18" s="477"/>
      <c r="J18" s="480"/>
    </row>
    <row r="19" spans="1:11" ht="15" customHeight="1" thickBot="1">
      <c r="A19" s="477"/>
      <c r="B19" s="477"/>
      <c r="C19" s="477"/>
      <c r="D19" s="486"/>
      <c r="E19" s="477"/>
      <c r="F19" s="477"/>
      <c r="G19" s="477"/>
      <c r="H19" s="479"/>
      <c r="I19" s="477"/>
      <c r="J19" s="480"/>
    </row>
    <row r="20" spans="1:11" ht="29.25" customHeight="1">
      <c r="A20" s="477"/>
      <c r="B20" s="477"/>
      <c r="C20" s="570" t="s">
        <v>481</v>
      </c>
      <c r="D20" s="571"/>
      <c r="E20" s="571"/>
      <c r="F20" s="572"/>
      <c r="G20" s="573" t="s">
        <v>476</v>
      </c>
      <c r="H20" s="574"/>
      <c r="I20" s="477"/>
      <c r="J20" s="480"/>
    </row>
    <row r="21" spans="1:11" ht="29.25" customHeight="1" thickBot="1">
      <c r="A21" s="477"/>
      <c r="B21" s="477"/>
      <c r="C21" s="494" t="s">
        <v>477</v>
      </c>
      <c r="D21" s="495" t="s">
        <v>478</v>
      </c>
      <c r="E21" s="568" t="s">
        <v>479</v>
      </c>
      <c r="F21" s="569"/>
      <c r="G21" s="496">
        <f>_xlfn.DAYS(VLOOKUP(E21,マスタ!B2:C13,2,FALSE),VLOOKUP(C21,マスタ!B2:C13,2,FALSE))/30+1</f>
        <v>12.133333333333333</v>
      </c>
      <c r="H21" s="497" t="s">
        <v>480</v>
      </c>
      <c r="I21" s="477"/>
      <c r="J21" s="480"/>
    </row>
    <row r="22" spans="1:11" ht="15" customHeight="1">
      <c r="A22" s="477"/>
      <c r="B22" s="477"/>
      <c r="C22" s="478"/>
      <c r="D22" s="486"/>
      <c r="E22" s="478"/>
      <c r="F22" s="478"/>
      <c r="G22" s="498"/>
      <c r="H22" s="479"/>
      <c r="I22" s="477"/>
      <c r="J22" s="480"/>
    </row>
    <row r="23" spans="1:11" ht="21" customHeight="1">
      <c r="A23" s="477"/>
      <c r="B23" s="477"/>
      <c r="C23" s="478"/>
      <c r="D23" s="486"/>
      <c r="E23" s="478"/>
      <c r="F23" s="478"/>
      <c r="G23" s="498"/>
      <c r="H23" s="479"/>
      <c r="I23" s="477"/>
      <c r="J23" s="480"/>
    </row>
    <row r="24" spans="1:11" ht="14.25" thickBot="1">
      <c r="A24" s="477"/>
      <c r="B24" s="477" t="s">
        <v>482</v>
      </c>
      <c r="C24" s="486"/>
      <c r="D24" s="486"/>
      <c r="E24" s="486"/>
      <c r="F24" s="486"/>
      <c r="G24" s="486"/>
      <c r="H24" s="477"/>
      <c r="I24" s="477"/>
      <c r="J24" s="477"/>
    </row>
    <row r="25" spans="1:11" ht="29.25" customHeight="1" thickBot="1">
      <c r="A25" s="477"/>
      <c r="B25" s="477"/>
      <c r="C25" s="575" t="s">
        <v>483</v>
      </c>
      <c r="D25" s="576"/>
      <c r="E25" s="576"/>
      <c r="F25" s="577">
        <f>②積算表!Q23</f>
        <v>6</v>
      </c>
      <c r="G25" s="577"/>
      <c r="H25" s="578"/>
      <c r="I25" s="499" t="s">
        <v>484</v>
      </c>
      <c r="J25" s="477"/>
    </row>
    <row r="26" spans="1:11" ht="21" customHeight="1">
      <c r="A26" s="477"/>
      <c r="B26" s="477"/>
      <c r="C26" s="478"/>
      <c r="D26" s="486"/>
      <c r="E26" s="478"/>
      <c r="F26" s="478"/>
      <c r="G26" s="498"/>
      <c r="H26" s="479"/>
      <c r="I26" s="477"/>
      <c r="J26" s="480"/>
    </row>
    <row r="27" spans="1:11" ht="18" customHeight="1">
      <c r="A27" s="477"/>
      <c r="B27" s="477" t="s">
        <v>485</v>
      </c>
      <c r="C27" s="486"/>
      <c r="D27" s="486"/>
      <c r="E27" s="486"/>
      <c r="F27" s="486"/>
      <c r="G27" s="486"/>
      <c r="H27" s="477"/>
      <c r="I27" s="477"/>
      <c r="J27" s="477"/>
      <c r="K27" s="500"/>
    </row>
    <row r="28" spans="1:11" ht="17.25" customHeight="1" thickBot="1">
      <c r="A28" s="477"/>
      <c r="B28" s="477" t="s">
        <v>486</v>
      </c>
      <c r="C28" s="486"/>
      <c r="D28" s="486"/>
      <c r="E28" s="486"/>
      <c r="F28" s="486"/>
      <c r="G28" s="486"/>
      <c r="H28" s="477"/>
      <c r="I28" s="477"/>
      <c r="J28" s="477"/>
      <c r="K28" s="500"/>
    </row>
    <row r="29" spans="1:11" ht="29.25" customHeight="1">
      <c r="A29" s="477"/>
      <c r="B29" s="477"/>
      <c r="C29" s="553" t="s">
        <v>487</v>
      </c>
      <c r="D29" s="554"/>
      <c r="E29" s="554"/>
      <c r="F29" s="555"/>
      <c r="G29" s="556"/>
      <c r="H29" s="557"/>
      <c r="I29" s="501" t="s">
        <v>488</v>
      </c>
      <c r="J29" s="477"/>
      <c r="K29" s="500"/>
    </row>
    <row r="30" spans="1:11" ht="29.25" customHeight="1">
      <c r="A30" s="477"/>
      <c r="B30" s="477"/>
      <c r="C30" s="558" t="s">
        <v>489</v>
      </c>
      <c r="D30" s="559"/>
      <c r="E30" s="559"/>
      <c r="F30" s="560"/>
      <c r="G30" s="561"/>
      <c r="H30" s="562"/>
      <c r="I30" s="502" t="s">
        <v>488</v>
      </c>
      <c r="J30" s="477"/>
      <c r="K30" s="500"/>
    </row>
    <row r="31" spans="1:11" ht="29.25" customHeight="1" thickBot="1">
      <c r="A31" s="477"/>
      <c r="B31" s="477"/>
      <c r="C31" s="563" t="s">
        <v>490</v>
      </c>
      <c r="D31" s="564"/>
      <c r="E31" s="564"/>
      <c r="F31" s="565"/>
      <c r="G31" s="566"/>
      <c r="H31" s="567"/>
      <c r="I31" s="503" t="s">
        <v>488</v>
      </c>
      <c r="J31" s="477"/>
      <c r="K31" s="500"/>
    </row>
    <row r="32" spans="1:11">
      <c r="A32" s="477"/>
      <c r="B32" s="477"/>
      <c r="C32" s="477"/>
      <c r="D32" s="477"/>
      <c r="E32" s="477"/>
      <c r="F32" s="477"/>
      <c r="G32" s="477"/>
      <c r="H32" s="477"/>
      <c r="I32" s="477"/>
      <c r="J32" s="477"/>
    </row>
    <row r="33" spans="1:10" ht="29.25" customHeight="1" thickBot="1">
      <c r="A33" s="477"/>
      <c r="B33" s="477" t="s">
        <v>491</v>
      </c>
      <c r="C33" s="504"/>
      <c r="D33" s="475"/>
      <c r="E33" s="475"/>
      <c r="F33" s="475"/>
      <c r="G33" s="475"/>
      <c r="H33" s="474"/>
      <c r="I33" s="474"/>
      <c r="J33" s="480"/>
    </row>
    <row r="34" spans="1:10" ht="48.75" customHeight="1" thickBot="1">
      <c r="A34" s="477"/>
      <c r="B34" s="477"/>
      <c r="C34" s="548" t="s">
        <v>492</v>
      </c>
      <c r="D34" s="549"/>
      <c r="E34" s="549"/>
      <c r="F34" s="550" t="s">
        <v>493</v>
      </c>
      <c r="G34" s="551"/>
      <c r="H34" s="551"/>
      <c r="I34" s="552"/>
      <c r="J34" s="480"/>
    </row>
    <row r="35" spans="1:10" ht="14.25">
      <c r="J35" s="505"/>
    </row>
    <row r="36" spans="1:10" ht="14.25">
      <c r="J36" s="505"/>
    </row>
    <row r="37" spans="1:10" ht="14.25">
      <c r="J37" s="505"/>
    </row>
  </sheetData>
  <sheetProtection algorithmName="SHA-512" hashValue="RWG0/5CHT8tv3ZaA63xAbfr6hN+wRsn/ckWyivEv7S4fQnsKYzaIEV4S9Yy+3ZNaqAhsQ8WwwC7HjuHBrRLEFQ==" saltValue="NonFhfx1HE3iHDQ90LhcvQ=="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17:F17"/>
    <mergeCell ref="G17:H17"/>
    <mergeCell ref="A1:J1"/>
    <mergeCell ref="B3:I3"/>
    <mergeCell ref="F5:G5"/>
    <mergeCell ref="D10:F10"/>
    <mergeCell ref="D11:F11"/>
    <mergeCell ref="D12:F12"/>
    <mergeCell ref="D13:F13"/>
    <mergeCell ref="G13:J13"/>
    <mergeCell ref="D14:F14"/>
    <mergeCell ref="G14:J15"/>
    <mergeCell ref="D15:F15"/>
    <mergeCell ref="E18:F18"/>
    <mergeCell ref="C20:F20"/>
    <mergeCell ref="G20:H20"/>
    <mergeCell ref="E21:F21"/>
    <mergeCell ref="C25:E25"/>
    <mergeCell ref="F25:H25"/>
    <mergeCell ref="C34:E34"/>
    <mergeCell ref="F34:I34"/>
    <mergeCell ref="C29:E29"/>
    <mergeCell ref="F29:H29"/>
    <mergeCell ref="C30:E30"/>
    <mergeCell ref="F30:H30"/>
    <mergeCell ref="C31:E31"/>
    <mergeCell ref="F31:H31"/>
  </mergeCells>
  <phoneticPr fontId="2"/>
  <conditionalFormatting sqref="C6:D6 F6">
    <cfRule type="containsBlanks" dxfId="26" priority="2">
      <formula>LEN(TRIM(C6))=0</formula>
    </cfRule>
  </conditionalFormatting>
  <conditionalFormatting sqref="E9 D10:F15">
    <cfRule type="containsBlanks" dxfId="25" priority="3">
      <formula>LEN(TRIM(D9))=0</formula>
    </cfRule>
  </conditionalFormatting>
  <conditionalFormatting sqref="F25:H25">
    <cfRule type="containsBlanks" dxfId="24" priority="5">
      <formula>LEN(TRIM(F25))=0</formula>
    </cfRule>
  </conditionalFormatting>
  <conditionalFormatting sqref="F29:H31">
    <cfRule type="containsBlanks" dxfId="23" priority="4">
      <formula>LEN(TRIM(F29))=0</formula>
    </cfRule>
  </conditionalFormatting>
  <conditionalFormatting sqref="F34:H34">
    <cfRule type="containsBlanks" dxfId="22" priority="1">
      <formula>LEN(TRIM(F34))=0</formula>
    </cfRule>
  </conditionalFormatting>
  <dataValidations count="5">
    <dataValidation type="whole" allowBlank="1" showInputMessage="1" showErrorMessage="1" sqref="F6" xr:uid="{737E2547-3652-4E05-A9B9-5ECB2B5D95A3}">
      <formula1>1</formula1>
      <formula2>31</formula2>
    </dataValidation>
    <dataValidation type="whole" allowBlank="1" showInputMessage="1" showErrorMessage="1" sqref="D6" xr:uid="{2D37842A-BD4C-4938-8FE7-0B5AF4F39D45}">
      <formula1>1</formula1>
      <formula2>12</formula2>
    </dataValidation>
    <dataValidation type="whole" allowBlank="1" showInputMessage="1" showErrorMessage="1" sqref="F29:H31" xr:uid="{99DD1C48-41D9-49AD-AA73-EFE16EFE1AD7}">
      <formula1>0</formula1>
      <formula2>100</formula2>
    </dataValidation>
    <dataValidation type="list" allowBlank="1" showInputMessage="1" showErrorMessage="1" sqref="E9" xr:uid="{16DDA41D-EB6C-4D9F-ACCC-D2B2B9E24D63}">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77FA3C9B-170E-4E23-B493-74B834F4AF2F}">
      <formula1>13</formula1>
    </dataValidation>
  </dataValidations>
  <pageMargins left="0.25" right="0.25" top="0.75" bottom="0.75" header="0.3" footer="0.3"/>
  <pageSetup paperSize="9"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7D7AFB88-6494-4877-8B09-4ECC3710E62D}">
          <x14:formula1>
            <xm:f>マスタ!$D$5:$D$7</xm:f>
          </x14:formula1>
          <xm:sqref>F34:I34</xm:sqref>
        </x14:dataValidation>
        <x14:dataValidation type="list" allowBlank="1" showInputMessage="1" showErrorMessage="1" xr:uid="{E9966E9D-F8B7-489D-960B-4CE687F66A54}">
          <x14:formula1>
            <xm:f>マスタ!$D$2:$D$3</xm:f>
          </x14:formula1>
          <xm:sqref>C6</xm:sqref>
        </x14:dataValidation>
        <x14:dataValidation type="list" allowBlank="1" showInputMessage="1" showErrorMessage="1" xr:uid="{474236D7-83C9-40F2-9EE3-7FD8C2DF367D}">
          <x14:formula1>
            <xm:f>マスタ!$B$2:$B$13</xm:f>
          </x14:formula1>
          <xm:sqref>C18 E18:F18 E21:F21 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7"/>
  <sheetViews>
    <sheetView view="pageBreakPreview" zoomScaleNormal="100" zoomScaleSheetLayoutView="100" workbookViewId="0">
      <selection activeCell="G16" sqref="G16:K16"/>
    </sheetView>
  </sheetViews>
  <sheetFormatPr defaultColWidth="8.875" defaultRowHeight="13.5" outlineLevelRow="1"/>
  <cols>
    <col min="1" max="1" width="2.625" customWidth="1"/>
    <col min="2" max="2" width="4" customWidth="1"/>
    <col min="3" max="11" width="2.625" customWidth="1"/>
    <col min="12" max="12" width="2.875" customWidth="1"/>
    <col min="13" max="32" width="3.125" customWidth="1"/>
    <col min="33" max="33" width="3" customWidth="1"/>
    <col min="34" max="39" width="9" customWidth="1"/>
    <col min="40" max="40" width="14.625" customWidth="1"/>
    <col min="41" max="41" width="9" customWidth="1"/>
    <col min="42" max="42" width="7.375" customWidth="1"/>
    <col min="43" max="46" width="9" customWidth="1"/>
    <col min="47" max="47" width="6" bestFit="1" customWidth="1"/>
    <col min="48" max="55" width="9" customWidth="1"/>
  </cols>
  <sheetData>
    <row r="1" spans="1:42" ht="14.25" thickBot="1">
      <c r="A1" s="19"/>
      <c r="B1" s="19"/>
      <c r="C1" s="19"/>
      <c r="D1" s="19"/>
      <c r="E1" s="19"/>
      <c r="F1" s="19"/>
      <c r="G1" s="19"/>
      <c r="H1" s="19"/>
      <c r="I1" s="19"/>
      <c r="J1" s="19"/>
      <c r="K1" s="19"/>
      <c r="L1" s="19"/>
      <c r="M1" s="19"/>
      <c r="N1" s="19"/>
      <c r="O1" s="19"/>
      <c r="P1" s="19"/>
      <c r="Q1" s="19"/>
      <c r="R1" s="18"/>
      <c r="S1" s="859"/>
      <c r="T1" s="859"/>
      <c r="U1" s="19"/>
      <c r="V1" s="20"/>
      <c r="W1" s="20"/>
      <c r="X1" s="20"/>
      <c r="Y1" s="20"/>
      <c r="Z1" s="20"/>
      <c r="AA1" s="872"/>
      <c r="AB1" s="872"/>
      <c r="AC1" s="872"/>
      <c r="AD1" s="872"/>
      <c r="AE1" s="872"/>
      <c r="AF1" s="872"/>
      <c r="AL1" s="1"/>
      <c r="AM1" s="2"/>
      <c r="AN1" s="2"/>
      <c r="AO1" s="1"/>
      <c r="AP1" s="1"/>
    </row>
    <row r="2" spans="1:42" ht="14.25" customHeight="1">
      <c r="A2" s="19"/>
      <c r="B2" s="889" t="s">
        <v>426</v>
      </c>
      <c r="C2" s="890"/>
      <c r="D2" s="890"/>
      <c r="E2" s="890"/>
      <c r="F2" s="890"/>
      <c r="G2" s="890"/>
      <c r="H2" s="890"/>
      <c r="I2" s="890"/>
      <c r="J2" s="891"/>
      <c r="K2" s="19"/>
      <c r="L2" s="19"/>
      <c r="M2" s="19"/>
      <c r="N2" s="19"/>
      <c r="O2" s="19"/>
      <c r="P2" s="19"/>
      <c r="Q2" s="19"/>
      <c r="R2" s="860" t="s">
        <v>188</v>
      </c>
      <c r="S2" s="861"/>
      <c r="T2" s="861"/>
      <c r="U2" s="862"/>
      <c r="V2" s="873" t="s">
        <v>189</v>
      </c>
      <c r="W2" s="874"/>
      <c r="X2" s="874"/>
      <c r="Y2" s="875">
        <f>①入力シート!E9</f>
        <v>0</v>
      </c>
      <c r="Z2" s="875"/>
      <c r="AA2" s="875"/>
      <c r="AB2" s="875"/>
      <c r="AC2" s="875"/>
      <c r="AD2" s="874" t="s">
        <v>157</v>
      </c>
      <c r="AE2" s="874"/>
      <c r="AF2" s="876"/>
      <c r="AL2" s="1"/>
      <c r="AM2" s="2"/>
      <c r="AN2" s="2"/>
      <c r="AO2" s="1"/>
      <c r="AP2" s="1"/>
    </row>
    <row r="3" spans="1:42" ht="14.25" customHeight="1" thickBot="1">
      <c r="A3" s="19"/>
      <c r="B3" s="892"/>
      <c r="C3" s="893"/>
      <c r="D3" s="893"/>
      <c r="E3" s="893"/>
      <c r="F3" s="893"/>
      <c r="G3" s="893"/>
      <c r="H3" s="893"/>
      <c r="I3" s="893"/>
      <c r="J3" s="894"/>
      <c r="K3" s="19"/>
      <c r="L3" s="19"/>
      <c r="M3" s="19"/>
      <c r="N3" s="19"/>
      <c r="O3" s="19"/>
      <c r="P3" s="19"/>
      <c r="Q3" s="19"/>
      <c r="R3" s="863" t="s">
        <v>0</v>
      </c>
      <c r="S3" s="864"/>
      <c r="T3" s="864"/>
      <c r="U3" s="865"/>
      <c r="V3" s="866" t="str">
        <f>①入力シート!D10</f>
        <v>認可保育所</v>
      </c>
      <c r="W3" s="867"/>
      <c r="X3" s="867"/>
      <c r="Y3" s="867"/>
      <c r="Z3" s="867"/>
      <c r="AA3" s="867"/>
      <c r="AB3" s="867"/>
      <c r="AC3" s="867"/>
      <c r="AD3" s="867"/>
      <c r="AE3" s="867"/>
      <c r="AF3" s="868"/>
      <c r="AL3" s="1"/>
      <c r="AM3" s="2"/>
      <c r="AN3" s="2"/>
      <c r="AO3" s="3"/>
      <c r="AP3" s="3"/>
    </row>
    <row r="4" spans="1:42" ht="14.25" customHeight="1">
      <c r="A4" s="418"/>
      <c r="B4" s="417"/>
      <c r="C4" s="416"/>
      <c r="D4" s="416"/>
      <c r="E4" s="416"/>
      <c r="F4" s="416"/>
      <c r="G4" s="416"/>
      <c r="H4" s="416"/>
      <c r="I4" s="416"/>
      <c r="J4" s="416"/>
      <c r="K4" s="19"/>
      <c r="L4" s="19"/>
      <c r="M4" s="19"/>
      <c r="N4" s="19"/>
      <c r="O4" s="19"/>
      <c r="P4" s="19"/>
      <c r="Q4" s="19"/>
      <c r="R4" s="863" t="s">
        <v>1</v>
      </c>
      <c r="S4" s="864"/>
      <c r="T4" s="864"/>
      <c r="U4" s="865"/>
      <c r="V4" s="866">
        <f>①入力シート!D11</f>
        <v>0</v>
      </c>
      <c r="W4" s="867"/>
      <c r="X4" s="867"/>
      <c r="Y4" s="867"/>
      <c r="Z4" s="867"/>
      <c r="AA4" s="867"/>
      <c r="AB4" s="867"/>
      <c r="AC4" s="867"/>
      <c r="AD4" s="867"/>
      <c r="AE4" s="867"/>
      <c r="AF4" s="868"/>
      <c r="AL4" s="1"/>
      <c r="AM4" s="2"/>
      <c r="AN4" s="2"/>
      <c r="AO4" s="3"/>
      <c r="AP4" s="3"/>
    </row>
    <row r="5" spans="1:42" ht="12.95" customHeight="1">
      <c r="A5" s="418"/>
      <c r="B5" s="417" t="s">
        <v>427</v>
      </c>
      <c r="C5" s="416"/>
      <c r="D5" s="416"/>
      <c r="E5" s="416"/>
      <c r="F5" s="416"/>
      <c r="G5" s="416"/>
      <c r="H5" s="416"/>
      <c r="I5" s="416"/>
      <c r="J5" s="416"/>
      <c r="K5" s="19"/>
      <c r="L5" s="19"/>
      <c r="M5" s="19"/>
      <c r="N5" s="19"/>
      <c r="O5" s="19"/>
      <c r="P5" s="19"/>
      <c r="Q5" s="19"/>
      <c r="R5" s="877" t="s">
        <v>190</v>
      </c>
      <c r="S5" s="878"/>
      <c r="T5" s="878"/>
      <c r="U5" s="879"/>
      <c r="V5" s="883">
        <f>①入力シート!D12</f>
        <v>0</v>
      </c>
      <c r="W5" s="884"/>
      <c r="X5" s="884"/>
      <c r="Y5" s="884"/>
      <c r="Z5" s="884"/>
      <c r="AA5" s="884"/>
      <c r="AB5" s="884"/>
      <c r="AC5" s="884"/>
      <c r="AD5" s="884"/>
      <c r="AE5" s="884"/>
      <c r="AF5" s="885"/>
      <c r="AO5" s="3"/>
      <c r="AP5" s="3"/>
    </row>
    <row r="6" spans="1:42" ht="12.95" customHeight="1">
      <c r="A6" s="418"/>
      <c r="B6" s="419" t="s">
        <v>428</v>
      </c>
      <c r="C6" s="416"/>
      <c r="D6" s="416"/>
      <c r="E6" s="416"/>
      <c r="F6" s="416"/>
      <c r="G6" s="416"/>
      <c r="H6" s="416"/>
      <c r="I6" s="416"/>
      <c r="J6" s="416"/>
      <c r="K6" s="19"/>
      <c r="L6" s="19"/>
      <c r="M6" s="19"/>
      <c r="N6" s="19"/>
      <c r="O6" s="19"/>
      <c r="P6" s="19"/>
      <c r="Q6" s="19"/>
      <c r="R6" s="880"/>
      <c r="S6" s="881"/>
      <c r="T6" s="881"/>
      <c r="U6" s="882"/>
      <c r="V6" s="886"/>
      <c r="W6" s="887"/>
      <c r="X6" s="887"/>
      <c r="Y6" s="887"/>
      <c r="Z6" s="887"/>
      <c r="AA6" s="887"/>
      <c r="AB6" s="887"/>
      <c r="AC6" s="887"/>
      <c r="AD6" s="887"/>
      <c r="AE6" s="887"/>
      <c r="AF6" s="888"/>
      <c r="AL6" s="1"/>
      <c r="AO6" s="3"/>
      <c r="AP6" s="3"/>
    </row>
    <row r="7" spans="1:42" ht="12.95" customHeight="1" thickBot="1">
      <c r="A7" s="418"/>
      <c r="B7" s="417" t="s">
        <v>429</v>
      </c>
      <c r="C7" s="416"/>
      <c r="D7" s="416"/>
      <c r="E7" s="416"/>
      <c r="F7" s="416"/>
      <c r="G7" s="416"/>
      <c r="H7" s="416"/>
      <c r="I7" s="416"/>
      <c r="J7" s="416"/>
      <c r="K7" s="19"/>
      <c r="L7" s="19"/>
      <c r="M7" s="19"/>
      <c r="N7" s="19"/>
      <c r="O7" s="19"/>
      <c r="P7" s="19"/>
      <c r="Q7" s="19"/>
      <c r="R7" s="869" t="s">
        <v>191</v>
      </c>
      <c r="S7" s="870"/>
      <c r="T7" s="870"/>
      <c r="U7" s="871"/>
      <c r="V7" s="856">
        <f>①入力シート!D13</f>
        <v>0</v>
      </c>
      <c r="W7" s="857"/>
      <c r="X7" s="857"/>
      <c r="Y7" s="857"/>
      <c r="Z7" s="857"/>
      <c r="AA7" s="857"/>
      <c r="AB7" s="857"/>
      <c r="AC7" s="857"/>
      <c r="AD7" s="857"/>
      <c r="AE7" s="857"/>
      <c r="AF7" s="858"/>
      <c r="AL7" s="1"/>
      <c r="AO7" s="3"/>
      <c r="AP7" s="3"/>
    </row>
    <row r="8" spans="1:42" ht="12.95" customHeight="1">
      <c r="A8" s="418"/>
      <c r="B8" s="418"/>
      <c r="C8" s="19"/>
      <c r="D8" s="19"/>
      <c r="E8" s="19"/>
      <c r="F8" s="19"/>
      <c r="G8" s="19"/>
      <c r="H8" s="19"/>
      <c r="I8" s="19"/>
      <c r="J8" s="19"/>
      <c r="K8" s="19"/>
      <c r="L8" s="19"/>
      <c r="M8" s="19"/>
      <c r="N8" s="19"/>
      <c r="O8" s="19"/>
      <c r="P8" s="19"/>
      <c r="Q8" s="19"/>
      <c r="R8" s="43"/>
      <c r="S8" s="43"/>
      <c r="T8" s="43"/>
      <c r="U8" s="43"/>
      <c r="V8" s="63"/>
      <c r="W8" s="63"/>
      <c r="X8" s="63"/>
      <c r="Y8" s="63"/>
      <c r="Z8" s="63"/>
      <c r="AA8" s="63"/>
      <c r="AB8" s="63"/>
      <c r="AC8" s="63"/>
      <c r="AD8" s="63"/>
      <c r="AE8" s="63"/>
      <c r="AF8" s="63"/>
      <c r="AL8" s="1"/>
      <c r="AO8" s="3"/>
      <c r="AP8" s="3"/>
    </row>
    <row r="9" spans="1:42" s="422" customFormat="1" ht="12.95" customHeight="1">
      <c r="A9" s="420"/>
      <c r="B9" s="420"/>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L9" s="1"/>
      <c r="AO9" s="423"/>
      <c r="AP9" s="423"/>
    </row>
    <row r="10" spans="1:42" s="422" customFormat="1" ht="21" customHeight="1">
      <c r="A10" s="855" t="s">
        <v>430</v>
      </c>
      <c r="B10" s="855"/>
      <c r="C10" s="855"/>
      <c r="D10" s="855"/>
      <c r="E10" s="855"/>
      <c r="F10" s="855"/>
      <c r="G10" s="855"/>
      <c r="H10" s="855"/>
      <c r="I10" s="855"/>
      <c r="J10" s="855"/>
      <c r="K10" s="855"/>
      <c r="L10" s="855"/>
      <c r="M10" s="855"/>
      <c r="N10" s="855"/>
      <c r="O10" s="855"/>
      <c r="P10" s="855"/>
      <c r="Q10" s="855"/>
      <c r="R10" s="855"/>
      <c r="S10" s="855"/>
      <c r="T10" s="855"/>
      <c r="U10" s="855"/>
      <c r="V10" s="855"/>
      <c r="W10" s="855"/>
      <c r="X10" s="855"/>
      <c r="Y10" s="855"/>
      <c r="Z10" s="855"/>
      <c r="AA10" s="855"/>
      <c r="AB10" s="855"/>
      <c r="AC10" s="855"/>
      <c r="AD10" s="855"/>
      <c r="AE10" s="855"/>
      <c r="AF10" s="855"/>
      <c r="AG10" s="17"/>
      <c r="AH10" s="17"/>
      <c r="AJ10" s="17"/>
      <c r="AL10" s="1"/>
      <c r="AM10" s="424"/>
      <c r="AN10" s="2"/>
      <c r="AO10" s="423"/>
      <c r="AP10" s="423"/>
    </row>
    <row r="11" spans="1:42" s="422" customFormat="1" ht="12.95" customHeight="1">
      <c r="A11" s="421"/>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L11" s="1"/>
      <c r="AM11" s="2"/>
      <c r="AN11" s="2"/>
      <c r="AO11" s="423"/>
      <c r="AP11" s="423"/>
    </row>
    <row r="12" spans="1:42" s="422" customFormat="1" ht="12.75" customHeight="1">
      <c r="A12" s="432" t="s">
        <v>158</v>
      </c>
      <c r="B12" s="158"/>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60"/>
      <c r="AC12" s="425"/>
      <c r="AD12" s="425"/>
      <c r="AE12" s="161"/>
      <c r="AF12" s="162"/>
      <c r="AL12" s="1"/>
      <c r="AM12" s="2"/>
      <c r="AN12" s="2"/>
      <c r="AO12" s="423"/>
      <c r="AP12" s="423"/>
    </row>
    <row r="13" spans="1:42" s="422" customFormat="1" ht="12.95" customHeight="1">
      <c r="A13" s="433" t="s">
        <v>423</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9"/>
      <c r="AL13" s="1"/>
      <c r="AM13" s="2"/>
      <c r="AN13" s="2"/>
      <c r="AO13" s="423"/>
      <c r="AP13" s="423"/>
    </row>
    <row r="14" spans="1:42" s="422" customFormat="1" ht="12.95" customHeight="1">
      <c r="A14" s="434" t="s">
        <v>424</v>
      </c>
      <c r="B14" s="163"/>
      <c r="C14" s="426"/>
      <c r="D14" s="426"/>
      <c r="E14" s="426"/>
      <c r="F14" s="426"/>
      <c r="G14" s="426"/>
      <c r="H14" s="426"/>
      <c r="I14" s="426"/>
      <c r="J14" s="426"/>
      <c r="K14" s="426"/>
      <c r="L14" s="426"/>
      <c r="M14" s="164"/>
      <c r="N14" s="426"/>
      <c r="O14" s="426"/>
      <c r="P14" s="426"/>
      <c r="Q14" s="426"/>
      <c r="R14" s="426"/>
      <c r="S14" s="426"/>
      <c r="T14" s="426"/>
      <c r="U14" s="426"/>
      <c r="V14" s="426"/>
      <c r="W14" s="426"/>
      <c r="X14" s="426"/>
      <c r="Y14" s="426"/>
      <c r="Z14" s="426"/>
      <c r="AA14" s="426"/>
      <c r="AB14" s="165"/>
      <c r="AC14" s="426"/>
      <c r="AD14" s="426"/>
      <c r="AE14" s="166"/>
      <c r="AF14" s="167"/>
      <c r="AL14" s="1"/>
      <c r="AM14" s="2"/>
      <c r="AN14" s="2"/>
      <c r="AO14" s="423"/>
      <c r="AP14" s="423"/>
    </row>
    <row r="15" spans="1:42" s="422" customFormat="1" ht="12.95" customHeight="1" thickBot="1">
      <c r="A15" s="421"/>
      <c r="B15" s="421"/>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L15" s="1"/>
      <c r="AM15" s="2"/>
      <c r="AN15" s="2"/>
      <c r="AO15" s="423"/>
      <c r="AP15" s="423"/>
    </row>
    <row r="16" spans="1:42" s="422" customFormat="1" ht="27.75" customHeight="1" thickBot="1">
      <c r="A16" s="421"/>
      <c r="B16" s="766" t="s">
        <v>156</v>
      </c>
      <c r="C16" s="767"/>
      <c r="D16" s="767"/>
      <c r="E16" s="767"/>
      <c r="F16" s="797"/>
      <c r="G16" s="815"/>
      <c r="H16" s="816"/>
      <c r="I16" s="816"/>
      <c r="J16" s="816"/>
      <c r="K16" s="817"/>
      <c r="L16" s="818" t="s">
        <v>192</v>
      </c>
      <c r="M16" s="772"/>
      <c r="N16" s="772"/>
      <c r="O16" s="772"/>
      <c r="P16" s="819"/>
      <c r="Q16" s="895"/>
      <c r="R16" s="896"/>
      <c r="S16" s="896"/>
      <c r="T16" s="896"/>
      <c r="U16" s="897"/>
      <c r="V16" s="818" t="s">
        <v>194</v>
      </c>
      <c r="W16" s="898"/>
      <c r="X16" s="898"/>
      <c r="Y16" s="898"/>
      <c r="Z16" s="899"/>
      <c r="AA16" s="903" t="e">
        <f>VLOOKUP(Q16,定員,2,1)</f>
        <v>#N/A</v>
      </c>
      <c r="AB16" s="903"/>
      <c r="AC16" s="903"/>
      <c r="AD16" s="903"/>
      <c r="AE16" s="903"/>
      <c r="AF16" s="421"/>
      <c r="AL16" s="1"/>
      <c r="AM16" s="1"/>
      <c r="AN16" s="1"/>
      <c r="AO16" s="423"/>
      <c r="AP16" s="423"/>
    </row>
    <row r="17" spans="1:42" s="422" customFormat="1" ht="27.75" customHeight="1" thickBot="1">
      <c r="A17" s="421"/>
      <c r="B17" s="50"/>
      <c r="C17" s="50"/>
      <c r="D17" s="50"/>
      <c r="E17" s="50"/>
      <c r="F17" s="50"/>
      <c r="G17" s="64"/>
      <c r="H17" s="64"/>
      <c r="I17" s="64"/>
      <c r="J17" s="64"/>
      <c r="K17" s="64"/>
      <c r="L17" s="900" t="s">
        <v>193</v>
      </c>
      <c r="M17" s="772"/>
      <c r="N17" s="772"/>
      <c r="O17" s="772"/>
      <c r="P17" s="819"/>
      <c r="Q17" s="895"/>
      <c r="R17" s="896"/>
      <c r="S17" s="896"/>
      <c r="T17" s="896"/>
      <c r="U17" s="897"/>
      <c r="V17" s="771" t="s">
        <v>195</v>
      </c>
      <c r="W17" s="772"/>
      <c r="X17" s="772"/>
      <c r="Y17" s="772"/>
      <c r="Z17" s="773"/>
      <c r="AA17" s="903" t="e">
        <f>VLOOKUP(Q17,定員,2,1)</f>
        <v>#N/A</v>
      </c>
      <c r="AB17" s="903"/>
      <c r="AC17" s="903"/>
      <c r="AD17" s="903"/>
      <c r="AE17" s="903"/>
      <c r="AF17" s="421"/>
      <c r="AL17" s="1"/>
      <c r="AM17" s="1"/>
      <c r="AN17" s="1"/>
      <c r="AO17" s="423"/>
      <c r="AP17" s="423"/>
    </row>
    <row r="18" spans="1:42" s="422" customFormat="1" ht="27.75" customHeight="1">
      <c r="A18" s="421"/>
      <c r="B18" s="50"/>
      <c r="C18" s="50"/>
      <c r="D18" s="50"/>
      <c r="E18" s="50"/>
      <c r="F18" s="50"/>
      <c r="G18" s="64"/>
      <c r="H18" s="64"/>
      <c r="I18" s="64"/>
      <c r="J18" s="64"/>
      <c r="K18" s="64"/>
      <c r="L18" s="766" t="s">
        <v>151</v>
      </c>
      <c r="M18" s="767"/>
      <c r="N18" s="767"/>
      <c r="O18" s="767"/>
      <c r="P18" s="767"/>
      <c r="Q18" s="768">
        <f>Q16+Q17</f>
        <v>0</v>
      </c>
      <c r="R18" s="769"/>
      <c r="S18" s="769"/>
      <c r="T18" s="769"/>
      <c r="U18" s="770"/>
      <c r="V18" s="767" t="s">
        <v>152</v>
      </c>
      <c r="W18" s="767"/>
      <c r="X18" s="767"/>
      <c r="Y18" s="767"/>
      <c r="Z18" s="767"/>
      <c r="AA18" s="903" t="e">
        <f>VLOOKUP(Q18,定員,2,1)</f>
        <v>#N/A</v>
      </c>
      <c r="AB18" s="903"/>
      <c r="AC18" s="903"/>
      <c r="AD18" s="903"/>
      <c r="AE18" s="903"/>
      <c r="AF18" s="421"/>
      <c r="AL18" s="1"/>
      <c r="AM18" s="1"/>
      <c r="AN18" s="1"/>
      <c r="AO18" s="423"/>
      <c r="AP18" s="423"/>
    </row>
    <row r="19" spans="1:42" s="422" customFormat="1" ht="12.95" customHeight="1">
      <c r="A19" s="421"/>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L19" s="1"/>
      <c r="AM19" s="1"/>
      <c r="AN19" s="1"/>
      <c r="AO19" s="423"/>
      <c r="AP19" s="423"/>
    </row>
    <row r="20" spans="1:42" s="422" customFormat="1" ht="12.95" customHeight="1">
      <c r="A20" s="421"/>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L20" s="1"/>
      <c r="AM20" s="2"/>
      <c r="AN20" s="2"/>
      <c r="AO20" s="423"/>
      <c r="AP20" s="423"/>
    </row>
    <row r="21" spans="1:42" s="422" customFormat="1" ht="12.95" customHeight="1">
      <c r="A21" s="421"/>
      <c r="B21" s="421"/>
      <c r="C21" s="421"/>
      <c r="D21" s="421"/>
      <c r="E21" s="421"/>
      <c r="F21" s="421"/>
      <c r="G21" s="839" t="s">
        <v>3</v>
      </c>
      <c r="H21" s="839"/>
      <c r="I21" s="839"/>
      <c r="J21" s="839"/>
      <c r="K21" s="839"/>
      <c r="L21" s="839" t="s">
        <v>240</v>
      </c>
      <c r="M21" s="839"/>
      <c r="N21" s="839"/>
      <c r="O21" s="839"/>
      <c r="P21" s="839"/>
      <c r="Q21" s="841" t="s">
        <v>241</v>
      </c>
      <c r="R21" s="842"/>
      <c r="S21" s="842"/>
      <c r="T21" s="842"/>
      <c r="U21" s="842"/>
      <c r="V21" s="51"/>
      <c r="W21" s="51"/>
      <c r="X21" s="52"/>
      <c r="Y21" s="53"/>
      <c r="Z21" s="54"/>
      <c r="AA21" s="421"/>
      <c r="AB21" s="421"/>
      <c r="AC21" s="421"/>
      <c r="AD21" s="421"/>
      <c r="AE21" s="421"/>
      <c r="AF21" s="421"/>
      <c r="AL21" s="423"/>
      <c r="AM21" s="1"/>
      <c r="AN21" s="1"/>
      <c r="AO21" s="423"/>
      <c r="AP21" s="423"/>
    </row>
    <row r="22" spans="1:42" s="422" customFormat="1" ht="12.95" customHeight="1" thickBot="1">
      <c r="A22" s="421"/>
      <c r="B22" s="421"/>
      <c r="C22" s="421"/>
      <c r="D22" s="421"/>
      <c r="E22" s="421"/>
      <c r="F22" s="421"/>
      <c r="G22" s="840"/>
      <c r="H22" s="840"/>
      <c r="I22" s="840"/>
      <c r="J22" s="840"/>
      <c r="K22" s="840"/>
      <c r="L22" s="839"/>
      <c r="M22" s="839"/>
      <c r="N22" s="839"/>
      <c r="O22" s="839"/>
      <c r="P22" s="839"/>
      <c r="Q22" s="843"/>
      <c r="R22" s="844"/>
      <c r="S22" s="844"/>
      <c r="T22" s="844"/>
      <c r="U22" s="844"/>
      <c r="V22" s="845" t="s">
        <v>5</v>
      </c>
      <c r="W22" s="845"/>
      <c r="X22" s="845"/>
      <c r="Y22" s="845"/>
      <c r="Z22" s="845"/>
      <c r="AA22" s="421"/>
      <c r="AB22" s="421"/>
      <c r="AC22" s="421"/>
      <c r="AD22" s="421"/>
      <c r="AE22" s="421"/>
      <c r="AF22" s="421"/>
    </row>
    <row r="23" spans="1:42" s="422" customFormat="1" ht="27.75" customHeight="1" thickBot="1">
      <c r="A23" s="421"/>
      <c r="B23" s="421"/>
      <c r="C23" s="421"/>
      <c r="D23" s="421"/>
      <c r="E23" s="421"/>
      <c r="F23" s="421"/>
      <c r="G23" s="798">
        <v>12</v>
      </c>
      <c r="H23" s="799"/>
      <c r="I23" s="799"/>
      <c r="J23" s="799"/>
      <c r="K23" s="800"/>
      <c r="L23" s="801">
        <f>VLOOKUP(G16,平均勤続年数,3)</f>
        <v>2</v>
      </c>
      <c r="M23" s="802"/>
      <c r="N23" s="802"/>
      <c r="O23" s="802"/>
      <c r="P23" s="802"/>
      <c r="Q23" s="801">
        <f>IF(V23="○",VLOOKUP($G$16,平均勤続年数,4),VLOOKUP($G$16,平均勤続年数,4)-2)</f>
        <v>6</v>
      </c>
      <c r="R23" s="802"/>
      <c r="S23" s="802"/>
      <c r="T23" s="802"/>
      <c r="U23" s="802"/>
      <c r="V23" s="820" t="s">
        <v>413</v>
      </c>
      <c r="W23" s="821"/>
      <c r="X23" s="821"/>
      <c r="Y23" s="821"/>
      <c r="Z23" s="822"/>
      <c r="AA23" s="421"/>
      <c r="AB23" s="421"/>
      <c r="AC23" s="421"/>
      <c r="AD23" s="421"/>
      <c r="AE23" s="421"/>
      <c r="AF23" s="421"/>
    </row>
    <row r="24" spans="1:42" s="422" customFormat="1" ht="9.9499999999999993" customHeight="1">
      <c r="A24" s="421"/>
      <c r="B24" s="421"/>
      <c r="C24" s="421"/>
      <c r="D24" s="421"/>
      <c r="E24" s="421"/>
      <c r="F24" s="21"/>
      <c r="G24" s="421"/>
      <c r="H24" s="421"/>
      <c r="I24" s="421"/>
      <c r="J24" s="421"/>
      <c r="K24" s="421"/>
      <c r="L24" s="21"/>
      <c r="M24" s="21"/>
      <c r="N24" s="21"/>
      <c r="O24" s="21"/>
      <c r="P24" s="21"/>
      <c r="Q24" s="21"/>
      <c r="R24" s="21"/>
      <c r="S24" s="21"/>
      <c r="T24" s="21"/>
      <c r="U24" s="21"/>
      <c r="V24" s="421"/>
      <c r="W24" s="421"/>
      <c r="X24" s="421"/>
      <c r="Y24" s="421"/>
      <c r="Z24" s="421"/>
      <c r="AA24" s="21"/>
      <c r="AB24" s="421"/>
      <c r="AC24" s="421"/>
      <c r="AD24" s="421"/>
      <c r="AE24" s="421"/>
      <c r="AF24" s="421"/>
    </row>
    <row r="25" spans="1:42" s="421" customFormat="1" ht="30.75" hidden="1" customHeight="1" outlineLevel="1">
      <c r="G25" s="807"/>
      <c r="H25" s="807"/>
      <c r="I25" s="807"/>
      <c r="J25" s="807"/>
      <c r="K25" s="807"/>
      <c r="L25" s="808"/>
      <c r="M25" s="808"/>
      <c r="N25" s="808"/>
      <c r="O25" s="808"/>
      <c r="P25" s="808"/>
      <c r="Q25" s="809"/>
      <c r="R25" s="808"/>
      <c r="S25" s="808"/>
      <c r="T25" s="808"/>
      <c r="U25" s="808"/>
      <c r="V25" s="809"/>
      <c r="W25" s="808"/>
      <c r="X25" s="808"/>
      <c r="Y25" s="808"/>
      <c r="Z25" s="808"/>
      <c r="AH25" s="427"/>
    </row>
    <row r="26" spans="1:42" s="421" customFormat="1" ht="30.75" hidden="1" customHeight="1" outlineLevel="1">
      <c r="G26" s="810"/>
      <c r="H26" s="810"/>
      <c r="I26" s="810"/>
      <c r="J26" s="810"/>
      <c r="K26" s="810"/>
      <c r="L26" s="811"/>
      <c r="M26" s="811"/>
      <c r="N26" s="811"/>
      <c r="O26" s="811"/>
      <c r="P26" s="811"/>
      <c r="Q26" s="812"/>
      <c r="R26" s="812"/>
      <c r="S26" s="812"/>
      <c r="T26" s="812"/>
      <c r="U26" s="812"/>
      <c r="V26" s="808"/>
      <c r="W26" s="808"/>
      <c r="X26" s="808"/>
      <c r="Y26" s="808"/>
      <c r="Z26" s="808"/>
    </row>
    <row r="27" spans="1:42" s="2" customFormat="1" ht="18" customHeight="1" collapsed="1">
      <c r="A27" s="55" t="s">
        <v>420</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6"/>
      <c r="AF27" s="55"/>
    </row>
    <row r="28" spans="1:42" s="2" customFormat="1" ht="20.25" customHeight="1">
      <c r="A28" s="778" t="s">
        <v>421</v>
      </c>
      <c r="B28" s="779"/>
      <c r="C28" s="779"/>
      <c r="D28" s="779"/>
      <c r="E28" s="779"/>
      <c r="F28" s="779"/>
      <c r="G28" s="779"/>
      <c r="H28" s="779"/>
      <c r="I28" s="779"/>
      <c r="J28" s="779"/>
      <c r="K28" s="779"/>
      <c r="L28" s="780"/>
      <c r="M28" s="777" t="e">
        <f>M29+M30</f>
        <v>#N/A</v>
      </c>
      <c r="N28" s="777"/>
      <c r="O28" s="777"/>
      <c r="P28" s="777"/>
      <c r="Q28" s="777"/>
      <c r="R28" s="777"/>
      <c r="S28" s="777"/>
      <c r="T28" s="777"/>
      <c r="U28" s="777"/>
      <c r="V28" s="777"/>
      <c r="W28" s="777"/>
      <c r="X28" s="777"/>
      <c r="Y28" s="777"/>
      <c r="Z28" s="777"/>
      <c r="AA28" s="777"/>
      <c r="AB28" s="777"/>
      <c r="AC28" s="777"/>
      <c r="AD28" s="777"/>
      <c r="AE28" s="777"/>
      <c r="AF28" s="777"/>
    </row>
    <row r="29" spans="1:42" s="1" customFormat="1" ht="20.25" customHeight="1">
      <c r="A29" s="14"/>
      <c r="B29" s="774" t="s">
        <v>133</v>
      </c>
      <c r="C29" s="775"/>
      <c r="D29" s="775"/>
      <c r="E29" s="775"/>
      <c r="F29" s="775"/>
      <c r="G29" s="775"/>
      <c r="H29" s="775"/>
      <c r="I29" s="775"/>
      <c r="J29" s="775"/>
      <c r="K29" s="775"/>
      <c r="L29" s="776"/>
      <c r="M29" s="777" t="e">
        <f>ROUNDDOWN(M79,-3)</f>
        <v>#N/A</v>
      </c>
      <c r="N29" s="777"/>
      <c r="O29" s="777"/>
      <c r="P29" s="777"/>
      <c r="Q29" s="777"/>
      <c r="R29" s="777"/>
      <c r="S29" s="777"/>
      <c r="T29" s="777"/>
      <c r="U29" s="777"/>
      <c r="V29" s="777"/>
      <c r="W29" s="777"/>
      <c r="X29" s="777"/>
      <c r="Y29" s="777"/>
      <c r="Z29" s="777"/>
      <c r="AA29" s="777"/>
      <c r="AB29" s="777"/>
      <c r="AC29" s="777"/>
      <c r="AD29" s="777"/>
      <c r="AE29" s="777"/>
      <c r="AF29" s="777"/>
      <c r="AG29" s="2"/>
      <c r="AH29" s="2"/>
      <c r="AI29" s="2"/>
    </row>
    <row r="30" spans="1:42" s="422" customFormat="1" ht="21">
      <c r="A30" s="15"/>
      <c r="B30" s="774" t="s">
        <v>150</v>
      </c>
      <c r="C30" s="775"/>
      <c r="D30" s="775"/>
      <c r="E30" s="775"/>
      <c r="F30" s="775"/>
      <c r="G30" s="775"/>
      <c r="H30" s="775"/>
      <c r="I30" s="775"/>
      <c r="J30" s="775"/>
      <c r="K30" s="775"/>
      <c r="L30" s="776"/>
      <c r="M30" s="777">
        <f>ROUNDDOWN(M89,-3)</f>
        <v>0</v>
      </c>
      <c r="N30" s="777"/>
      <c r="O30" s="777"/>
      <c r="P30" s="777"/>
      <c r="Q30" s="777"/>
      <c r="R30" s="777"/>
      <c r="S30" s="777"/>
      <c r="T30" s="777"/>
      <c r="U30" s="777"/>
      <c r="V30" s="777"/>
      <c r="W30" s="777"/>
      <c r="X30" s="777"/>
      <c r="Y30" s="777"/>
      <c r="Z30" s="777"/>
      <c r="AA30" s="777"/>
      <c r="AB30" s="777"/>
      <c r="AC30" s="777"/>
      <c r="AD30" s="777"/>
      <c r="AE30" s="777"/>
      <c r="AF30" s="777"/>
    </row>
    <row r="31" spans="1:42" s="55" customFormat="1" ht="20.100000000000001" hidden="1" customHeight="1" outlineLevel="1">
      <c r="A31" s="436"/>
      <c r="B31" s="437"/>
      <c r="C31" s="437"/>
      <c r="D31" s="437"/>
      <c r="E31" s="437"/>
      <c r="F31" s="437"/>
      <c r="G31" s="437"/>
      <c r="H31" s="437"/>
      <c r="I31" s="437"/>
      <c r="J31" s="438"/>
      <c r="K31" s="435"/>
      <c r="L31" s="438"/>
      <c r="M31" s="813"/>
      <c r="N31" s="813"/>
      <c r="O31" s="813"/>
      <c r="P31" s="813"/>
      <c r="Q31" s="813"/>
      <c r="R31" s="813"/>
      <c r="S31" s="813"/>
      <c r="T31" s="813"/>
      <c r="U31" s="813"/>
      <c r="V31" s="813"/>
      <c r="W31" s="813"/>
      <c r="X31" s="813"/>
      <c r="Y31" s="813"/>
      <c r="Z31" s="813"/>
      <c r="AA31" s="813"/>
      <c r="AB31" s="813"/>
      <c r="AC31" s="813"/>
      <c r="AD31" s="813"/>
      <c r="AE31" s="813"/>
      <c r="AF31" s="814"/>
    </row>
    <row r="32" spans="1:42" s="18" customFormat="1" ht="20.25" hidden="1" customHeight="1" outlineLevel="1">
      <c r="A32" s="439"/>
      <c r="B32" s="805"/>
      <c r="C32" s="805"/>
      <c r="D32" s="805"/>
      <c r="E32" s="805"/>
      <c r="F32" s="805"/>
      <c r="G32" s="805"/>
      <c r="H32" s="805"/>
      <c r="I32" s="805"/>
      <c r="J32" s="805"/>
      <c r="K32" s="805"/>
      <c r="L32" s="805"/>
      <c r="M32" s="806"/>
      <c r="N32" s="806"/>
      <c r="O32" s="806"/>
      <c r="P32" s="806"/>
      <c r="Q32" s="806"/>
      <c r="R32" s="806"/>
      <c r="S32" s="806"/>
      <c r="T32" s="806"/>
      <c r="U32" s="806"/>
      <c r="V32" s="806"/>
      <c r="W32" s="806"/>
      <c r="X32" s="806"/>
      <c r="Y32" s="806"/>
      <c r="Z32" s="806"/>
      <c r="AA32" s="806"/>
      <c r="AB32" s="806"/>
      <c r="AC32" s="806"/>
      <c r="AD32" s="806"/>
      <c r="AE32" s="806"/>
      <c r="AF32" s="806"/>
      <c r="AG32" s="55"/>
      <c r="AH32" s="55"/>
      <c r="AI32" s="55"/>
    </row>
    <row r="33" spans="1:32" s="421" customFormat="1" ht="21" hidden="1" outlineLevel="1">
      <c r="A33" s="439"/>
      <c r="B33" s="805"/>
      <c r="C33" s="805"/>
      <c r="D33" s="805"/>
      <c r="E33" s="805"/>
      <c r="F33" s="805"/>
      <c r="G33" s="805"/>
      <c r="H33" s="805"/>
      <c r="I33" s="805"/>
      <c r="J33" s="805"/>
      <c r="K33" s="805"/>
      <c r="L33" s="805"/>
      <c r="M33" s="806"/>
      <c r="N33" s="806"/>
      <c r="O33" s="806"/>
      <c r="P33" s="806"/>
      <c r="Q33" s="806"/>
      <c r="R33" s="806"/>
      <c r="S33" s="806"/>
      <c r="T33" s="806"/>
      <c r="U33" s="806"/>
      <c r="V33" s="806"/>
      <c r="W33" s="806"/>
      <c r="X33" s="806"/>
      <c r="Y33" s="806"/>
      <c r="Z33" s="806"/>
      <c r="AA33" s="806"/>
      <c r="AB33" s="806"/>
      <c r="AC33" s="806"/>
      <c r="AD33" s="806"/>
      <c r="AE33" s="806"/>
      <c r="AF33" s="806"/>
    </row>
    <row r="34" spans="1:32" s="422" customFormat="1" ht="5.25" customHeight="1" collapsed="1"/>
    <row r="35" spans="1:32" s="422" customFormat="1" ht="13.5" customHeight="1">
      <c r="A35" s="825" t="s">
        <v>134</v>
      </c>
      <c r="B35" s="826"/>
      <c r="C35" s="826"/>
      <c r="D35" s="826"/>
      <c r="E35" s="826"/>
      <c r="F35" s="826"/>
      <c r="G35" s="826"/>
      <c r="H35" s="826"/>
      <c r="I35" s="826"/>
      <c r="J35" s="826"/>
      <c r="K35" s="851" t="s">
        <v>135</v>
      </c>
      <c r="L35" s="852"/>
      <c r="M35" s="905" t="s">
        <v>136</v>
      </c>
      <c r="N35" s="905"/>
      <c r="O35" s="905"/>
      <c r="P35" s="905"/>
      <c r="Q35" s="905"/>
      <c r="R35" s="905"/>
      <c r="S35" s="905"/>
      <c r="T35" s="905"/>
      <c r="U35" s="905"/>
      <c r="V35" s="905"/>
      <c r="W35" s="905"/>
      <c r="X35" s="905"/>
      <c r="Y35" s="905"/>
      <c r="Z35" s="905"/>
      <c r="AA35" s="905"/>
      <c r="AB35" s="905"/>
      <c r="AC35" s="905"/>
      <c r="AD35" s="905"/>
      <c r="AE35" s="905"/>
      <c r="AF35" s="905"/>
    </row>
    <row r="36" spans="1:32" s="422" customFormat="1" ht="13.5" customHeight="1">
      <c r="A36" s="827"/>
      <c r="B36" s="828"/>
      <c r="C36" s="828"/>
      <c r="D36" s="828"/>
      <c r="E36" s="828"/>
      <c r="F36" s="828"/>
      <c r="G36" s="828"/>
      <c r="H36" s="828"/>
      <c r="I36" s="828"/>
      <c r="J36" s="828"/>
      <c r="K36" s="853"/>
      <c r="L36" s="854"/>
      <c r="M36" s="905"/>
      <c r="N36" s="905"/>
      <c r="O36" s="905"/>
      <c r="P36" s="905"/>
      <c r="Q36" s="905"/>
      <c r="R36" s="905"/>
      <c r="S36" s="905"/>
      <c r="T36" s="905"/>
      <c r="U36" s="905"/>
      <c r="V36" s="905"/>
      <c r="W36" s="905"/>
      <c r="X36" s="905"/>
      <c r="Y36" s="905"/>
      <c r="Z36" s="905"/>
      <c r="AA36" s="905"/>
      <c r="AB36" s="905"/>
      <c r="AC36" s="905"/>
      <c r="AD36" s="905"/>
      <c r="AE36" s="905"/>
      <c r="AF36" s="905"/>
    </row>
    <row r="37" spans="1:32" s="422" customFormat="1" ht="13.5" customHeight="1">
      <c r="A37" s="827"/>
      <c r="B37" s="828"/>
      <c r="C37" s="828"/>
      <c r="D37" s="828"/>
      <c r="E37" s="828"/>
      <c r="F37" s="828"/>
      <c r="G37" s="828"/>
      <c r="H37" s="828"/>
      <c r="I37" s="828"/>
      <c r="J37" s="828"/>
      <c r="K37" s="853"/>
      <c r="L37" s="854"/>
      <c r="M37" s="756" t="s">
        <v>11</v>
      </c>
      <c r="N37" s="757"/>
      <c r="O37" s="757"/>
      <c r="P37" s="757"/>
      <c r="Q37" s="756" t="s">
        <v>10</v>
      </c>
      <c r="R37" s="757"/>
      <c r="S37" s="757"/>
      <c r="T37" s="758"/>
      <c r="U37" s="756" t="s">
        <v>9</v>
      </c>
      <c r="V37" s="757"/>
      <c r="W37" s="757"/>
      <c r="X37" s="758"/>
      <c r="Y37" s="756" t="s">
        <v>137</v>
      </c>
      <c r="Z37" s="757"/>
      <c r="AA37" s="757"/>
      <c r="AB37" s="758"/>
      <c r="AC37" s="756" t="s">
        <v>58</v>
      </c>
      <c r="AD37" s="757"/>
      <c r="AE37" s="757"/>
      <c r="AF37" s="758"/>
    </row>
    <row r="38" spans="1:32" s="422" customFormat="1" ht="13.5" customHeight="1" thickBot="1">
      <c r="A38" s="829"/>
      <c r="B38" s="830"/>
      <c r="C38" s="830"/>
      <c r="D38" s="830"/>
      <c r="E38" s="830"/>
      <c r="F38" s="830"/>
      <c r="G38" s="830"/>
      <c r="H38" s="830"/>
      <c r="I38" s="830"/>
      <c r="J38" s="830"/>
      <c r="K38" s="853"/>
      <c r="L38" s="854"/>
      <c r="M38" s="832" t="s">
        <v>138</v>
      </c>
      <c r="N38" s="833"/>
      <c r="O38" s="834" t="s">
        <v>139</v>
      </c>
      <c r="P38" s="835"/>
      <c r="Q38" s="832" t="s">
        <v>138</v>
      </c>
      <c r="R38" s="833"/>
      <c r="S38" s="834" t="s">
        <v>139</v>
      </c>
      <c r="T38" s="835"/>
      <c r="U38" s="832" t="s">
        <v>138</v>
      </c>
      <c r="V38" s="833"/>
      <c r="W38" s="834" t="s">
        <v>139</v>
      </c>
      <c r="X38" s="835"/>
      <c r="Y38" s="832" t="s">
        <v>138</v>
      </c>
      <c r="Z38" s="833"/>
      <c r="AA38" s="834" t="s">
        <v>139</v>
      </c>
      <c r="AB38" s="835"/>
      <c r="AC38" s="832" t="s">
        <v>138</v>
      </c>
      <c r="AD38" s="833"/>
      <c r="AE38" s="834" t="s">
        <v>139</v>
      </c>
      <c r="AF38" s="835"/>
    </row>
    <row r="39" spans="1:32" s="422" customFormat="1" ht="13.5" customHeight="1" thickBot="1">
      <c r="A39" s="630" t="s">
        <v>196</v>
      </c>
      <c r="B39" s="631"/>
      <c r="C39" s="631"/>
      <c r="D39" s="631"/>
      <c r="E39" s="631"/>
      <c r="F39" s="631"/>
      <c r="G39" s="631"/>
      <c r="H39" s="631"/>
      <c r="I39" s="631"/>
      <c r="J39" s="631"/>
      <c r="K39" s="803" t="s">
        <v>149</v>
      </c>
      <c r="L39" s="804"/>
      <c r="M39" s="823">
        <f>SUM(M40:N41)</f>
        <v>0</v>
      </c>
      <c r="N39" s="824"/>
      <c r="O39" s="823">
        <f t="shared" ref="O39" si="0">SUM(O40:P41)</f>
        <v>0</v>
      </c>
      <c r="P39" s="824"/>
      <c r="Q39" s="823">
        <f t="shared" ref="Q39" si="1">SUM(Q40:R41)</f>
        <v>0</v>
      </c>
      <c r="R39" s="824"/>
      <c r="S39" s="823">
        <f t="shared" ref="S39" si="2">SUM(S40:T41)</f>
        <v>0</v>
      </c>
      <c r="T39" s="824"/>
      <c r="U39" s="823">
        <f t="shared" ref="U39" si="3">SUM(U40:V41)</f>
        <v>0</v>
      </c>
      <c r="V39" s="824"/>
      <c r="W39" s="823">
        <f t="shared" ref="W39" si="4">SUM(W40:X41)</f>
        <v>0</v>
      </c>
      <c r="X39" s="824"/>
      <c r="Y39" s="823">
        <f t="shared" ref="Y39" si="5">SUM(Y40:Z41)</f>
        <v>0</v>
      </c>
      <c r="Z39" s="824"/>
      <c r="AA39" s="823">
        <f t="shared" ref="AA39" si="6">SUM(AA40:AB41)</f>
        <v>0</v>
      </c>
      <c r="AB39" s="824"/>
      <c r="AC39" s="823">
        <f t="shared" ref="AC39" si="7">SUM(AC40:AD41)</f>
        <v>0</v>
      </c>
      <c r="AD39" s="824"/>
      <c r="AE39" s="823">
        <f t="shared" ref="AE39" si="8">SUM(AE40:AF41)</f>
        <v>0</v>
      </c>
      <c r="AF39" s="824"/>
    </row>
    <row r="40" spans="1:32" s="422" customFormat="1" ht="13.5" customHeight="1" thickBot="1">
      <c r="A40" s="22"/>
      <c r="B40" s="23"/>
      <c r="C40" s="23"/>
      <c r="D40" s="23"/>
      <c r="E40" s="23"/>
      <c r="F40" s="23"/>
      <c r="G40" s="607" t="s">
        <v>153</v>
      </c>
      <c r="H40" s="608"/>
      <c r="I40" s="608"/>
      <c r="J40" s="608"/>
      <c r="K40" s="24"/>
      <c r="L40" s="25"/>
      <c r="M40" s="831"/>
      <c r="N40" s="781"/>
      <c r="O40" s="781"/>
      <c r="P40" s="782"/>
      <c r="Q40" s="783"/>
      <c r="R40" s="781"/>
      <c r="S40" s="781"/>
      <c r="T40" s="782"/>
      <c r="U40" s="783"/>
      <c r="V40" s="781"/>
      <c r="W40" s="781"/>
      <c r="X40" s="784"/>
      <c r="Y40" s="846"/>
      <c r="Z40" s="781"/>
      <c r="AA40" s="781"/>
      <c r="AB40" s="784"/>
      <c r="AC40" s="846"/>
      <c r="AD40" s="781"/>
      <c r="AE40" s="781"/>
      <c r="AF40" s="904"/>
    </row>
    <row r="41" spans="1:32" s="422" customFormat="1" ht="13.5" customHeight="1" thickBot="1">
      <c r="A41" s="26"/>
      <c r="B41" s="67"/>
      <c r="C41" s="67"/>
      <c r="D41" s="67"/>
      <c r="E41" s="67"/>
      <c r="F41" s="67"/>
      <c r="G41" s="726" t="s">
        <v>154</v>
      </c>
      <c r="H41" s="727"/>
      <c r="I41" s="727"/>
      <c r="J41" s="727"/>
      <c r="K41" s="27"/>
      <c r="L41" s="28"/>
      <c r="M41" s="831"/>
      <c r="N41" s="781"/>
      <c r="O41" s="781"/>
      <c r="P41" s="782"/>
      <c r="Q41" s="783"/>
      <c r="R41" s="781"/>
      <c r="S41" s="781"/>
      <c r="T41" s="782"/>
      <c r="U41" s="783"/>
      <c r="V41" s="781"/>
      <c r="W41" s="781"/>
      <c r="X41" s="784"/>
      <c r="Y41" s="846"/>
      <c r="Z41" s="781"/>
      <c r="AA41" s="781"/>
      <c r="AB41" s="784"/>
      <c r="AC41" s="846"/>
      <c r="AD41" s="781"/>
      <c r="AE41" s="781"/>
      <c r="AF41" s="904"/>
    </row>
    <row r="42" spans="1:32" s="422" customFormat="1" ht="13.5" customHeight="1" thickBot="1">
      <c r="A42" s="926" t="s">
        <v>140</v>
      </c>
      <c r="B42" s="849" t="s">
        <v>141</v>
      </c>
      <c r="C42" s="630" t="s">
        <v>422</v>
      </c>
      <c r="D42" s="631"/>
      <c r="E42" s="631"/>
      <c r="F42" s="631"/>
      <c r="G42" s="631"/>
      <c r="H42" s="631"/>
      <c r="I42" s="631"/>
      <c r="J42" s="631"/>
      <c r="K42" s="847"/>
      <c r="L42" s="848"/>
      <c r="M42" s="753"/>
      <c r="N42" s="754"/>
      <c r="O42" s="754"/>
      <c r="P42" s="755"/>
      <c r="Q42" s="837"/>
      <c r="R42" s="754"/>
      <c r="S42" s="754"/>
      <c r="T42" s="789"/>
      <c r="U42" s="759"/>
      <c r="V42" s="754"/>
      <c r="W42" s="754"/>
      <c r="X42" s="755"/>
      <c r="Y42" s="837"/>
      <c r="Z42" s="754"/>
      <c r="AA42" s="754"/>
      <c r="AB42" s="789"/>
      <c r="AC42" s="837"/>
      <c r="AD42" s="754"/>
      <c r="AE42" s="754"/>
      <c r="AF42" s="838"/>
    </row>
    <row r="43" spans="1:32" s="422" customFormat="1" ht="13.5" customHeight="1">
      <c r="A43" s="927"/>
      <c r="B43" s="850"/>
      <c r="C43" s="29"/>
      <c r="D43" s="30"/>
      <c r="E43" s="30"/>
      <c r="F43" s="30"/>
      <c r="G43" s="607" t="s">
        <v>153</v>
      </c>
      <c r="H43" s="608"/>
      <c r="I43" s="608"/>
      <c r="J43" s="609"/>
      <c r="K43" s="1480" t="s">
        <v>413</v>
      </c>
      <c r="L43" s="1481"/>
      <c r="M43" s="793" t="e">
        <f>IF($K43="○",VLOOKUP(設定値!$H17,単価表,設定値!$Q$3,0),0)</f>
        <v>#N/A</v>
      </c>
      <c r="N43" s="785"/>
      <c r="O43" s="785" t="e">
        <f>IF($K43="○",VLOOKUP(設定値!$H17,単価表,設定値!$R$3,0),0)</f>
        <v>#N/A</v>
      </c>
      <c r="P43" s="794"/>
      <c r="Q43" s="788" t="e">
        <f>IF($K43="○",VLOOKUP(設定値!$H16,単価表,設定値!$Q$3,0),0)</f>
        <v>#N/A</v>
      </c>
      <c r="R43" s="785"/>
      <c r="S43" s="785" t="e">
        <f>IF($K43="○",VLOOKUP(設定値!$H16,単価表,設定値!$R$3,0),0)</f>
        <v>#N/A</v>
      </c>
      <c r="T43" s="786"/>
      <c r="U43" s="787" t="e">
        <f>IF($K43="○",VLOOKUP(設定値!$H15,単価表,設定値!$Q$3,0),0)</f>
        <v>#N/A</v>
      </c>
      <c r="V43" s="785"/>
      <c r="W43" s="785" t="e">
        <f>IF($K43="○",VLOOKUP(設定値!$H15,単価表,設定値!$R$3,0),0)</f>
        <v>#N/A</v>
      </c>
      <c r="X43" s="794"/>
      <c r="Y43" s="788" t="e">
        <f>IF($K43="○",VLOOKUP(設定値!$H14,単価表,設定値!$Q$3,0),0)</f>
        <v>#N/A</v>
      </c>
      <c r="Z43" s="785"/>
      <c r="AA43" s="785" t="e">
        <f>IF($K43="○",VLOOKUP(設定値!$H14,単価表,設定値!$R$3,0),0)</f>
        <v>#N/A</v>
      </c>
      <c r="AB43" s="786"/>
      <c r="AC43" s="787" t="e">
        <f>IF($K43="○",VLOOKUP(設定値!$H13,単価表,設定値!$Q$3,0),0)</f>
        <v>#N/A</v>
      </c>
      <c r="AD43" s="785"/>
      <c r="AE43" s="785" t="e">
        <f>IF($K43="○",VLOOKUP(設定値!$H13,単価表,設定値!$R$3,0),0)</f>
        <v>#N/A</v>
      </c>
      <c r="AF43" s="836"/>
    </row>
    <row r="44" spans="1:32" s="422" customFormat="1" ht="13.5" customHeight="1">
      <c r="A44" s="927"/>
      <c r="B44" s="850"/>
      <c r="C44" s="31"/>
      <c r="D44" s="32"/>
      <c r="E44" s="32"/>
      <c r="F44" s="32"/>
      <c r="G44" s="790" t="s">
        <v>154</v>
      </c>
      <c r="H44" s="791"/>
      <c r="I44" s="791"/>
      <c r="J44" s="792"/>
      <c r="K44" s="1480" t="s">
        <v>413</v>
      </c>
      <c r="L44" s="1481"/>
      <c r="M44" s="696" t="e">
        <f>IF($K44="○",VLOOKUP(設定値!$H24,単価表,設定値!$Q$3,0),0)</f>
        <v>#N/A</v>
      </c>
      <c r="N44" s="697"/>
      <c r="O44" s="697" t="e">
        <f>IF($K44="○",VLOOKUP(設定値!$H24,単価表,設定値!$R$3,0),0)</f>
        <v>#N/A</v>
      </c>
      <c r="P44" s="685"/>
      <c r="Q44" s="747" t="e">
        <f>IF($K44="○",VLOOKUP(設定値!$H23,単価表,設定値!$Q$3,0),0)</f>
        <v>#N/A</v>
      </c>
      <c r="R44" s="697"/>
      <c r="S44" s="697" t="e">
        <f>IF($K44="○",VLOOKUP(設定値!$H23,単価表,設定値!$R$3,0),0)</f>
        <v>#N/A</v>
      </c>
      <c r="T44" s="718"/>
      <c r="U44" s="684" t="e">
        <f>IF($K44="○",VLOOKUP(設定値!$H22,単価表,設定値!$Q$3,0),0)</f>
        <v>#N/A</v>
      </c>
      <c r="V44" s="697"/>
      <c r="W44" s="697" t="e">
        <f>IF($K44="○",VLOOKUP(設定値!$H22,単価表,設定値!$R$3,0),0)</f>
        <v>#N/A</v>
      </c>
      <c r="X44" s="685"/>
      <c r="Y44" s="747" t="e">
        <f>IF($K44="○",VLOOKUP(設定値!$H21,単価表,設定値!$Q$3,0),0)</f>
        <v>#N/A</v>
      </c>
      <c r="Z44" s="697"/>
      <c r="AA44" s="697" t="e">
        <f>IF($K44="○",VLOOKUP(設定値!$H21,単価表,設定値!$R$3,0),0)</f>
        <v>#N/A</v>
      </c>
      <c r="AB44" s="718"/>
      <c r="AC44" s="684" t="e">
        <f>IF($K44="○",VLOOKUP(設定値!$H20,単価表,設定値!$Q$3,0),0)</f>
        <v>#N/A</v>
      </c>
      <c r="AD44" s="697"/>
      <c r="AE44" s="697" t="e">
        <f>IF($K44="○",VLOOKUP(設定値!$H20,単価表,設定値!$R$3,0),0)</f>
        <v>#N/A</v>
      </c>
      <c r="AF44" s="795"/>
    </row>
    <row r="45" spans="1:32" s="422" customFormat="1" ht="13.5" customHeight="1">
      <c r="A45" s="927"/>
      <c r="B45" s="850"/>
      <c r="C45" s="33" t="s">
        <v>142</v>
      </c>
      <c r="D45" s="34"/>
      <c r="E45" s="34"/>
      <c r="F45" s="34"/>
      <c r="G45" s="34"/>
      <c r="H45" s="34"/>
      <c r="I45" s="34"/>
      <c r="J45" s="34"/>
      <c r="K45" s="623"/>
      <c r="L45" s="624"/>
      <c r="M45" s="692"/>
      <c r="N45" s="693"/>
      <c r="O45" s="693"/>
      <c r="P45" s="694"/>
      <c r="Q45" s="764"/>
      <c r="R45" s="693"/>
      <c r="S45" s="693"/>
      <c r="T45" s="765"/>
      <c r="U45" s="762"/>
      <c r="V45" s="693"/>
      <c r="W45" s="693"/>
      <c r="X45" s="694"/>
      <c r="Y45" s="747">
        <f>IF($K45="○",VLOOKUP(設定値!$H$28,単価表,設定値!$S$3,0),0)</f>
        <v>0</v>
      </c>
      <c r="Z45" s="685"/>
      <c r="AA45" s="697">
        <f>IF($K45="○",VLOOKUP(設定値!$H$28,単価表,設定値!$S$3,0),0)</f>
        <v>0</v>
      </c>
      <c r="AB45" s="718"/>
      <c r="AC45" s="762"/>
      <c r="AD45" s="693"/>
      <c r="AE45" s="693"/>
      <c r="AF45" s="937"/>
    </row>
    <row r="46" spans="1:32" s="422" customFormat="1" ht="13.5" customHeight="1">
      <c r="A46" s="927"/>
      <c r="B46" s="850"/>
      <c r="C46" s="34" t="s">
        <v>231</v>
      </c>
      <c r="D46" s="34"/>
      <c r="E46" s="34"/>
      <c r="F46" s="34"/>
      <c r="G46" s="34"/>
      <c r="H46" s="34"/>
      <c r="I46" s="34"/>
      <c r="J46" s="34"/>
      <c r="K46" s="623"/>
      <c r="L46" s="624"/>
      <c r="M46" s="692"/>
      <c r="N46" s="693"/>
      <c r="O46" s="693"/>
      <c r="P46" s="694"/>
      <c r="Q46" s="764"/>
      <c r="R46" s="693"/>
      <c r="S46" s="693"/>
      <c r="T46" s="765"/>
      <c r="U46" s="762"/>
      <c r="V46" s="693"/>
      <c r="W46" s="693"/>
      <c r="X46" s="694"/>
      <c r="Y46" s="764"/>
      <c r="Z46" s="693"/>
      <c r="AA46" s="693"/>
      <c r="AB46" s="765"/>
      <c r="AC46" s="940">
        <f>IF($K46="○",VLOOKUP(設定値!$H$27,単価表,設定値!$T$3,0),0)</f>
        <v>0</v>
      </c>
      <c r="AD46" s="760"/>
      <c r="AE46" s="760">
        <f>IF($K46="○",VLOOKUP(設定値!$H$27,単価表,設定値!$T$3,0),0)</f>
        <v>0</v>
      </c>
      <c r="AF46" s="947"/>
    </row>
    <row r="47" spans="1:32" s="422" customFormat="1" ht="13.5" customHeight="1">
      <c r="A47" s="927"/>
      <c r="B47" s="850"/>
      <c r="C47" s="34" t="s">
        <v>288</v>
      </c>
      <c r="D47" s="34"/>
      <c r="E47" s="34"/>
      <c r="F47" s="34"/>
      <c r="G47" s="34"/>
      <c r="H47" s="34"/>
      <c r="I47" s="34"/>
      <c r="J47" s="34"/>
      <c r="K47" s="623"/>
      <c r="L47" s="624"/>
      <c r="M47" s="692"/>
      <c r="N47" s="693"/>
      <c r="O47" s="693"/>
      <c r="P47" s="694"/>
      <c r="Q47" s="763">
        <f>IF($K47="○",VLOOKUP(設定値!$H$30,単価表,設定値!$U$3,0),0)</f>
        <v>0</v>
      </c>
      <c r="R47" s="760"/>
      <c r="S47" s="760">
        <f>IF($K47="○",VLOOKUP(設定値!$H$30,単価表,設定値!$U$3,0),0)</f>
        <v>0</v>
      </c>
      <c r="T47" s="761"/>
      <c r="U47" s="762"/>
      <c r="V47" s="693"/>
      <c r="W47" s="693"/>
      <c r="X47" s="694"/>
      <c r="Y47" s="764"/>
      <c r="Z47" s="693"/>
      <c r="AA47" s="693"/>
      <c r="AB47" s="765"/>
      <c r="AC47" s="762"/>
      <c r="AD47" s="693"/>
      <c r="AE47" s="693"/>
      <c r="AF47" s="937"/>
    </row>
    <row r="48" spans="1:32" s="422" customFormat="1" ht="13.5" customHeight="1">
      <c r="A48" s="927"/>
      <c r="B48" s="850"/>
      <c r="C48" s="33" t="s">
        <v>143</v>
      </c>
      <c r="D48" s="34"/>
      <c r="E48" s="34"/>
      <c r="F48" s="34"/>
      <c r="G48" s="35"/>
      <c r="H48" s="34"/>
      <c r="I48" s="34"/>
      <c r="J48" s="34"/>
      <c r="K48" s="623"/>
      <c r="L48" s="624"/>
      <c r="M48" s="696">
        <f>IF($K48="○",VLOOKUP(設定値!$H$27,単価表,設定値!$V$3,0),0)</f>
        <v>0</v>
      </c>
      <c r="N48" s="697"/>
      <c r="O48" s="697">
        <f>IF($K48="○",VLOOKUP(設定値!$H$27,単価表,設定値!$V$3,0),0)</f>
        <v>0</v>
      </c>
      <c r="P48" s="685"/>
      <c r="Q48" s="747">
        <f>IF($K48="○",VLOOKUP(設定値!$H$27,単価表,設定値!$V$3,0),0)</f>
        <v>0</v>
      </c>
      <c r="R48" s="697"/>
      <c r="S48" s="697">
        <f>IF($K48="○",VLOOKUP(設定値!$H$27,単価表,設定値!$V$3,0),0)</f>
        <v>0</v>
      </c>
      <c r="T48" s="718"/>
      <c r="U48" s="684">
        <f>IF($K48="○",VLOOKUP(設定値!$H$27,単価表,設定値!$V$3,0),0)</f>
        <v>0</v>
      </c>
      <c r="V48" s="697"/>
      <c r="W48" s="697">
        <f>IF($K48="○",VLOOKUP(設定値!$H$27,単価表,設定値!$V$3,0),0)</f>
        <v>0</v>
      </c>
      <c r="X48" s="685"/>
      <c r="Y48" s="747">
        <f>IF($K48="○",VLOOKUP(設定値!$H$27,単価表,設定値!$V$3,0),0)</f>
        <v>0</v>
      </c>
      <c r="Z48" s="697"/>
      <c r="AA48" s="697">
        <f>IF($K48="○",VLOOKUP(設定値!$H$27,単価表,設定値!$V$3,0),0)</f>
        <v>0</v>
      </c>
      <c r="AB48" s="718"/>
      <c r="AC48" s="684">
        <f>IF($K48="○",VLOOKUP(設定値!$H$27,単価表,設定値!$V$3,0),0)</f>
        <v>0</v>
      </c>
      <c r="AD48" s="697"/>
      <c r="AE48" s="697">
        <f>IF($K48="○",VLOOKUP(設定値!$H$27,単価表,設定値!$V$3,0),0)</f>
        <v>0</v>
      </c>
      <c r="AF48" s="795"/>
    </row>
    <row r="49" spans="1:32" s="422" customFormat="1" ht="13.5" customHeight="1" thickBot="1">
      <c r="A49" s="927"/>
      <c r="B49" s="850"/>
      <c r="C49" s="36" t="s">
        <v>35</v>
      </c>
      <c r="D49" s="37"/>
      <c r="E49" s="37"/>
      <c r="F49" s="37"/>
      <c r="G49" s="38"/>
      <c r="H49" s="37"/>
      <c r="I49" s="37"/>
      <c r="J49" s="37"/>
      <c r="K49" s="625"/>
      <c r="L49" s="626"/>
      <c r="M49" s="938">
        <f>IF($K49&gt;0,VLOOKUP(設定値!$H$27,単価表,設定値!$W$3,0)*$K$49,0)</f>
        <v>0</v>
      </c>
      <c r="N49" s="749"/>
      <c r="O49" s="751">
        <f>IF($K49&gt;0,VLOOKUP(設定値!$H$27,単価表,設定値!$W$3,0)*$K$49,0)</f>
        <v>0</v>
      </c>
      <c r="P49" s="752"/>
      <c r="Q49" s="748">
        <f>IF($K49&gt;0,VLOOKUP(設定値!$H$27,単価表,設定値!$W$3,0)*$K$49,0)</f>
        <v>0</v>
      </c>
      <c r="R49" s="749"/>
      <c r="S49" s="751">
        <f>IF($K49&gt;0,VLOOKUP(設定値!$H$27,単価表,設定値!$W$3,0)*$K$49,0)</f>
        <v>0</v>
      </c>
      <c r="T49" s="796"/>
      <c r="U49" s="752">
        <f>IF($K49&gt;0,VLOOKUP(設定値!$H$27,単価表,設定値!$W$3,0)*$K$49,0)</f>
        <v>0</v>
      </c>
      <c r="V49" s="749"/>
      <c r="W49" s="751">
        <f>IF($K49&gt;0,VLOOKUP(設定値!$H$27,単価表,設定値!$W$3,0)*$K$49,0)</f>
        <v>0</v>
      </c>
      <c r="X49" s="752"/>
      <c r="Y49" s="748">
        <f>IF($K49&gt;0,VLOOKUP(設定値!$H$27,単価表,設定値!$W$3,0)*$K$49,0)</f>
        <v>0</v>
      </c>
      <c r="Z49" s="749"/>
      <c r="AA49" s="751">
        <f>IF($K49&gt;0,VLOOKUP(設定値!$H$27,単価表,設定値!$W$3,0)*$K$49,0)</f>
        <v>0</v>
      </c>
      <c r="AB49" s="796"/>
      <c r="AC49" s="752">
        <f>IF($K49&gt;0,VLOOKUP(設定値!$H$27,単価表,設定値!$W$3,0)*$K$49,0)</f>
        <v>0</v>
      </c>
      <c r="AD49" s="749"/>
      <c r="AE49" s="751">
        <f>IF($K49&gt;0,VLOOKUP(設定値!$H$27,単価表,設定値!$W$3,0)*$K$49,0)</f>
        <v>0</v>
      </c>
      <c r="AF49" s="939"/>
    </row>
    <row r="50" spans="1:32" s="422" customFormat="1" ht="13.5" customHeight="1" thickTop="1">
      <c r="A50" s="927"/>
      <c r="B50" s="850"/>
      <c r="C50" s="741" t="s">
        <v>197</v>
      </c>
      <c r="D50" s="742"/>
      <c r="E50" s="742"/>
      <c r="F50" s="742"/>
      <c r="G50" s="742"/>
      <c r="H50" s="742"/>
      <c r="I50" s="742"/>
      <c r="J50" s="742"/>
      <c r="K50" s="39"/>
      <c r="L50" s="40"/>
      <c r="M50" s="743"/>
      <c r="N50" s="744"/>
      <c r="O50" s="745"/>
      <c r="P50" s="744"/>
      <c r="Q50" s="743"/>
      <c r="R50" s="744"/>
      <c r="S50" s="745"/>
      <c r="T50" s="746"/>
      <c r="U50" s="744"/>
      <c r="V50" s="744"/>
      <c r="W50" s="745"/>
      <c r="X50" s="744"/>
      <c r="Y50" s="743"/>
      <c r="Z50" s="942"/>
      <c r="AA50" s="744"/>
      <c r="AB50" s="746"/>
      <c r="AC50" s="744"/>
      <c r="AD50" s="942"/>
      <c r="AE50" s="744"/>
      <c r="AF50" s="746"/>
    </row>
    <row r="51" spans="1:32" s="422" customFormat="1" ht="13.5" customHeight="1">
      <c r="A51" s="927"/>
      <c r="B51" s="850"/>
      <c r="C51" s="41"/>
      <c r="D51" s="42"/>
      <c r="E51" s="42"/>
      <c r="F51" s="42"/>
      <c r="G51" s="607" t="s">
        <v>153</v>
      </c>
      <c r="H51" s="608"/>
      <c r="I51" s="608"/>
      <c r="J51" s="608"/>
      <c r="K51" s="608"/>
      <c r="L51" s="609"/>
      <c r="M51" s="688" t="e">
        <f>M43+SUM(M45:N49)</f>
        <v>#N/A</v>
      </c>
      <c r="N51" s="702"/>
      <c r="O51" s="718" t="e">
        <f t="shared" ref="O51" si="9">O43+SUM(O45:P49)</f>
        <v>#N/A</v>
      </c>
      <c r="P51" s="719"/>
      <c r="Q51" s="719" t="e">
        <f t="shared" ref="Q51" si="10">Q43+SUM(Q45:R49)</f>
        <v>#N/A</v>
      </c>
      <c r="R51" s="747"/>
      <c r="S51" s="702" t="e">
        <f t="shared" ref="S51" si="11">S43+SUM(S45:T49)</f>
        <v>#N/A</v>
      </c>
      <c r="T51" s="702"/>
      <c r="U51" s="747" t="e">
        <f t="shared" ref="U51" si="12">U43+SUM(U45:V49)</f>
        <v>#N/A</v>
      </c>
      <c r="V51" s="697"/>
      <c r="W51" s="697" t="e">
        <f t="shared" ref="W51" si="13">W43+SUM(W45:X49)</f>
        <v>#N/A</v>
      </c>
      <c r="X51" s="718"/>
      <c r="Y51" s="702" t="e">
        <f t="shared" ref="Y51" si="14">Y43+SUM(Y45:Z49)</f>
        <v>#N/A</v>
      </c>
      <c r="Z51" s="702"/>
      <c r="AA51" s="718" t="e">
        <f t="shared" ref="AA51" si="15">AA43+SUM(AA45:AB49)</f>
        <v>#N/A</v>
      </c>
      <c r="AB51" s="719"/>
      <c r="AC51" s="719" t="e">
        <f t="shared" ref="AC51" si="16">AC43+SUM(AC45:AD49)</f>
        <v>#N/A</v>
      </c>
      <c r="AD51" s="747"/>
      <c r="AE51" s="685" t="e">
        <f t="shared" ref="AE51" si="17">AE43+SUM(AE45:AF49)</f>
        <v>#N/A</v>
      </c>
      <c r="AF51" s="686"/>
    </row>
    <row r="52" spans="1:32" s="422" customFormat="1" ht="13.5" customHeight="1">
      <c r="A52" s="927"/>
      <c r="B52" s="850"/>
      <c r="C52" s="41"/>
      <c r="D52" s="42"/>
      <c r="E52" s="42"/>
      <c r="F52" s="42"/>
      <c r="G52" s="733" t="s">
        <v>154</v>
      </c>
      <c r="H52" s="734"/>
      <c r="I52" s="734"/>
      <c r="J52" s="734"/>
      <c r="K52" s="734"/>
      <c r="L52" s="735"/>
      <c r="M52" s="709" t="e">
        <f>SUM(M44:N49)</f>
        <v>#N/A</v>
      </c>
      <c r="N52" s="710"/>
      <c r="O52" s="738" t="e">
        <f t="shared" ref="O52" si="18">SUM(O44:P49)</f>
        <v>#N/A</v>
      </c>
      <c r="P52" s="739"/>
      <c r="Q52" s="739" t="e">
        <f t="shared" ref="Q52" si="19">SUM(Q44:R49)</f>
        <v>#N/A</v>
      </c>
      <c r="R52" s="722"/>
      <c r="S52" s="710" t="e">
        <f t="shared" ref="S52" si="20">SUM(S44:T49)</f>
        <v>#N/A</v>
      </c>
      <c r="T52" s="710"/>
      <c r="U52" s="722" t="e">
        <f t="shared" ref="U52" si="21">SUM(U44:V49)</f>
        <v>#N/A</v>
      </c>
      <c r="V52" s="941"/>
      <c r="W52" s="941" t="e">
        <f t="shared" ref="W52" si="22">SUM(W44:X49)</f>
        <v>#N/A</v>
      </c>
      <c r="X52" s="738"/>
      <c r="Y52" s="710" t="e">
        <f t="shared" ref="Y52" si="23">SUM(Y44:Z49)</f>
        <v>#N/A</v>
      </c>
      <c r="Z52" s="710"/>
      <c r="AA52" s="738" t="e">
        <f t="shared" ref="AA52" si="24">SUM(AA44:AB49)</f>
        <v>#N/A</v>
      </c>
      <c r="AB52" s="739"/>
      <c r="AC52" s="739" t="e">
        <f t="shared" ref="AC52" si="25">SUM(AC44:AD49)</f>
        <v>#N/A</v>
      </c>
      <c r="AD52" s="722"/>
      <c r="AE52" s="723" t="e">
        <f t="shared" ref="AE52" si="26">SUM(AE44:AF49)</f>
        <v>#N/A</v>
      </c>
      <c r="AF52" s="948"/>
    </row>
    <row r="53" spans="1:32" s="422" customFormat="1" ht="13.5" customHeight="1">
      <c r="A53" s="927"/>
      <c r="B53" s="601" t="s">
        <v>415</v>
      </c>
      <c r="C53" s="630" t="s">
        <v>198</v>
      </c>
      <c r="D53" s="631"/>
      <c r="E53" s="631"/>
      <c r="F53" s="631"/>
      <c r="G53" s="632"/>
      <c r="H53" s="632"/>
      <c r="I53" s="632"/>
      <c r="J53" s="633"/>
      <c r="K53" s="634"/>
      <c r="L53" s="635"/>
      <c r="M53" s="698"/>
      <c r="N53" s="699"/>
      <c r="O53" s="700"/>
      <c r="P53" s="701"/>
      <c r="Q53" s="701"/>
      <c r="R53" s="750"/>
      <c r="S53" s="699"/>
      <c r="T53" s="699"/>
      <c r="U53" s="750"/>
      <c r="V53" s="906"/>
      <c r="W53" s="906"/>
      <c r="X53" s="700"/>
      <c r="Y53" s="699"/>
      <c r="Z53" s="699"/>
      <c r="AA53" s="700"/>
      <c r="AB53" s="701"/>
      <c r="AC53" s="701"/>
      <c r="AD53" s="750"/>
      <c r="AE53" s="943"/>
      <c r="AF53" s="944"/>
    </row>
    <row r="54" spans="1:32" s="422" customFormat="1" ht="13.5" customHeight="1">
      <c r="A54" s="927"/>
      <c r="B54" s="602"/>
      <c r="C54" s="29"/>
      <c r="D54" s="30"/>
      <c r="E54" s="30"/>
      <c r="F54" s="395"/>
      <c r="G54" s="607" t="s">
        <v>153</v>
      </c>
      <c r="H54" s="608"/>
      <c r="I54" s="608"/>
      <c r="J54" s="609"/>
      <c r="K54" s="736"/>
      <c r="L54" s="737"/>
      <c r="M54" s="688">
        <f>-IF($K53="○",VLOOKUP(設定値!$H$13,単価表,設定値!$X$3,0),0)</f>
        <v>0</v>
      </c>
      <c r="N54" s="702"/>
      <c r="O54" s="718">
        <f>-IF($K53="○",VLOOKUP(設定値!$H$13,単価表,設定値!$X$3,0),0)</f>
        <v>0</v>
      </c>
      <c r="P54" s="719"/>
      <c r="Q54" s="719">
        <f>-IF($K53="○",VLOOKUP(設定値!$H$13,単価表,設定値!$X$3,0),0)</f>
        <v>0</v>
      </c>
      <c r="R54" s="747"/>
      <c r="S54" s="702">
        <f>-IF($K53="○",VLOOKUP(設定値!$H$13,単価表,設定値!$X$3,0),0)</f>
        <v>0</v>
      </c>
      <c r="T54" s="702"/>
      <c r="U54" s="747">
        <f>-IF($K53="○",VLOOKUP(設定値!$H$13,単価表,設定値!$X$3,0),0)</f>
        <v>0</v>
      </c>
      <c r="V54" s="697"/>
      <c r="W54" s="697">
        <f>-IF($K53="○",VLOOKUP(設定値!$H$13,単価表,設定値!$X$3,0),0)</f>
        <v>0</v>
      </c>
      <c r="X54" s="718"/>
      <c r="Y54" s="702">
        <f>-IF($K53="○",VLOOKUP(設定値!$H$13,単価表,設定値!$X$3,0),0)</f>
        <v>0</v>
      </c>
      <c r="Z54" s="702"/>
      <c r="AA54" s="718">
        <f>-IF($K53="○",VLOOKUP(設定値!$H$13,単価表,設定値!$X$3,0),0)</f>
        <v>0</v>
      </c>
      <c r="AB54" s="719"/>
      <c r="AC54" s="719">
        <f>-IF($K53="○",VLOOKUP(設定値!$H$13,単価表,設定値!$X$3,0),0)</f>
        <v>0</v>
      </c>
      <c r="AD54" s="747"/>
      <c r="AE54" s="685">
        <f>-IF($K53="○",VLOOKUP(設定値!$H$13,単価表,設定値!$X$3,0),0)</f>
        <v>0</v>
      </c>
      <c r="AF54" s="686"/>
    </row>
    <row r="55" spans="1:32" s="422" customFormat="1" ht="13.5" customHeight="1" thickBot="1">
      <c r="A55" s="927"/>
      <c r="B55" s="602"/>
      <c r="C55" s="406"/>
      <c r="D55" s="37"/>
      <c r="E55" s="37"/>
      <c r="F55" s="407"/>
      <c r="G55" s="639" t="s">
        <v>154</v>
      </c>
      <c r="H55" s="640"/>
      <c r="I55" s="640"/>
      <c r="J55" s="641"/>
      <c r="K55" s="642"/>
      <c r="L55" s="643"/>
      <c r="M55" s="688">
        <f>-IF($K53="○",VLOOKUP(設定値!$H$20,単価表,設定値!$X$3,0),0)</f>
        <v>0</v>
      </c>
      <c r="N55" s="702"/>
      <c r="O55" s="718">
        <f>-IF($K53="○",VLOOKUP(設定値!$H$20,単価表,設定値!$X$3,0),0)</f>
        <v>0</v>
      </c>
      <c r="P55" s="719"/>
      <c r="Q55" s="719">
        <f>-IF($K53="○",VLOOKUP(設定値!$H$20,単価表,設定値!$X$3,0),0)</f>
        <v>0</v>
      </c>
      <c r="R55" s="747"/>
      <c r="S55" s="702">
        <f>-IF($K53="○",VLOOKUP(設定値!$H$20,単価表,設定値!$X$3,0),0)</f>
        <v>0</v>
      </c>
      <c r="T55" s="702"/>
      <c r="U55" s="747">
        <f>-IF($K53="○",VLOOKUP(設定値!$H$20,単価表,設定値!$X$3,0),0)</f>
        <v>0</v>
      </c>
      <c r="V55" s="697"/>
      <c r="W55" s="697">
        <f>-IF($K53="○",VLOOKUP(設定値!$H$20,単価表,設定値!$X$3,0),0)</f>
        <v>0</v>
      </c>
      <c r="X55" s="718"/>
      <c r="Y55" s="702">
        <f>-IF($K53="○",VLOOKUP(設定値!$H$20,単価表,設定値!$X$3,0),0)</f>
        <v>0</v>
      </c>
      <c r="Z55" s="702"/>
      <c r="AA55" s="718">
        <f>-IF($K53="○",VLOOKUP(設定値!$H$20,単価表,設定値!$X$3,0),0)</f>
        <v>0</v>
      </c>
      <c r="AB55" s="719"/>
      <c r="AC55" s="719">
        <f>-IF($K53="○",VLOOKUP(設定値!$H$20,単価表,設定値!$X$3,0),0)</f>
        <v>0</v>
      </c>
      <c r="AD55" s="747"/>
      <c r="AE55" s="685">
        <f>-IF($K53="○",VLOOKUP(設定値!$H$20,単価表,設定値!$X$3,0),0)</f>
        <v>0</v>
      </c>
      <c r="AF55" s="686"/>
    </row>
    <row r="56" spans="1:32" s="422" customFormat="1" ht="13.5" customHeight="1" thickTop="1">
      <c r="A56" s="927"/>
      <c r="B56" s="602"/>
      <c r="C56" s="604" t="s">
        <v>199</v>
      </c>
      <c r="D56" s="605"/>
      <c r="E56" s="605"/>
      <c r="F56" s="605"/>
      <c r="G56" s="605"/>
      <c r="H56" s="605"/>
      <c r="I56" s="605"/>
      <c r="J56" s="605"/>
      <c r="K56" s="605"/>
      <c r="L56" s="606"/>
      <c r="M56" s="724"/>
      <c r="N56" s="725"/>
      <c r="O56" s="740"/>
      <c r="P56" s="740"/>
      <c r="Q56" s="724"/>
      <c r="R56" s="725"/>
      <c r="S56" s="740"/>
      <c r="T56" s="740"/>
      <c r="U56" s="724"/>
      <c r="V56" s="725"/>
      <c r="W56" s="740"/>
      <c r="X56" s="740"/>
      <c r="Y56" s="724"/>
      <c r="Z56" s="740"/>
      <c r="AA56" s="946"/>
      <c r="AB56" s="740"/>
      <c r="AC56" s="724"/>
      <c r="AD56" s="740"/>
      <c r="AE56" s="740"/>
      <c r="AF56" s="945"/>
    </row>
    <row r="57" spans="1:32" s="422" customFormat="1" ht="13.5" customHeight="1">
      <c r="A57" s="927"/>
      <c r="B57" s="602"/>
      <c r="C57" s="41"/>
      <c r="D57" s="42"/>
      <c r="E57" s="42"/>
      <c r="F57" s="394"/>
      <c r="G57" s="607" t="s">
        <v>153</v>
      </c>
      <c r="H57" s="608"/>
      <c r="I57" s="608"/>
      <c r="J57" s="608"/>
      <c r="K57" s="24"/>
      <c r="L57" s="25"/>
      <c r="M57" s="722">
        <f>M54</f>
        <v>0</v>
      </c>
      <c r="N57" s="723"/>
      <c r="O57" s="685">
        <f t="shared" ref="O57" si="27">O54</f>
        <v>0</v>
      </c>
      <c r="P57" s="686"/>
      <c r="Q57" s="683">
        <f t="shared" ref="Q57" si="28">Q54</f>
        <v>0</v>
      </c>
      <c r="R57" s="684"/>
      <c r="S57" s="685">
        <f t="shared" ref="S57" si="29">S54</f>
        <v>0</v>
      </c>
      <c r="T57" s="686"/>
      <c r="U57" s="683">
        <f t="shared" ref="U57" si="30">U54</f>
        <v>0</v>
      </c>
      <c r="V57" s="684"/>
      <c r="W57" s="685">
        <f t="shared" ref="W57" si="31">W54</f>
        <v>0</v>
      </c>
      <c r="X57" s="686"/>
      <c r="Y57" s="683">
        <f t="shared" ref="Y57" si="32">Y54</f>
        <v>0</v>
      </c>
      <c r="Z57" s="684"/>
      <c r="AA57" s="685">
        <f t="shared" ref="AA57" si="33">AA54</f>
        <v>0</v>
      </c>
      <c r="AB57" s="686"/>
      <c r="AC57" s="683">
        <f t="shared" ref="AC57" si="34">AC54</f>
        <v>0</v>
      </c>
      <c r="AD57" s="684"/>
      <c r="AE57" s="685">
        <f t="shared" ref="AE57" si="35">AE54</f>
        <v>0</v>
      </c>
      <c r="AF57" s="686"/>
    </row>
    <row r="58" spans="1:32" s="422" customFormat="1" ht="13.5" customHeight="1">
      <c r="A58" s="927"/>
      <c r="B58" s="603"/>
      <c r="C58" s="413"/>
      <c r="D58" s="414"/>
      <c r="E58" s="414"/>
      <c r="F58" s="415"/>
      <c r="G58" s="726" t="s">
        <v>154</v>
      </c>
      <c r="H58" s="727"/>
      <c r="I58" s="727"/>
      <c r="J58" s="727"/>
      <c r="K58" s="27"/>
      <c r="L58" s="28"/>
      <c r="M58" s="720">
        <f>M55</f>
        <v>0</v>
      </c>
      <c r="N58" s="721"/>
      <c r="O58" s="721">
        <f t="shared" ref="O58" si="36">O55</f>
        <v>0</v>
      </c>
      <c r="P58" s="732"/>
      <c r="Q58" s="901">
        <f t="shared" ref="Q58" si="37">Q55</f>
        <v>0</v>
      </c>
      <c r="R58" s="902"/>
      <c r="S58" s="721">
        <f t="shared" ref="S58" si="38">S55</f>
        <v>0</v>
      </c>
      <c r="T58" s="732"/>
      <c r="U58" s="901">
        <f t="shared" ref="U58" si="39">U55</f>
        <v>0</v>
      </c>
      <c r="V58" s="902"/>
      <c r="W58" s="721">
        <f t="shared" ref="W58" si="40">W55</f>
        <v>0</v>
      </c>
      <c r="X58" s="732"/>
      <c r="Y58" s="901">
        <f t="shared" ref="Y58" si="41">Y55</f>
        <v>0</v>
      </c>
      <c r="Z58" s="902"/>
      <c r="AA58" s="721">
        <f t="shared" ref="AA58" si="42">AA55</f>
        <v>0</v>
      </c>
      <c r="AB58" s="732"/>
      <c r="AC58" s="901">
        <f t="shared" ref="AC58" si="43">AC55</f>
        <v>0</v>
      </c>
      <c r="AD58" s="902"/>
      <c r="AE58" s="721">
        <f t="shared" ref="AE58" si="44">AE55</f>
        <v>0</v>
      </c>
      <c r="AF58" s="732"/>
    </row>
    <row r="59" spans="1:32" s="422" customFormat="1" ht="13.5" customHeight="1">
      <c r="A59" s="927"/>
      <c r="B59" s="636" t="s">
        <v>317</v>
      </c>
      <c r="C59" s="630" t="s">
        <v>211</v>
      </c>
      <c r="D59" s="631"/>
      <c r="E59" s="631"/>
      <c r="F59" s="631"/>
      <c r="G59" s="631"/>
      <c r="H59" s="631"/>
      <c r="I59" s="631"/>
      <c r="J59" s="631"/>
      <c r="K59" s="728"/>
      <c r="L59" s="729"/>
      <c r="M59" s="730"/>
      <c r="N59" s="730"/>
      <c r="O59" s="731"/>
      <c r="P59" s="730"/>
      <c r="Q59" s="929"/>
      <c r="R59" s="730"/>
      <c r="S59" s="731"/>
      <c r="T59" s="730"/>
      <c r="U59" s="929"/>
      <c r="V59" s="730"/>
      <c r="W59" s="731"/>
      <c r="X59" s="730"/>
      <c r="Y59" s="929"/>
      <c r="Z59" s="930"/>
      <c r="AA59" s="730"/>
      <c r="AB59" s="730"/>
      <c r="AC59" s="929"/>
      <c r="AD59" s="930"/>
      <c r="AE59" s="730"/>
      <c r="AF59" s="955"/>
    </row>
    <row r="60" spans="1:32" s="422" customFormat="1" ht="13.5" customHeight="1">
      <c r="A60" s="927"/>
      <c r="B60" s="637"/>
      <c r="C60" s="29"/>
      <c r="D60" s="713" t="s">
        <v>153</v>
      </c>
      <c r="E60" s="714"/>
      <c r="F60" s="714"/>
      <c r="G60" s="714"/>
      <c r="H60" s="714"/>
      <c r="I60" s="714"/>
      <c r="J60" s="715"/>
      <c r="K60" s="644"/>
      <c r="L60" s="645"/>
      <c r="M60" s="716"/>
      <c r="N60" s="717"/>
      <c r="O60" s="694"/>
      <c r="P60" s="717"/>
      <c r="Q60" s="954"/>
      <c r="R60" s="717"/>
      <c r="S60" s="694"/>
      <c r="T60" s="717"/>
      <c r="U60" s="954"/>
      <c r="V60" s="717"/>
      <c r="W60" s="694"/>
      <c r="X60" s="717"/>
      <c r="Y60" s="954"/>
      <c r="Z60" s="762"/>
      <c r="AA60" s="717"/>
      <c r="AB60" s="717"/>
      <c r="AC60" s="954"/>
      <c r="AD60" s="762"/>
      <c r="AE60" s="717"/>
      <c r="AF60" s="956"/>
    </row>
    <row r="61" spans="1:32" s="422" customFormat="1" ht="13.5" customHeight="1">
      <c r="A61" s="927"/>
      <c r="B61" s="637"/>
      <c r="C61" s="29"/>
      <c r="D61" s="607" t="s">
        <v>322</v>
      </c>
      <c r="E61" s="608"/>
      <c r="F61" s="608"/>
      <c r="G61" s="608"/>
      <c r="H61" s="608"/>
      <c r="I61" s="608"/>
      <c r="J61" s="609"/>
      <c r="K61" s="1482" t="s">
        <v>413</v>
      </c>
      <c r="L61" s="1483"/>
      <c r="M61" s="688" t="e">
        <f>設定値!BL56</f>
        <v>#N/A</v>
      </c>
      <c r="N61" s="702"/>
      <c r="O61" s="685" t="e">
        <f>設定値!BN56</f>
        <v>#N/A</v>
      </c>
      <c r="P61" s="686"/>
      <c r="Q61" s="683" t="e">
        <f>設定値!BP56</f>
        <v>#N/A</v>
      </c>
      <c r="R61" s="684"/>
      <c r="S61" s="685" t="e">
        <f>設定値!BR56</f>
        <v>#N/A</v>
      </c>
      <c r="T61" s="686"/>
      <c r="U61" s="683" t="e">
        <f>設定値!BT56</f>
        <v>#N/A</v>
      </c>
      <c r="V61" s="684"/>
      <c r="W61" s="685" t="e">
        <f>設定値!BV56</f>
        <v>#N/A</v>
      </c>
      <c r="X61" s="686"/>
      <c r="Y61" s="683" t="e">
        <f>設定値!BX56</f>
        <v>#N/A</v>
      </c>
      <c r="Z61" s="684"/>
      <c r="AA61" s="685" t="e">
        <f>設定値!BZ56</f>
        <v>#N/A</v>
      </c>
      <c r="AB61" s="686"/>
      <c r="AC61" s="683" t="e">
        <f>設定値!CB56</f>
        <v>#N/A</v>
      </c>
      <c r="AD61" s="684"/>
      <c r="AE61" s="685" t="e">
        <f>設定値!CD56</f>
        <v>#N/A</v>
      </c>
      <c r="AF61" s="686"/>
    </row>
    <row r="62" spans="1:32" s="422" customFormat="1" ht="13.5" customHeight="1" thickBot="1">
      <c r="A62" s="927"/>
      <c r="B62" s="637"/>
      <c r="C62" s="31"/>
      <c r="D62" s="610" t="s">
        <v>321</v>
      </c>
      <c r="E62" s="611"/>
      <c r="F62" s="611"/>
      <c r="G62" s="611"/>
      <c r="H62" s="611"/>
      <c r="I62" s="611"/>
      <c r="J62" s="612"/>
      <c r="K62" s="1484"/>
      <c r="L62" s="1485"/>
      <c r="M62" s="688" t="e">
        <f>設定値!BL57</f>
        <v>#N/A</v>
      </c>
      <c r="N62" s="702"/>
      <c r="O62" s="711" t="e">
        <f>設定値!BN57</f>
        <v>#N/A</v>
      </c>
      <c r="P62" s="712"/>
      <c r="Q62" s="907" t="e">
        <f>設定値!BP57</f>
        <v>#N/A</v>
      </c>
      <c r="R62" s="908"/>
      <c r="S62" s="711" t="e">
        <f>設定値!BR57</f>
        <v>#N/A</v>
      </c>
      <c r="T62" s="712"/>
      <c r="U62" s="907" t="e">
        <f>設定値!BT57</f>
        <v>#N/A</v>
      </c>
      <c r="V62" s="908"/>
      <c r="W62" s="711" t="e">
        <f>設定値!BV57</f>
        <v>#N/A</v>
      </c>
      <c r="X62" s="712"/>
      <c r="Y62" s="907" t="e">
        <f>設定値!BX57</f>
        <v>#N/A</v>
      </c>
      <c r="Z62" s="908"/>
      <c r="AA62" s="711" t="e">
        <f>設定値!BZ57</f>
        <v>#N/A</v>
      </c>
      <c r="AB62" s="712"/>
      <c r="AC62" s="907" t="e">
        <f>設定値!CB57</f>
        <v>#N/A</v>
      </c>
      <c r="AD62" s="908"/>
      <c r="AE62" s="711" t="e">
        <f>設定値!CD57</f>
        <v>#N/A</v>
      </c>
      <c r="AF62" s="712"/>
    </row>
    <row r="63" spans="1:32" s="422" customFormat="1" ht="13.5" customHeight="1" thickTop="1">
      <c r="A63" s="927"/>
      <c r="B63" s="637"/>
      <c r="C63" s="705" t="s">
        <v>203</v>
      </c>
      <c r="D63" s="706"/>
      <c r="E63" s="706"/>
      <c r="F63" s="706"/>
      <c r="G63" s="706"/>
      <c r="H63" s="706"/>
      <c r="I63" s="706"/>
      <c r="J63" s="706"/>
      <c r="K63" s="707"/>
      <c r="L63" s="708"/>
      <c r="M63" s="698"/>
      <c r="N63" s="699"/>
      <c r="O63" s="700"/>
      <c r="P63" s="701"/>
      <c r="Q63" s="701"/>
      <c r="R63" s="750"/>
      <c r="S63" s="699"/>
      <c r="T63" s="699"/>
      <c r="U63" s="750"/>
      <c r="V63" s="906"/>
      <c r="W63" s="906"/>
      <c r="X63" s="700"/>
      <c r="Y63" s="699"/>
      <c r="Z63" s="699"/>
      <c r="AA63" s="700"/>
      <c r="AB63" s="701"/>
      <c r="AC63" s="701"/>
      <c r="AD63" s="750"/>
      <c r="AE63" s="943"/>
      <c r="AF63" s="944"/>
    </row>
    <row r="64" spans="1:32" s="422" customFormat="1" ht="13.5" customHeight="1">
      <c r="A64" s="927"/>
      <c r="B64" s="637"/>
      <c r="C64" s="29"/>
      <c r="D64" s="607" t="s">
        <v>320</v>
      </c>
      <c r="E64" s="608"/>
      <c r="F64" s="608"/>
      <c r="G64" s="608"/>
      <c r="H64" s="608"/>
      <c r="I64" s="608"/>
      <c r="J64" s="609"/>
      <c r="K64" s="644"/>
      <c r="L64" s="645"/>
      <c r="M64" s="688">
        <f>設定値!BL61</f>
        <v>0</v>
      </c>
      <c r="N64" s="684"/>
      <c r="O64" s="685">
        <f>設定値!BN61</f>
        <v>0</v>
      </c>
      <c r="P64" s="686"/>
      <c r="Q64" s="683">
        <f>設定値!BP61</f>
        <v>0</v>
      </c>
      <c r="R64" s="684"/>
      <c r="S64" s="685">
        <f>設定値!BR61</f>
        <v>0</v>
      </c>
      <c r="T64" s="686"/>
      <c r="U64" s="683">
        <f>設定値!BT61</f>
        <v>0</v>
      </c>
      <c r="V64" s="684"/>
      <c r="W64" s="685">
        <f>設定値!BV61</f>
        <v>0</v>
      </c>
      <c r="X64" s="686"/>
      <c r="Y64" s="683">
        <f>設定値!BX61</f>
        <v>0</v>
      </c>
      <c r="Z64" s="684"/>
      <c r="AA64" s="685">
        <f>設定値!BZ61</f>
        <v>0</v>
      </c>
      <c r="AB64" s="686"/>
      <c r="AC64" s="683">
        <f>設定値!CB61</f>
        <v>0</v>
      </c>
      <c r="AD64" s="684"/>
      <c r="AE64" s="685">
        <f>設定値!CD61</f>
        <v>0</v>
      </c>
      <c r="AF64" s="686"/>
    </row>
    <row r="65" spans="1:41" s="422" customFormat="1" ht="13.5" customHeight="1">
      <c r="A65" s="927"/>
      <c r="B65" s="637"/>
      <c r="C65" s="29"/>
      <c r="D65" s="607" t="s">
        <v>322</v>
      </c>
      <c r="E65" s="608"/>
      <c r="F65" s="608"/>
      <c r="G65" s="608"/>
      <c r="H65" s="608"/>
      <c r="I65" s="608"/>
      <c r="J65" s="609"/>
      <c r="K65" s="644"/>
      <c r="L65" s="645"/>
      <c r="M65" s="688">
        <f>設定値!BL62</f>
        <v>0</v>
      </c>
      <c r="N65" s="684"/>
      <c r="O65" s="685">
        <f>設定値!BN62</f>
        <v>0</v>
      </c>
      <c r="P65" s="686"/>
      <c r="Q65" s="683">
        <f>設定値!BP62</f>
        <v>0</v>
      </c>
      <c r="R65" s="684"/>
      <c r="S65" s="685">
        <f>設定値!BR62</f>
        <v>0</v>
      </c>
      <c r="T65" s="686"/>
      <c r="U65" s="683">
        <f>設定値!BT62</f>
        <v>0</v>
      </c>
      <c r="V65" s="684"/>
      <c r="W65" s="685">
        <f>設定値!BV62</f>
        <v>0</v>
      </c>
      <c r="X65" s="686"/>
      <c r="Y65" s="683">
        <f>設定値!BX62</f>
        <v>0</v>
      </c>
      <c r="Z65" s="684"/>
      <c r="AA65" s="685">
        <f>設定値!BZ62</f>
        <v>0</v>
      </c>
      <c r="AB65" s="686"/>
      <c r="AC65" s="683">
        <f>設定値!CB62</f>
        <v>0</v>
      </c>
      <c r="AD65" s="684"/>
      <c r="AE65" s="685">
        <f>設定値!CD62</f>
        <v>0</v>
      </c>
      <c r="AF65" s="686"/>
    </row>
    <row r="66" spans="1:41" s="422" customFormat="1" ht="13.5" customHeight="1">
      <c r="A66" s="927"/>
      <c r="B66" s="637"/>
      <c r="C66" s="29"/>
      <c r="D66" s="607" t="s">
        <v>323</v>
      </c>
      <c r="E66" s="608"/>
      <c r="F66" s="608"/>
      <c r="G66" s="608"/>
      <c r="H66" s="608"/>
      <c r="I66" s="608"/>
      <c r="J66" s="609"/>
      <c r="K66" s="644"/>
      <c r="L66" s="645"/>
      <c r="M66" s="688">
        <f>設定値!BL63</f>
        <v>0</v>
      </c>
      <c r="N66" s="684"/>
      <c r="O66" s="685">
        <f>設定値!BN63</f>
        <v>0</v>
      </c>
      <c r="P66" s="686"/>
      <c r="Q66" s="683">
        <f>設定値!BP63</f>
        <v>0</v>
      </c>
      <c r="R66" s="684"/>
      <c r="S66" s="685">
        <f>設定値!BR63</f>
        <v>0</v>
      </c>
      <c r="T66" s="686"/>
      <c r="U66" s="683">
        <f>設定値!BT63</f>
        <v>0</v>
      </c>
      <c r="V66" s="684"/>
      <c r="W66" s="685">
        <f>設定値!BV63</f>
        <v>0</v>
      </c>
      <c r="X66" s="686"/>
      <c r="Y66" s="683">
        <f>設定値!BX63</f>
        <v>0</v>
      </c>
      <c r="Z66" s="684"/>
      <c r="AA66" s="685">
        <f>設定値!BZ63</f>
        <v>0</v>
      </c>
      <c r="AB66" s="686"/>
      <c r="AC66" s="683">
        <f>設定値!CB63</f>
        <v>0</v>
      </c>
      <c r="AD66" s="684"/>
      <c r="AE66" s="685">
        <f>設定値!CD63</f>
        <v>0</v>
      </c>
      <c r="AF66" s="686"/>
    </row>
    <row r="67" spans="1:41" s="422" customFormat="1" ht="13.5" customHeight="1" thickBot="1">
      <c r="A67" s="927"/>
      <c r="B67" s="638"/>
      <c r="C67" s="402"/>
      <c r="D67" s="610" t="s">
        <v>321</v>
      </c>
      <c r="E67" s="611"/>
      <c r="F67" s="611"/>
      <c r="G67" s="611"/>
      <c r="H67" s="611"/>
      <c r="I67" s="611"/>
      <c r="J67" s="612"/>
      <c r="K67" s="703"/>
      <c r="L67" s="704"/>
      <c r="M67" s="965">
        <f>設定値!BL64</f>
        <v>0</v>
      </c>
      <c r="N67" s="966"/>
      <c r="O67" s="963">
        <f>設定値!BN64</f>
        <v>0</v>
      </c>
      <c r="P67" s="964"/>
      <c r="Q67" s="967">
        <f>設定値!BP64</f>
        <v>0</v>
      </c>
      <c r="R67" s="966"/>
      <c r="S67" s="963">
        <f>設定値!BR64</f>
        <v>0</v>
      </c>
      <c r="T67" s="964"/>
      <c r="U67" s="967">
        <f>設定値!BT64</f>
        <v>0</v>
      </c>
      <c r="V67" s="966"/>
      <c r="W67" s="963">
        <f>設定値!BV64</f>
        <v>0</v>
      </c>
      <c r="X67" s="964"/>
      <c r="Y67" s="967">
        <f>設定値!BX64</f>
        <v>0</v>
      </c>
      <c r="Z67" s="966"/>
      <c r="AA67" s="963">
        <f>設定値!BZ64</f>
        <v>0</v>
      </c>
      <c r="AB67" s="964"/>
      <c r="AC67" s="967">
        <f>設定値!CB64</f>
        <v>0</v>
      </c>
      <c r="AD67" s="966"/>
      <c r="AE67" s="963">
        <f>設定値!CD64</f>
        <v>0</v>
      </c>
      <c r="AF67" s="964"/>
    </row>
    <row r="68" spans="1:41" s="422" customFormat="1" ht="13.5" customHeight="1" thickTop="1">
      <c r="A68" s="927"/>
      <c r="B68" s="695" t="s">
        <v>318</v>
      </c>
      <c r="C68" s="42" t="s">
        <v>100</v>
      </c>
      <c r="D68" s="42"/>
      <c r="E68" s="42"/>
      <c r="F68" s="42"/>
      <c r="G68" s="44"/>
      <c r="H68" s="42"/>
      <c r="I68" s="42"/>
      <c r="J68" s="42"/>
      <c r="K68" s="621"/>
      <c r="L68" s="622"/>
      <c r="M68" s="950">
        <f>IF($K68="○",IF(設定値!I35/SUM($M$39:$AF$39)&lt;10,INT(設定値!I35/SUM($M$39:$AF$39)),ROUNDDOWN(設定値!I35/SUM($M$39:$AF$39),-1)),0)</f>
        <v>0</v>
      </c>
      <c r="N68" s="951"/>
      <c r="O68" s="951"/>
      <c r="P68" s="951"/>
      <c r="Q68" s="951"/>
      <c r="R68" s="951"/>
      <c r="S68" s="951"/>
      <c r="T68" s="951"/>
      <c r="U68" s="951"/>
      <c r="V68" s="951"/>
      <c r="W68" s="951"/>
      <c r="X68" s="951"/>
      <c r="Y68" s="951"/>
      <c r="Z68" s="951"/>
      <c r="AA68" s="951"/>
      <c r="AB68" s="951"/>
      <c r="AC68" s="951"/>
      <c r="AD68" s="951"/>
      <c r="AE68" s="951"/>
      <c r="AF68" s="952"/>
    </row>
    <row r="69" spans="1:41" s="422" customFormat="1" ht="13.5" customHeight="1">
      <c r="A69" s="927"/>
      <c r="B69" s="695"/>
      <c r="C69" s="34" t="s">
        <v>107</v>
      </c>
      <c r="D69" s="34"/>
      <c r="E69" s="34"/>
      <c r="F69" s="34"/>
      <c r="G69" s="35"/>
      <c r="H69" s="34"/>
      <c r="I69" s="34"/>
      <c r="J69" s="34"/>
      <c r="K69" s="623"/>
      <c r="L69" s="624"/>
      <c r="M69" s="916">
        <f>IF($K69="A",IF(設定値!I37/SUM(M39:AF39)&lt;10,INT(設定値!I37/SUM(M39:AF39)),ROUNDDOWN(設定値!I37/SUM(M39:AF39),-1)),IF($K69="B",IF(設定値!I38/SUM(M39:AF39)&lt;10,INT(設定値!I38/SUM(M39:AF39)),ROUNDDOWN(設定値!I38/SUM(M39:AF39),-1)),0))</f>
        <v>0</v>
      </c>
      <c r="N69" s="917"/>
      <c r="O69" s="917"/>
      <c r="P69" s="917"/>
      <c r="Q69" s="917"/>
      <c r="R69" s="917"/>
      <c r="S69" s="917"/>
      <c r="T69" s="917"/>
      <c r="U69" s="917"/>
      <c r="V69" s="917"/>
      <c r="W69" s="917"/>
      <c r="X69" s="917"/>
      <c r="Y69" s="917"/>
      <c r="Z69" s="917"/>
      <c r="AA69" s="917"/>
      <c r="AB69" s="917"/>
      <c r="AC69" s="917"/>
      <c r="AD69" s="917"/>
      <c r="AE69" s="917"/>
      <c r="AF69" s="918"/>
    </row>
    <row r="70" spans="1:41" s="422" customFormat="1" ht="13.5" customHeight="1">
      <c r="A70" s="927"/>
      <c r="B70" s="695"/>
      <c r="C70" s="42" t="s">
        <v>146</v>
      </c>
      <c r="D70" s="42"/>
      <c r="E70" s="42"/>
      <c r="F70" s="42"/>
      <c r="G70" s="44"/>
      <c r="H70" s="42"/>
      <c r="I70" s="42"/>
      <c r="J70" s="42"/>
      <c r="K70" s="621"/>
      <c r="L70" s="622"/>
      <c r="M70" s="916">
        <f>IF($K70="○",IF(設定値!I40/SUM($M$39:$AF$39)&lt;10,INT(設定値!I40/SUM($M$39:$AF$39)),ROUNDDOWN(設定値!I40/SUM($M$39:$AF$39),-1)),0)</f>
        <v>0</v>
      </c>
      <c r="N70" s="917"/>
      <c r="O70" s="917"/>
      <c r="P70" s="917"/>
      <c r="Q70" s="917"/>
      <c r="R70" s="917"/>
      <c r="S70" s="917"/>
      <c r="T70" s="917"/>
      <c r="U70" s="917"/>
      <c r="V70" s="917"/>
      <c r="W70" s="917"/>
      <c r="X70" s="917"/>
      <c r="Y70" s="917"/>
      <c r="Z70" s="917"/>
      <c r="AA70" s="917"/>
      <c r="AB70" s="917"/>
      <c r="AC70" s="917"/>
      <c r="AD70" s="917"/>
      <c r="AE70" s="917"/>
      <c r="AF70" s="918"/>
    </row>
    <row r="71" spans="1:41" s="422" customFormat="1" ht="13.5" customHeight="1" thickBot="1">
      <c r="A71" s="927"/>
      <c r="B71" s="695"/>
      <c r="C71" s="45" t="s">
        <v>200</v>
      </c>
      <c r="D71" s="46"/>
      <c r="E71" s="46"/>
      <c r="F71" s="46"/>
      <c r="G71" s="47"/>
      <c r="H71" s="46"/>
      <c r="I71" s="46"/>
      <c r="J71" s="46"/>
      <c r="K71" s="625"/>
      <c r="L71" s="626"/>
      <c r="M71" s="919">
        <f>IF(設定値!$AR$67&lt;10,INT(設定値!$AR$67),ROUNDDOWN(設定値!$AR$67,-1))</f>
        <v>0</v>
      </c>
      <c r="N71" s="920"/>
      <c r="O71" s="920"/>
      <c r="P71" s="920"/>
      <c r="Q71" s="920"/>
      <c r="R71" s="920"/>
      <c r="S71" s="920"/>
      <c r="T71" s="920"/>
      <c r="U71" s="920"/>
      <c r="V71" s="920"/>
      <c r="W71" s="920"/>
      <c r="X71" s="920"/>
      <c r="Y71" s="920"/>
      <c r="Z71" s="920"/>
      <c r="AA71" s="920"/>
      <c r="AB71" s="920"/>
      <c r="AC71" s="920"/>
      <c r="AD71" s="920"/>
      <c r="AE71" s="920"/>
      <c r="AF71" s="921"/>
    </row>
    <row r="72" spans="1:41" s="422" customFormat="1" ht="13.5" customHeight="1" thickTop="1">
      <c r="A72" s="928"/>
      <c r="B72" s="695"/>
      <c r="C72" s="618" t="s">
        <v>319</v>
      </c>
      <c r="D72" s="619"/>
      <c r="E72" s="619"/>
      <c r="F72" s="619"/>
      <c r="G72" s="619"/>
      <c r="H72" s="619"/>
      <c r="I72" s="619"/>
      <c r="J72" s="619"/>
      <c r="K72" s="619"/>
      <c r="L72" s="620"/>
      <c r="M72" s="689">
        <f>SUM(M68:AF71)</f>
        <v>0</v>
      </c>
      <c r="N72" s="690"/>
      <c r="O72" s="690"/>
      <c r="P72" s="690"/>
      <c r="Q72" s="690"/>
      <c r="R72" s="690"/>
      <c r="S72" s="690"/>
      <c r="T72" s="690"/>
      <c r="U72" s="690"/>
      <c r="V72" s="690"/>
      <c r="W72" s="690"/>
      <c r="X72" s="690"/>
      <c r="Y72" s="690"/>
      <c r="Z72" s="690"/>
      <c r="AA72" s="690"/>
      <c r="AB72" s="690"/>
      <c r="AC72" s="690"/>
      <c r="AD72" s="690"/>
      <c r="AE72" s="690"/>
      <c r="AF72" s="691"/>
      <c r="AO72" s="428"/>
    </row>
    <row r="73" spans="1:41" s="422" customFormat="1" ht="13.5" customHeight="1">
      <c r="A73" s="630" t="s">
        <v>425</v>
      </c>
      <c r="B73" s="631"/>
      <c r="C73" s="631"/>
      <c r="D73" s="631"/>
      <c r="E73" s="631"/>
      <c r="F73" s="631"/>
      <c r="G73" s="631"/>
      <c r="H73" s="631"/>
      <c r="I73" s="631"/>
      <c r="J73" s="631"/>
      <c r="K73" s="631"/>
      <c r="L73" s="68" t="s">
        <v>416</v>
      </c>
      <c r="M73" s="666"/>
      <c r="N73" s="649"/>
      <c r="O73" s="649"/>
      <c r="P73" s="650"/>
      <c r="Q73" s="666"/>
      <c r="R73" s="649"/>
      <c r="S73" s="649"/>
      <c r="T73" s="650"/>
      <c r="U73" s="666"/>
      <c r="V73" s="649"/>
      <c r="W73" s="649"/>
      <c r="X73" s="650"/>
      <c r="Y73" s="666"/>
      <c r="Z73" s="649"/>
      <c r="AA73" s="649"/>
      <c r="AB73" s="650"/>
      <c r="AC73" s="666"/>
      <c r="AD73" s="649"/>
      <c r="AE73" s="649"/>
      <c r="AF73" s="650"/>
      <c r="AO73" s="428"/>
    </row>
    <row r="74" spans="1:41" s="422" customFormat="1" ht="13.5" customHeight="1">
      <c r="A74" s="22"/>
      <c r="B74" s="23"/>
      <c r="C74" s="23"/>
      <c r="D74" s="23"/>
      <c r="E74" s="23"/>
      <c r="F74" s="23"/>
      <c r="G74" s="607" t="s">
        <v>153</v>
      </c>
      <c r="H74" s="608"/>
      <c r="I74" s="608"/>
      <c r="J74" s="608"/>
      <c r="K74" s="24"/>
      <c r="L74" s="24"/>
      <c r="M74" s="651" t="e">
        <f>M51+M57+$M$72</f>
        <v>#N/A</v>
      </c>
      <c r="N74" s="653"/>
      <c r="O74" s="653" t="e">
        <f>O51+O57+$M$72</f>
        <v>#N/A</v>
      </c>
      <c r="P74" s="668"/>
      <c r="Q74" s="651" t="e">
        <f>Q51+Q57+$M$72</f>
        <v>#N/A</v>
      </c>
      <c r="R74" s="653"/>
      <c r="S74" s="653" t="e">
        <f>S51+S57+$M$72</f>
        <v>#N/A</v>
      </c>
      <c r="T74" s="668"/>
      <c r="U74" s="651" t="e">
        <f>U51+U57+$M$72</f>
        <v>#N/A</v>
      </c>
      <c r="V74" s="652"/>
      <c r="W74" s="653" t="e">
        <f>W51+W57+$M$72</f>
        <v>#N/A</v>
      </c>
      <c r="X74" s="653"/>
      <c r="Y74" s="651" t="e">
        <f>Y51+Y57+$M$72</f>
        <v>#N/A</v>
      </c>
      <c r="Z74" s="653"/>
      <c r="AA74" s="687" t="e">
        <f>AA51+AA57+$M$72</f>
        <v>#N/A</v>
      </c>
      <c r="AB74" s="653"/>
      <c r="AC74" s="651" t="e">
        <f>AC51+AC57+$M$72</f>
        <v>#N/A</v>
      </c>
      <c r="AD74" s="652"/>
      <c r="AE74" s="653" t="e">
        <f>AE51+AE57+$M$72</f>
        <v>#N/A</v>
      </c>
      <c r="AF74" s="668"/>
    </row>
    <row r="75" spans="1:41" s="422" customFormat="1" ht="13.5" customHeight="1">
      <c r="A75" s="26"/>
      <c r="B75" s="67"/>
      <c r="C75" s="67"/>
      <c r="D75" s="67"/>
      <c r="E75" s="67"/>
      <c r="F75" s="67"/>
      <c r="G75" s="726" t="s">
        <v>154</v>
      </c>
      <c r="H75" s="727"/>
      <c r="I75" s="727"/>
      <c r="J75" s="727"/>
      <c r="K75" s="27"/>
      <c r="L75" s="27"/>
      <c r="M75" s="662" t="e">
        <f>M52+M58+$M$72</f>
        <v>#N/A</v>
      </c>
      <c r="N75" s="663"/>
      <c r="O75" s="663" t="e">
        <f>O52+O58+$M$72</f>
        <v>#N/A</v>
      </c>
      <c r="P75" s="667"/>
      <c r="Q75" s="662" t="e">
        <f>Q52+Q58+$M$72</f>
        <v>#N/A</v>
      </c>
      <c r="R75" s="663"/>
      <c r="S75" s="663" t="e">
        <f>S52+S58+$M$72</f>
        <v>#N/A</v>
      </c>
      <c r="T75" s="667"/>
      <c r="U75" s="662" t="e">
        <f>U52+U58+$M$72</f>
        <v>#N/A</v>
      </c>
      <c r="V75" s="663"/>
      <c r="W75" s="663" t="e">
        <f>W52+W58+$M$72</f>
        <v>#N/A</v>
      </c>
      <c r="X75" s="667"/>
      <c r="Y75" s="662" t="e">
        <f>Y52+Y58+$M$72</f>
        <v>#N/A</v>
      </c>
      <c r="Z75" s="663"/>
      <c r="AA75" s="663" t="e">
        <f>AA52+AA58+$M$72</f>
        <v>#N/A</v>
      </c>
      <c r="AB75" s="667"/>
      <c r="AC75" s="662" t="e">
        <f>AC52+AC58+$M$72</f>
        <v>#N/A</v>
      </c>
      <c r="AD75" s="663"/>
      <c r="AE75" s="663" t="e">
        <f>AE52+AE58+$M$72</f>
        <v>#N/A</v>
      </c>
      <c r="AF75" s="667"/>
    </row>
    <row r="76" spans="1:41" s="422" customFormat="1" ht="13.5" customHeight="1">
      <c r="A76" s="934" t="s">
        <v>417</v>
      </c>
      <c r="B76" s="935"/>
      <c r="C76" s="935"/>
      <c r="D76" s="935"/>
      <c r="E76" s="935"/>
      <c r="F76" s="935"/>
      <c r="G76" s="935"/>
      <c r="H76" s="935"/>
      <c r="I76" s="935"/>
      <c r="J76" s="935"/>
      <c r="K76" s="935"/>
      <c r="L76" s="936"/>
      <c r="M76" s="666"/>
      <c r="N76" s="649"/>
      <c r="O76" s="649"/>
      <c r="P76" s="650"/>
      <c r="Q76" s="666"/>
      <c r="R76" s="649"/>
      <c r="S76" s="649"/>
      <c r="T76" s="650"/>
      <c r="U76" s="666"/>
      <c r="V76" s="649"/>
      <c r="W76" s="649"/>
      <c r="X76" s="650"/>
      <c r="Y76" s="666"/>
      <c r="Z76" s="649"/>
      <c r="AA76" s="649"/>
      <c r="AB76" s="650"/>
      <c r="AC76" s="666"/>
      <c r="AD76" s="649"/>
      <c r="AE76" s="649"/>
      <c r="AF76" s="650"/>
    </row>
    <row r="77" spans="1:41" s="422" customFormat="1" ht="13.5" customHeight="1">
      <c r="A77" s="22"/>
      <c r="B77" s="23"/>
      <c r="C77" s="23"/>
      <c r="D77" s="23"/>
      <c r="E77" s="23"/>
      <c r="F77" s="23"/>
      <c r="G77" s="607" t="s">
        <v>153</v>
      </c>
      <c r="H77" s="608"/>
      <c r="I77" s="608"/>
      <c r="J77" s="608"/>
      <c r="K77" s="24"/>
      <c r="L77" s="48"/>
      <c r="M77" s="651" t="e">
        <f>M40*M74</f>
        <v>#N/A</v>
      </c>
      <c r="N77" s="653"/>
      <c r="O77" s="653" t="e">
        <f>O40*O74</f>
        <v>#N/A</v>
      </c>
      <c r="P77" s="668"/>
      <c r="Q77" s="651" t="e">
        <f>Q40*Q74</f>
        <v>#N/A</v>
      </c>
      <c r="R77" s="653"/>
      <c r="S77" s="653" t="e">
        <f>S40*S74</f>
        <v>#N/A</v>
      </c>
      <c r="T77" s="668"/>
      <c r="U77" s="651" t="e">
        <f>U40*U74</f>
        <v>#N/A</v>
      </c>
      <c r="V77" s="653"/>
      <c r="W77" s="653" t="e">
        <f>W40*W74</f>
        <v>#N/A</v>
      </c>
      <c r="X77" s="668"/>
      <c r="Y77" s="651" t="e">
        <f>Y40*Y74</f>
        <v>#N/A</v>
      </c>
      <c r="Z77" s="653"/>
      <c r="AA77" s="653" t="e">
        <f>AA40*AA74</f>
        <v>#N/A</v>
      </c>
      <c r="AB77" s="668"/>
      <c r="AC77" s="651" t="e">
        <f>AC40*AC74</f>
        <v>#N/A</v>
      </c>
      <c r="AD77" s="653"/>
      <c r="AE77" s="653" t="e">
        <f>AE40*AE74</f>
        <v>#N/A</v>
      </c>
      <c r="AF77" s="668"/>
    </row>
    <row r="78" spans="1:41" s="422" customFormat="1" ht="13.5" customHeight="1">
      <c r="A78" s="26"/>
      <c r="B78" s="67"/>
      <c r="C78" s="67"/>
      <c r="D78" s="67"/>
      <c r="E78" s="67"/>
      <c r="F78" s="67"/>
      <c r="G78" s="726" t="s">
        <v>154</v>
      </c>
      <c r="H78" s="727"/>
      <c r="I78" s="727"/>
      <c r="J78" s="727"/>
      <c r="K78" s="27"/>
      <c r="L78" s="49"/>
      <c r="M78" s="662" t="e">
        <f>M41*M75</f>
        <v>#N/A</v>
      </c>
      <c r="N78" s="663"/>
      <c r="O78" s="663" t="e">
        <f>O41*O75</f>
        <v>#N/A</v>
      </c>
      <c r="P78" s="667"/>
      <c r="Q78" s="662" t="e">
        <f>Q41*Q75</f>
        <v>#N/A</v>
      </c>
      <c r="R78" s="663"/>
      <c r="S78" s="663" t="e">
        <f>S41*S75</f>
        <v>#N/A</v>
      </c>
      <c r="T78" s="667"/>
      <c r="U78" s="662" t="e">
        <f>U41*U75</f>
        <v>#N/A</v>
      </c>
      <c r="V78" s="663"/>
      <c r="W78" s="663" t="e">
        <f>W41*W75</f>
        <v>#N/A</v>
      </c>
      <c r="X78" s="667"/>
      <c r="Y78" s="662" t="e">
        <f>Y41*Y75</f>
        <v>#N/A</v>
      </c>
      <c r="Z78" s="663"/>
      <c r="AA78" s="663" t="e">
        <f>AA41*AA75</f>
        <v>#N/A</v>
      </c>
      <c r="AB78" s="667"/>
      <c r="AC78" s="662" t="e">
        <f>AC41*AC75</f>
        <v>#N/A</v>
      </c>
      <c r="AD78" s="663"/>
      <c r="AE78" s="663" t="e">
        <f>AE41*AE75</f>
        <v>#N/A</v>
      </c>
      <c r="AF78" s="667"/>
    </row>
    <row r="79" spans="1:41" s="422" customFormat="1" ht="13.5" customHeight="1">
      <c r="A79" s="675" t="s">
        <v>148</v>
      </c>
      <c r="B79" s="676"/>
      <c r="C79" s="676"/>
      <c r="D79" s="676"/>
      <c r="E79" s="676"/>
      <c r="F79" s="676"/>
      <c r="G79" s="676"/>
      <c r="H79" s="676"/>
      <c r="I79" s="676"/>
      <c r="J79" s="676"/>
      <c r="K79" s="676"/>
      <c r="L79" s="677"/>
      <c r="M79" s="922" t="e">
        <f>M80+M81</f>
        <v>#N/A</v>
      </c>
      <c r="N79" s="923"/>
      <c r="O79" s="923"/>
      <c r="P79" s="923"/>
      <c r="Q79" s="923"/>
      <c r="R79" s="923"/>
      <c r="S79" s="923"/>
      <c r="T79" s="923"/>
      <c r="U79" s="923"/>
      <c r="V79" s="923"/>
      <c r="W79" s="923"/>
      <c r="X79" s="923"/>
      <c r="Y79" s="923"/>
      <c r="Z79" s="923"/>
      <c r="AA79" s="923"/>
      <c r="AB79" s="923"/>
      <c r="AC79" s="923"/>
      <c r="AD79" s="923"/>
      <c r="AE79" s="923"/>
      <c r="AF79" s="924"/>
    </row>
    <row r="80" spans="1:41" s="422" customFormat="1" ht="13.5" customHeight="1">
      <c r="A80" s="16"/>
      <c r="B80" s="627" t="s">
        <v>242</v>
      </c>
      <c r="C80" s="628"/>
      <c r="D80" s="628"/>
      <c r="E80" s="628"/>
      <c r="F80" s="628"/>
      <c r="G80" s="628"/>
      <c r="H80" s="628"/>
      <c r="I80" s="628"/>
      <c r="J80" s="628"/>
      <c r="K80" s="628"/>
      <c r="L80" s="629"/>
      <c r="M80" s="931" t="e">
        <f>((SUM(M77:AF78)*$L$23)+SUM(M61:AF61)+SUM(M64:AF65))*$G$23</f>
        <v>#N/A</v>
      </c>
      <c r="N80" s="932"/>
      <c r="O80" s="932"/>
      <c r="P80" s="932"/>
      <c r="Q80" s="932"/>
      <c r="R80" s="932"/>
      <c r="S80" s="932"/>
      <c r="T80" s="932"/>
      <c r="U80" s="932"/>
      <c r="V80" s="932"/>
      <c r="W80" s="932"/>
      <c r="X80" s="932"/>
      <c r="Y80" s="932"/>
      <c r="Z80" s="932"/>
      <c r="AA80" s="932"/>
      <c r="AB80" s="932"/>
      <c r="AC80" s="932"/>
      <c r="AD80" s="932"/>
      <c r="AE80" s="932"/>
      <c r="AF80" s="933"/>
    </row>
    <row r="81" spans="1:42" s="422" customFormat="1" ht="13.5" customHeight="1">
      <c r="A81" s="61"/>
      <c r="B81" s="669" t="s">
        <v>243</v>
      </c>
      <c r="C81" s="670"/>
      <c r="D81" s="670"/>
      <c r="E81" s="670"/>
      <c r="F81" s="670"/>
      <c r="G81" s="670"/>
      <c r="H81" s="670"/>
      <c r="I81" s="670"/>
      <c r="J81" s="670"/>
      <c r="K81" s="670"/>
      <c r="L81" s="671"/>
      <c r="M81" s="922" t="e">
        <f>SUM(M83:AF84)</f>
        <v>#N/A</v>
      </c>
      <c r="N81" s="923"/>
      <c r="O81" s="923"/>
      <c r="P81" s="923"/>
      <c r="Q81" s="923"/>
      <c r="R81" s="923"/>
      <c r="S81" s="923"/>
      <c r="T81" s="923"/>
      <c r="U81" s="923"/>
      <c r="V81" s="923"/>
      <c r="W81" s="923"/>
      <c r="X81" s="923"/>
      <c r="Y81" s="923"/>
      <c r="Z81" s="923"/>
      <c r="AA81" s="923"/>
      <c r="AB81" s="923"/>
      <c r="AC81" s="923"/>
      <c r="AD81" s="923"/>
      <c r="AE81" s="923"/>
      <c r="AF81" s="924"/>
      <c r="AN81" s="429"/>
      <c r="AO81" s="429"/>
      <c r="AP81" s="429"/>
    </row>
    <row r="82" spans="1:42" s="421" customFormat="1" ht="13.5" hidden="1" customHeight="1" outlineLevel="1">
      <c r="A82" s="61"/>
      <c r="B82" s="440"/>
      <c r="C82" s="617"/>
      <c r="D82" s="682"/>
      <c r="E82" s="682"/>
      <c r="F82" s="682"/>
      <c r="G82" s="682"/>
      <c r="H82" s="682"/>
      <c r="I82" s="682"/>
      <c r="J82" s="682"/>
      <c r="K82" s="682"/>
      <c r="L82" s="682"/>
      <c r="M82" s="949"/>
      <c r="N82" s="949"/>
      <c r="O82" s="949"/>
      <c r="P82" s="949"/>
      <c r="Q82" s="949"/>
      <c r="R82" s="949"/>
      <c r="S82" s="949"/>
      <c r="T82" s="949"/>
      <c r="U82" s="949"/>
      <c r="V82" s="949"/>
      <c r="W82" s="949"/>
      <c r="X82" s="949"/>
      <c r="Y82" s="949"/>
      <c r="Z82" s="949"/>
      <c r="AA82" s="949"/>
      <c r="AB82" s="949"/>
      <c r="AC82" s="949"/>
      <c r="AD82" s="949"/>
      <c r="AE82" s="949"/>
      <c r="AF82" s="949"/>
    </row>
    <row r="83" spans="1:42" s="422" customFormat="1" ht="13.5" customHeight="1" collapsed="1">
      <c r="A83" s="61"/>
      <c r="B83" s="430"/>
      <c r="C83" s="613" t="s">
        <v>328</v>
      </c>
      <c r="D83" s="614"/>
      <c r="E83" s="614"/>
      <c r="F83" s="614"/>
      <c r="G83" s="614"/>
      <c r="H83" s="614"/>
      <c r="I83" s="614"/>
      <c r="J83" s="614"/>
      <c r="K83" s="614"/>
      <c r="L83" s="615"/>
      <c r="M83" s="912" t="e">
        <f>((SUM(M77:AF78)*$Q$23)+SUM(M62:AF62)+SUM(M66:AF67))*$G$23</f>
        <v>#N/A</v>
      </c>
      <c r="N83" s="913"/>
      <c r="O83" s="913"/>
      <c r="P83" s="913"/>
      <c r="Q83" s="913"/>
      <c r="R83" s="913"/>
      <c r="S83" s="913"/>
      <c r="T83" s="913"/>
      <c r="U83" s="913"/>
      <c r="V83" s="913"/>
      <c r="W83" s="913"/>
      <c r="X83" s="913"/>
      <c r="Y83" s="913"/>
      <c r="Z83" s="913"/>
      <c r="AA83" s="913"/>
      <c r="AB83" s="913"/>
      <c r="AC83" s="913"/>
      <c r="AD83" s="913"/>
      <c r="AE83" s="913"/>
      <c r="AF83" s="914"/>
      <c r="AN83" s="429"/>
      <c r="AO83" s="429"/>
      <c r="AP83" s="429"/>
    </row>
    <row r="84" spans="1:42" s="422" customFormat="1" ht="13.5" customHeight="1">
      <c r="A84" s="378"/>
      <c r="B84" s="431"/>
      <c r="C84" s="598" t="s">
        <v>310</v>
      </c>
      <c r="D84" s="599"/>
      <c r="E84" s="599"/>
      <c r="F84" s="599"/>
      <c r="G84" s="599"/>
      <c r="H84" s="599"/>
      <c r="I84" s="599"/>
      <c r="J84" s="599"/>
      <c r="K84" s="599"/>
      <c r="L84" s="600"/>
      <c r="M84" s="915" t="e">
        <f>設定値!AR45*$G$23</f>
        <v>#N/A</v>
      </c>
      <c r="N84" s="915"/>
      <c r="O84" s="915"/>
      <c r="P84" s="915"/>
      <c r="Q84" s="915"/>
      <c r="R84" s="915"/>
      <c r="S84" s="915"/>
      <c r="T84" s="915"/>
      <c r="U84" s="915"/>
      <c r="V84" s="915"/>
      <c r="W84" s="915"/>
      <c r="X84" s="915"/>
      <c r="Y84" s="915"/>
      <c r="Z84" s="915"/>
      <c r="AA84" s="915"/>
      <c r="AB84" s="915"/>
      <c r="AC84" s="915"/>
      <c r="AD84" s="915"/>
      <c r="AE84" s="915"/>
      <c r="AF84" s="915"/>
      <c r="AN84" s="429"/>
      <c r="AO84" s="429"/>
      <c r="AP84" s="429"/>
    </row>
    <row r="85" spans="1:42" s="422" customFormat="1" ht="19.5" customHeight="1">
      <c r="A85" s="18"/>
      <c r="B85" s="18"/>
      <c r="C85" s="18"/>
      <c r="D85" s="18"/>
      <c r="E85" s="18"/>
      <c r="F85" s="18"/>
      <c r="G85" s="18"/>
      <c r="H85" s="18"/>
      <c r="I85" s="18"/>
      <c r="J85" s="18"/>
      <c r="K85" s="18"/>
      <c r="L85" s="18"/>
      <c r="M85" s="57"/>
      <c r="N85" s="57"/>
      <c r="O85" s="57"/>
      <c r="P85" s="57"/>
      <c r="Q85" s="57"/>
      <c r="R85" s="925"/>
      <c r="S85" s="925"/>
      <c r="T85" s="925"/>
      <c r="U85" s="57"/>
      <c r="V85" s="925"/>
      <c r="W85" s="925"/>
      <c r="X85" s="925"/>
      <c r="Y85" s="925"/>
      <c r="Z85" s="925"/>
      <c r="AA85" s="925"/>
      <c r="AB85" s="925"/>
      <c r="AC85" s="925"/>
      <c r="AD85" s="925"/>
      <c r="AE85" s="925"/>
      <c r="AF85" s="925"/>
      <c r="AN85" s="2"/>
      <c r="AO85" s="2"/>
      <c r="AP85" s="2"/>
    </row>
    <row r="86" spans="1:42" s="2" customFormat="1" ht="15" customHeight="1" thickBot="1">
      <c r="A86" s="55" t="s">
        <v>202</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145" t="s">
        <v>232</v>
      </c>
      <c r="AD86" s="55"/>
      <c r="AE86" s="146" t="s">
        <v>233</v>
      </c>
      <c r="AF86" s="55"/>
      <c r="AP86" s="422"/>
    </row>
    <row r="87" spans="1:42" s="422" customFormat="1" ht="14.25" thickBot="1">
      <c r="A87" s="680" t="s">
        <v>418</v>
      </c>
      <c r="B87" s="681"/>
      <c r="C87" s="681"/>
      <c r="D87" s="681"/>
      <c r="E87" s="681"/>
      <c r="F87" s="681"/>
      <c r="G87" s="681"/>
      <c r="H87" s="681"/>
      <c r="I87" s="681"/>
      <c r="J87" s="681"/>
      <c r="K87" s="654"/>
      <c r="L87" s="655"/>
      <c r="M87" s="656"/>
      <c r="N87" s="657"/>
      <c r="O87" s="657"/>
      <c r="P87" s="658"/>
      <c r="Q87" s="659">
        <f>IF($K87="○",IF($K$47="○",設定値!L25,設定値!L24),0)</f>
        <v>0</v>
      </c>
      <c r="R87" s="660"/>
      <c r="S87" s="660"/>
      <c r="T87" s="661"/>
      <c r="U87" s="659">
        <f>IF($K87="○",設定値!L26,0)</f>
        <v>0</v>
      </c>
      <c r="V87" s="660"/>
      <c r="W87" s="660"/>
      <c r="X87" s="661"/>
      <c r="Y87" s="909"/>
      <c r="Z87" s="910"/>
      <c r="AA87" s="910"/>
      <c r="AB87" s="911"/>
      <c r="AC87" s="659">
        <f>IF($K$87="○",IF(K46="○",設定値!L28,0),0)</f>
        <v>0</v>
      </c>
      <c r="AD87" s="664"/>
      <c r="AE87" s="659">
        <f>IF($K$87="○",IF(OR(K49="",K49=0),0,設定値!L27),0)</f>
        <v>0</v>
      </c>
      <c r="AF87" s="665"/>
    </row>
    <row r="88" spans="1:42" s="422" customFormat="1" ht="14.25" thickTop="1">
      <c r="A88" s="678" t="s">
        <v>218</v>
      </c>
      <c r="B88" s="679"/>
      <c r="C88" s="679"/>
      <c r="D88" s="679"/>
      <c r="E88" s="679"/>
      <c r="F88" s="679"/>
      <c r="G88" s="679"/>
      <c r="H88" s="679"/>
      <c r="I88" s="679"/>
      <c r="J88" s="679"/>
      <c r="K88" s="619" t="s">
        <v>419</v>
      </c>
      <c r="L88" s="620"/>
      <c r="M88" s="968"/>
      <c r="N88" s="969"/>
      <c r="O88" s="969"/>
      <c r="P88" s="970"/>
      <c r="Q88" s="971">
        <f>SUM(Q39:T39)*SUM(Q87:T87)</f>
        <v>0</v>
      </c>
      <c r="R88" s="972"/>
      <c r="S88" s="972"/>
      <c r="T88" s="973"/>
      <c r="U88" s="971">
        <f>SUM(U39:X39)*SUM(U87:X87)</f>
        <v>0</v>
      </c>
      <c r="V88" s="972"/>
      <c r="W88" s="972"/>
      <c r="X88" s="973"/>
      <c r="Y88" s="974"/>
      <c r="Z88" s="975"/>
      <c r="AA88" s="975"/>
      <c r="AB88" s="976"/>
      <c r="AC88" s="971">
        <f>SUM(AC39:AF39)*SUM(AC87:AF87)</f>
        <v>0</v>
      </c>
      <c r="AD88" s="972"/>
      <c r="AE88" s="972"/>
      <c r="AF88" s="973"/>
    </row>
    <row r="89" spans="1:42" s="422" customFormat="1">
      <c r="A89" s="65" t="s">
        <v>148</v>
      </c>
      <c r="B89" s="66"/>
      <c r="C89" s="66"/>
      <c r="D89" s="66"/>
      <c r="E89" s="66"/>
      <c r="F89" s="66"/>
      <c r="G89" s="66"/>
      <c r="H89" s="66"/>
      <c r="I89" s="66"/>
      <c r="J89" s="68"/>
      <c r="K89" s="59"/>
      <c r="L89" s="68"/>
      <c r="M89" s="672">
        <f>M90+M91</f>
        <v>0</v>
      </c>
      <c r="N89" s="673"/>
      <c r="O89" s="673"/>
      <c r="P89" s="673"/>
      <c r="Q89" s="673"/>
      <c r="R89" s="673"/>
      <c r="S89" s="673"/>
      <c r="T89" s="673"/>
      <c r="U89" s="673"/>
      <c r="V89" s="673"/>
      <c r="W89" s="673"/>
      <c r="X89" s="673"/>
      <c r="Y89" s="673"/>
      <c r="Z89" s="673"/>
      <c r="AA89" s="673"/>
      <c r="AB89" s="673"/>
      <c r="AC89" s="673"/>
      <c r="AD89" s="673"/>
      <c r="AE89" s="673"/>
      <c r="AF89" s="674"/>
    </row>
    <row r="90" spans="1:42" s="422" customFormat="1">
      <c r="A90" s="60"/>
      <c r="B90" s="627" t="s">
        <v>242</v>
      </c>
      <c r="C90" s="628"/>
      <c r="D90" s="628"/>
      <c r="E90" s="628"/>
      <c r="F90" s="628"/>
      <c r="G90" s="628"/>
      <c r="H90" s="628"/>
      <c r="I90" s="628"/>
      <c r="J90" s="628"/>
      <c r="K90" s="628"/>
      <c r="L90" s="629"/>
      <c r="M90" s="646">
        <f>SUM(M88:AF88)*G23*L23</f>
        <v>0</v>
      </c>
      <c r="N90" s="647"/>
      <c r="O90" s="647"/>
      <c r="P90" s="647"/>
      <c r="Q90" s="647"/>
      <c r="R90" s="647"/>
      <c r="S90" s="647"/>
      <c r="T90" s="647"/>
      <c r="U90" s="647"/>
      <c r="V90" s="647"/>
      <c r="W90" s="647"/>
      <c r="X90" s="647"/>
      <c r="Y90" s="647"/>
      <c r="Z90" s="647"/>
      <c r="AA90" s="647"/>
      <c r="AB90" s="647"/>
      <c r="AC90" s="647"/>
      <c r="AD90" s="647"/>
      <c r="AE90" s="647"/>
      <c r="AF90" s="648"/>
    </row>
    <row r="91" spans="1:42" s="422" customFormat="1">
      <c r="A91" s="62"/>
      <c r="B91" s="669" t="s">
        <v>243</v>
      </c>
      <c r="C91" s="670"/>
      <c r="D91" s="670"/>
      <c r="E91" s="670"/>
      <c r="F91" s="670"/>
      <c r="G91" s="670"/>
      <c r="H91" s="670"/>
      <c r="I91" s="670"/>
      <c r="J91" s="670"/>
      <c r="K91" s="670"/>
      <c r="L91" s="671"/>
      <c r="M91" s="672">
        <f>SUM(M93:AF94)</f>
        <v>0</v>
      </c>
      <c r="N91" s="673"/>
      <c r="O91" s="673"/>
      <c r="P91" s="673"/>
      <c r="Q91" s="673"/>
      <c r="R91" s="673"/>
      <c r="S91" s="673"/>
      <c r="T91" s="673"/>
      <c r="U91" s="673"/>
      <c r="V91" s="673"/>
      <c r="W91" s="673"/>
      <c r="X91" s="673"/>
      <c r="Y91" s="673"/>
      <c r="Z91" s="673"/>
      <c r="AA91" s="673"/>
      <c r="AB91" s="673"/>
      <c r="AC91" s="673"/>
      <c r="AD91" s="673"/>
      <c r="AE91" s="673"/>
      <c r="AF91" s="674"/>
      <c r="AN91" s="429"/>
      <c r="AO91" s="429"/>
      <c r="AP91" s="429"/>
    </row>
    <row r="92" spans="1:42" s="421" customFormat="1" hidden="1" outlineLevel="1">
      <c r="A92" s="441"/>
      <c r="B92" s="440"/>
      <c r="C92" s="616"/>
      <c r="D92" s="616"/>
      <c r="E92" s="616"/>
      <c r="F92" s="616"/>
      <c r="G92" s="616"/>
      <c r="H92" s="616"/>
      <c r="I92" s="616"/>
      <c r="J92" s="616"/>
      <c r="K92" s="616"/>
      <c r="L92" s="617"/>
      <c r="M92" s="953"/>
      <c r="N92" s="953"/>
      <c r="O92" s="953"/>
      <c r="P92" s="953"/>
      <c r="Q92" s="953"/>
      <c r="R92" s="953"/>
      <c r="S92" s="953"/>
      <c r="T92" s="953"/>
      <c r="U92" s="953"/>
      <c r="V92" s="953"/>
      <c r="W92" s="953"/>
      <c r="X92" s="953"/>
      <c r="Y92" s="953"/>
      <c r="Z92" s="953"/>
      <c r="AA92" s="953"/>
      <c r="AB92" s="953"/>
      <c r="AC92" s="953"/>
      <c r="AD92" s="953"/>
      <c r="AE92" s="953"/>
      <c r="AF92" s="953"/>
    </row>
    <row r="93" spans="1:42" s="422" customFormat="1" collapsed="1">
      <c r="A93" s="62"/>
      <c r="B93" s="430"/>
      <c r="C93" s="613" t="s">
        <v>328</v>
      </c>
      <c r="D93" s="614"/>
      <c r="E93" s="614"/>
      <c r="F93" s="614"/>
      <c r="G93" s="614"/>
      <c r="H93" s="614"/>
      <c r="I93" s="614"/>
      <c r="J93" s="614"/>
      <c r="K93" s="614"/>
      <c r="L93" s="615"/>
      <c r="M93" s="957">
        <f>SUM(M88:AF88)*G23*Q23</f>
        <v>0</v>
      </c>
      <c r="N93" s="958"/>
      <c r="O93" s="958"/>
      <c r="P93" s="958"/>
      <c r="Q93" s="958"/>
      <c r="R93" s="958"/>
      <c r="S93" s="958"/>
      <c r="T93" s="958"/>
      <c r="U93" s="958"/>
      <c r="V93" s="958"/>
      <c r="W93" s="958"/>
      <c r="X93" s="958"/>
      <c r="Y93" s="958"/>
      <c r="Z93" s="958"/>
      <c r="AA93" s="958"/>
      <c r="AB93" s="958"/>
      <c r="AC93" s="958"/>
      <c r="AD93" s="958"/>
      <c r="AE93" s="958"/>
      <c r="AF93" s="959"/>
      <c r="AN93" s="429"/>
      <c r="AO93" s="429"/>
      <c r="AP93" s="429"/>
    </row>
    <row r="94" spans="1:42" s="422" customFormat="1">
      <c r="A94" s="62"/>
      <c r="B94" s="431"/>
      <c r="C94" s="598" t="s">
        <v>310</v>
      </c>
      <c r="D94" s="599"/>
      <c r="E94" s="599"/>
      <c r="F94" s="599"/>
      <c r="G94" s="599"/>
      <c r="H94" s="599"/>
      <c r="I94" s="599"/>
      <c r="J94" s="599"/>
      <c r="K94" s="599"/>
      <c r="L94" s="600"/>
      <c r="M94" s="960">
        <f>設定値!AR50*$G$23</f>
        <v>0</v>
      </c>
      <c r="N94" s="961"/>
      <c r="O94" s="961"/>
      <c r="P94" s="961"/>
      <c r="Q94" s="961"/>
      <c r="R94" s="961"/>
      <c r="S94" s="961"/>
      <c r="T94" s="961"/>
      <c r="U94" s="961"/>
      <c r="V94" s="961"/>
      <c r="W94" s="961"/>
      <c r="X94" s="961"/>
      <c r="Y94" s="961"/>
      <c r="Z94" s="961"/>
      <c r="AA94" s="961"/>
      <c r="AB94" s="961"/>
      <c r="AC94" s="961"/>
      <c r="AD94" s="961"/>
      <c r="AE94" s="961"/>
      <c r="AF94" s="962"/>
      <c r="AN94" s="429"/>
      <c r="AO94" s="429"/>
      <c r="AP94" s="429"/>
    </row>
    <row r="95" spans="1:42" ht="14.45" customHeight="1">
      <c r="AN95" s="58"/>
    </row>
    <row r="96" spans="1:42" ht="17.25" customHeight="1">
      <c r="AN96" s="58"/>
    </row>
    <row r="97" spans="40:40">
      <c r="AN97" s="58"/>
    </row>
  </sheetData>
  <sheetProtection algorithmName="SHA-512" hashValue="kA2nluTbboSpqnahg8h1OrEyX7X5M7IIq7+HF3UNkL1EnRMj7xHpM8i6EW7HDq9NRbLLMf0/Mt08qinxWO/G1A==" saltValue="O8XDThdch1TpXq1++cCPlA==" spinCount="100000" sheet="1" objects="1" scenarios="1" selectLockedCells="1"/>
  <mergeCells count="530">
    <mergeCell ref="S60:T60"/>
    <mergeCell ref="U60:V60"/>
    <mergeCell ref="W60:X60"/>
    <mergeCell ref="Y60:Z60"/>
    <mergeCell ref="Q59:R59"/>
    <mergeCell ref="M93:AF93"/>
    <mergeCell ref="M94:AF94"/>
    <mergeCell ref="AE67:AF67"/>
    <mergeCell ref="M67:N67"/>
    <mergeCell ref="O67:P67"/>
    <mergeCell ref="Q67:R67"/>
    <mergeCell ref="S67:T67"/>
    <mergeCell ref="U67:V67"/>
    <mergeCell ref="W67:X67"/>
    <mergeCell ref="Y67:Z67"/>
    <mergeCell ref="AA67:AB67"/>
    <mergeCell ref="AC67:AD67"/>
    <mergeCell ref="M88:P88"/>
    <mergeCell ref="Q88:T88"/>
    <mergeCell ref="U88:X88"/>
    <mergeCell ref="Y88:AB88"/>
    <mergeCell ref="AC88:AF88"/>
    <mergeCell ref="M79:AF79"/>
    <mergeCell ref="M89:AF89"/>
    <mergeCell ref="M82:AF82"/>
    <mergeCell ref="M68:AF68"/>
    <mergeCell ref="S77:T77"/>
    <mergeCell ref="M92:AF92"/>
    <mergeCell ref="AE58:AF58"/>
    <mergeCell ref="AA60:AB60"/>
    <mergeCell ref="AC60:AD60"/>
    <mergeCell ref="AA59:AB59"/>
    <mergeCell ref="AC59:AD59"/>
    <mergeCell ref="AE59:AF59"/>
    <mergeCell ref="AE60:AF60"/>
    <mergeCell ref="AC58:AD58"/>
    <mergeCell ref="AA58:AB58"/>
    <mergeCell ref="AC63:AD63"/>
    <mergeCell ref="AE63:AF63"/>
    <mergeCell ref="AE61:AF61"/>
    <mergeCell ref="AC62:AD62"/>
    <mergeCell ref="AE62:AF62"/>
    <mergeCell ref="AA62:AB62"/>
    <mergeCell ref="AA61:AB61"/>
    <mergeCell ref="AC61:AD61"/>
    <mergeCell ref="U61:V61"/>
    <mergeCell ref="Q60:R60"/>
    <mergeCell ref="R85:T85"/>
    <mergeCell ref="AC47:AD47"/>
    <mergeCell ref="AE50:AF50"/>
    <mergeCell ref="AE46:AF46"/>
    <mergeCell ref="Y46:Z46"/>
    <mergeCell ref="AA46:AB46"/>
    <mergeCell ref="AE51:AF51"/>
    <mergeCell ref="AC52:AD52"/>
    <mergeCell ref="AE52:AF52"/>
    <mergeCell ref="Y51:Z51"/>
    <mergeCell ref="AE53:AF53"/>
    <mergeCell ref="AE56:AF56"/>
    <mergeCell ref="AC56:AD56"/>
    <mergeCell ref="AC55:AD55"/>
    <mergeCell ref="Y53:Z53"/>
    <mergeCell ref="Y58:Z58"/>
    <mergeCell ref="AA48:AB48"/>
    <mergeCell ref="Y48:Z48"/>
    <mergeCell ref="W61:X61"/>
    <mergeCell ref="Y61:Z61"/>
    <mergeCell ref="AE57:AF57"/>
    <mergeCell ref="Y54:Z54"/>
    <mergeCell ref="AA54:AB54"/>
    <mergeCell ref="W48:X48"/>
    <mergeCell ref="Y52:Z52"/>
    <mergeCell ref="AE54:AF54"/>
    <mergeCell ref="AE55:AF55"/>
    <mergeCell ref="Y57:Z57"/>
    <mergeCell ref="AA53:AB53"/>
    <mergeCell ref="AA57:AB57"/>
    <mergeCell ref="AC57:AD57"/>
    <mergeCell ref="AA56:AB56"/>
    <mergeCell ref="AA55:AB55"/>
    <mergeCell ref="AC54:AD54"/>
    <mergeCell ref="Y55:Z55"/>
    <mergeCell ref="U50:V50"/>
    <mergeCell ref="W50:X50"/>
    <mergeCell ref="U52:V52"/>
    <mergeCell ref="W52:X52"/>
    <mergeCell ref="AC51:AD51"/>
    <mergeCell ref="AA50:AB50"/>
    <mergeCell ref="AA51:AB51"/>
    <mergeCell ref="AA52:AB52"/>
    <mergeCell ref="AC50:AD50"/>
    <mergeCell ref="Y50:Z50"/>
    <mergeCell ref="Y56:Z56"/>
    <mergeCell ref="U56:V56"/>
    <mergeCell ref="W56:X56"/>
    <mergeCell ref="AC53:AD53"/>
    <mergeCell ref="AC45:AD45"/>
    <mergeCell ref="AE45:AF45"/>
    <mergeCell ref="K49:L49"/>
    <mergeCell ref="M49:N49"/>
    <mergeCell ref="U49:V49"/>
    <mergeCell ref="W49:X49"/>
    <mergeCell ref="Y49:Z49"/>
    <mergeCell ref="AC49:AD49"/>
    <mergeCell ref="AE48:AF48"/>
    <mergeCell ref="AE47:AF47"/>
    <mergeCell ref="AC48:AD48"/>
    <mergeCell ref="AE49:AF49"/>
    <mergeCell ref="Q45:R45"/>
    <mergeCell ref="S45:T45"/>
    <mergeCell ref="U45:V45"/>
    <mergeCell ref="W45:X45"/>
    <mergeCell ref="W47:X47"/>
    <mergeCell ref="Y45:Z45"/>
    <mergeCell ref="AC46:AD46"/>
    <mergeCell ref="AA49:AB49"/>
    <mergeCell ref="B81:L81"/>
    <mergeCell ref="M70:AF70"/>
    <mergeCell ref="M80:AF80"/>
    <mergeCell ref="AC78:AD78"/>
    <mergeCell ref="AE78:AF78"/>
    <mergeCell ref="AA76:AB76"/>
    <mergeCell ref="S73:T73"/>
    <mergeCell ref="U73:V73"/>
    <mergeCell ref="AC74:AD74"/>
    <mergeCell ref="M74:N74"/>
    <mergeCell ref="O74:P74"/>
    <mergeCell ref="Q74:R74"/>
    <mergeCell ref="S74:T74"/>
    <mergeCell ref="AE76:AF76"/>
    <mergeCell ref="AC77:AD77"/>
    <mergeCell ref="AE77:AF77"/>
    <mergeCell ref="Q77:R77"/>
    <mergeCell ref="U77:V77"/>
    <mergeCell ref="W77:X77"/>
    <mergeCell ref="M77:N77"/>
    <mergeCell ref="G77:J77"/>
    <mergeCell ref="G78:J78"/>
    <mergeCell ref="A76:L76"/>
    <mergeCell ref="K70:L70"/>
    <mergeCell ref="AC64:AD64"/>
    <mergeCell ref="AE64:AF64"/>
    <mergeCell ref="U76:V76"/>
    <mergeCell ref="W76:X76"/>
    <mergeCell ref="Y76:Z76"/>
    <mergeCell ref="O64:P64"/>
    <mergeCell ref="Q64:R64"/>
    <mergeCell ref="S64:T64"/>
    <mergeCell ref="U64:V64"/>
    <mergeCell ref="W64:X64"/>
    <mergeCell ref="Y64:Z64"/>
    <mergeCell ref="W66:X66"/>
    <mergeCell ref="Q65:R65"/>
    <mergeCell ref="S65:T65"/>
    <mergeCell ref="AA65:AB65"/>
    <mergeCell ref="U65:V65"/>
    <mergeCell ref="W75:X75"/>
    <mergeCell ref="AA73:AB73"/>
    <mergeCell ref="O76:P76"/>
    <mergeCell ref="Y73:Z73"/>
    <mergeCell ref="A42:A72"/>
    <mergeCell ref="G75:J75"/>
    <mergeCell ref="S58:T58"/>
    <mergeCell ref="U58:V58"/>
    <mergeCell ref="AA64:AB64"/>
    <mergeCell ref="M65:N65"/>
    <mergeCell ref="O65:P65"/>
    <mergeCell ref="W65:X65"/>
    <mergeCell ref="O75:P75"/>
    <mergeCell ref="Q63:R63"/>
    <mergeCell ref="S63:T63"/>
    <mergeCell ref="U63:V63"/>
    <mergeCell ref="W63:X63"/>
    <mergeCell ref="Y63:Z63"/>
    <mergeCell ref="AA63:AB63"/>
    <mergeCell ref="Q62:R62"/>
    <mergeCell ref="S62:T62"/>
    <mergeCell ref="Q61:R61"/>
    <mergeCell ref="S61:T61"/>
    <mergeCell ref="S59:T59"/>
    <mergeCell ref="U59:V59"/>
    <mergeCell ref="W59:X59"/>
    <mergeCell ref="Y59:Z59"/>
    <mergeCell ref="W58:X58"/>
    <mergeCell ref="U62:V62"/>
    <mergeCell ref="W62:X62"/>
    <mergeCell ref="Y62:Z62"/>
    <mergeCell ref="Y87:AB87"/>
    <mergeCell ref="M83:AF83"/>
    <mergeCell ref="M84:AF84"/>
    <mergeCell ref="AE73:AF73"/>
    <mergeCell ref="M69:AF69"/>
    <mergeCell ref="M73:N73"/>
    <mergeCell ref="O73:P73"/>
    <mergeCell ref="Q73:R73"/>
    <mergeCell ref="M71:AF71"/>
    <mergeCell ref="S75:T75"/>
    <mergeCell ref="AA77:AB77"/>
    <mergeCell ref="M78:N78"/>
    <mergeCell ref="M81:AF81"/>
    <mergeCell ref="AA75:AB75"/>
    <mergeCell ref="AC75:AD75"/>
    <mergeCell ref="AE75:AF75"/>
    <mergeCell ref="M76:N76"/>
    <mergeCell ref="V85:AF85"/>
    <mergeCell ref="O78:P78"/>
    <mergeCell ref="Q78:R78"/>
    <mergeCell ref="S78:T78"/>
    <mergeCell ref="Q57:R57"/>
    <mergeCell ref="S52:T52"/>
    <mergeCell ref="S51:T51"/>
    <mergeCell ref="U51:V51"/>
    <mergeCell ref="W51:X51"/>
    <mergeCell ref="Q52:R52"/>
    <mergeCell ref="U57:V57"/>
    <mergeCell ref="Q54:R54"/>
    <mergeCell ref="Q56:R56"/>
    <mergeCell ref="S54:T54"/>
    <mergeCell ref="U54:V54"/>
    <mergeCell ref="W54:X54"/>
    <mergeCell ref="S55:T55"/>
    <mergeCell ref="U55:V55"/>
    <mergeCell ref="W55:X55"/>
    <mergeCell ref="U53:V53"/>
    <mergeCell ref="W53:X53"/>
    <mergeCell ref="S53:T53"/>
    <mergeCell ref="S57:T57"/>
    <mergeCell ref="S56:T56"/>
    <mergeCell ref="Q16:U16"/>
    <mergeCell ref="V16:Z16"/>
    <mergeCell ref="L17:P17"/>
    <mergeCell ref="Q17:U17"/>
    <mergeCell ref="Q58:R58"/>
    <mergeCell ref="Q55:R55"/>
    <mergeCell ref="W57:X57"/>
    <mergeCell ref="AA16:AE16"/>
    <mergeCell ref="AA17:AE17"/>
    <mergeCell ref="AA18:AE18"/>
    <mergeCell ref="Y40:Z40"/>
    <mergeCell ref="AA40:AB40"/>
    <mergeCell ref="AC40:AD40"/>
    <mergeCell ref="AE40:AF40"/>
    <mergeCell ref="AE41:AF41"/>
    <mergeCell ref="AA43:AB43"/>
    <mergeCell ref="AA41:AB41"/>
    <mergeCell ref="AC41:AD41"/>
    <mergeCell ref="Y43:Z43"/>
    <mergeCell ref="M35:AF36"/>
    <mergeCell ref="O38:P38"/>
    <mergeCell ref="Q38:R38"/>
    <mergeCell ref="S38:T38"/>
    <mergeCell ref="U38:V38"/>
    <mergeCell ref="A10:AF10"/>
    <mergeCell ref="V7:AF7"/>
    <mergeCell ref="S1:T1"/>
    <mergeCell ref="R2:U2"/>
    <mergeCell ref="R3:U3"/>
    <mergeCell ref="V3:AF3"/>
    <mergeCell ref="R7:U7"/>
    <mergeCell ref="AA1:AF1"/>
    <mergeCell ref="V2:X2"/>
    <mergeCell ref="Y2:AC2"/>
    <mergeCell ref="AD2:AF2"/>
    <mergeCell ref="R4:U4"/>
    <mergeCell ref="V4:AF4"/>
    <mergeCell ref="R5:U6"/>
    <mergeCell ref="V5:AF6"/>
    <mergeCell ref="B2:J3"/>
    <mergeCell ref="G21:K22"/>
    <mergeCell ref="L21:P22"/>
    <mergeCell ref="Q21:U22"/>
    <mergeCell ref="V22:Z22"/>
    <mergeCell ref="Y41:Z41"/>
    <mergeCell ref="W42:X42"/>
    <mergeCell ref="M40:N40"/>
    <mergeCell ref="O40:P40"/>
    <mergeCell ref="Q40:R40"/>
    <mergeCell ref="A39:J39"/>
    <mergeCell ref="O39:P39"/>
    <mergeCell ref="M38:N38"/>
    <mergeCell ref="C42:J42"/>
    <mergeCell ref="K42:L42"/>
    <mergeCell ref="B42:B52"/>
    <mergeCell ref="Q46:R46"/>
    <mergeCell ref="S46:T46"/>
    <mergeCell ref="K35:L38"/>
    <mergeCell ref="W39:X39"/>
    <mergeCell ref="U41:V41"/>
    <mergeCell ref="W41:X41"/>
    <mergeCell ref="W38:X38"/>
    <mergeCell ref="M37:P37"/>
    <mergeCell ref="Q37:T37"/>
    <mergeCell ref="AE43:AF43"/>
    <mergeCell ref="S39:T39"/>
    <mergeCell ref="U39:V39"/>
    <mergeCell ref="O44:P44"/>
    <mergeCell ref="AC44:AD44"/>
    <mergeCell ref="AC43:AD43"/>
    <mergeCell ref="AC42:AD42"/>
    <mergeCell ref="AE42:AF42"/>
    <mergeCell ref="Y39:Z39"/>
    <mergeCell ref="Y42:Z42"/>
    <mergeCell ref="AA42:AB42"/>
    <mergeCell ref="Q42:R42"/>
    <mergeCell ref="V23:Z23"/>
    <mergeCell ref="Q39:R39"/>
    <mergeCell ref="A35:J38"/>
    <mergeCell ref="M41:N41"/>
    <mergeCell ref="O41:P41"/>
    <mergeCell ref="Q41:R41"/>
    <mergeCell ref="S41:T41"/>
    <mergeCell ref="B30:L30"/>
    <mergeCell ref="M30:AF30"/>
    <mergeCell ref="B32:L32"/>
    <mergeCell ref="M32:AF32"/>
    <mergeCell ref="AC38:AD38"/>
    <mergeCell ref="AA39:AB39"/>
    <mergeCell ref="AC39:AD39"/>
    <mergeCell ref="AE39:AF39"/>
    <mergeCell ref="AE38:AF38"/>
    <mergeCell ref="Y38:Z38"/>
    <mergeCell ref="AA38:AB38"/>
    <mergeCell ref="AC37:AF37"/>
    <mergeCell ref="U37:X37"/>
    <mergeCell ref="M39:N39"/>
    <mergeCell ref="K47:L47"/>
    <mergeCell ref="S49:T49"/>
    <mergeCell ref="B16:F16"/>
    <mergeCell ref="G23:K23"/>
    <mergeCell ref="L23:P23"/>
    <mergeCell ref="K39:L39"/>
    <mergeCell ref="B33:L33"/>
    <mergeCell ref="M33:AF33"/>
    <mergeCell ref="G40:J40"/>
    <mergeCell ref="G41:J41"/>
    <mergeCell ref="G25:K25"/>
    <mergeCell ref="L25:P25"/>
    <mergeCell ref="Q25:U25"/>
    <mergeCell ref="V25:Z25"/>
    <mergeCell ref="G26:K26"/>
    <mergeCell ref="L26:P26"/>
    <mergeCell ref="Q26:U26"/>
    <mergeCell ref="V26:Z26"/>
    <mergeCell ref="M31:AF31"/>
    <mergeCell ref="G16:K16"/>
    <mergeCell ref="L16:P16"/>
    <mergeCell ref="W43:X43"/>
    <mergeCell ref="W44:X44"/>
    <mergeCell ref="Q23:U23"/>
    <mergeCell ref="L18:P18"/>
    <mergeCell ref="Q18:U18"/>
    <mergeCell ref="V17:Z17"/>
    <mergeCell ref="V18:Z18"/>
    <mergeCell ref="B29:L29"/>
    <mergeCell ref="M29:AF29"/>
    <mergeCell ref="M28:AF28"/>
    <mergeCell ref="A28:L28"/>
    <mergeCell ref="Q44:R44"/>
    <mergeCell ref="S44:T44"/>
    <mergeCell ref="U44:V44"/>
    <mergeCell ref="S40:T40"/>
    <mergeCell ref="U40:V40"/>
    <mergeCell ref="W40:X40"/>
    <mergeCell ref="S43:T43"/>
    <mergeCell ref="U43:V43"/>
    <mergeCell ref="Q43:R43"/>
    <mergeCell ref="S42:T42"/>
    <mergeCell ref="G43:J43"/>
    <mergeCell ref="G44:J44"/>
    <mergeCell ref="K43:L43"/>
    <mergeCell ref="M43:N43"/>
    <mergeCell ref="O43:P43"/>
    <mergeCell ref="AE44:AF44"/>
    <mergeCell ref="M42:N42"/>
    <mergeCell ref="O42:P42"/>
    <mergeCell ref="Y37:AB37"/>
    <mergeCell ref="S48:T48"/>
    <mergeCell ref="U42:V42"/>
    <mergeCell ref="S47:T47"/>
    <mergeCell ref="U47:V47"/>
    <mergeCell ref="Q47:R47"/>
    <mergeCell ref="M47:N47"/>
    <mergeCell ref="O47:P47"/>
    <mergeCell ref="Y44:Z44"/>
    <mergeCell ref="AA44:AB44"/>
    <mergeCell ref="U46:V46"/>
    <mergeCell ref="AA45:AB45"/>
    <mergeCell ref="U48:V48"/>
    <mergeCell ref="W46:X46"/>
    <mergeCell ref="Y47:Z47"/>
    <mergeCell ref="AA47:AB47"/>
    <mergeCell ref="Q50:R50"/>
    <mergeCell ref="S50:T50"/>
    <mergeCell ref="Q48:R48"/>
    <mergeCell ref="Q49:R49"/>
    <mergeCell ref="Q51:R51"/>
    <mergeCell ref="Q53:R53"/>
    <mergeCell ref="M46:N46"/>
    <mergeCell ref="O46:P46"/>
    <mergeCell ref="O49:P49"/>
    <mergeCell ref="O50:P50"/>
    <mergeCell ref="K48:L48"/>
    <mergeCell ref="M48:N48"/>
    <mergeCell ref="O48:P48"/>
    <mergeCell ref="G51:L51"/>
    <mergeCell ref="G57:J57"/>
    <mergeCell ref="G58:J58"/>
    <mergeCell ref="C59:J59"/>
    <mergeCell ref="K59:L59"/>
    <mergeCell ref="M59:N59"/>
    <mergeCell ref="O59:P59"/>
    <mergeCell ref="M53:N53"/>
    <mergeCell ref="O53:P53"/>
    <mergeCell ref="M54:N54"/>
    <mergeCell ref="O54:P54"/>
    <mergeCell ref="M55:N55"/>
    <mergeCell ref="O58:P58"/>
    <mergeCell ref="G52:L52"/>
    <mergeCell ref="O51:P51"/>
    <mergeCell ref="G54:J54"/>
    <mergeCell ref="K54:L54"/>
    <mergeCell ref="O52:P52"/>
    <mergeCell ref="O56:P56"/>
    <mergeCell ref="C50:J50"/>
    <mergeCell ref="M50:N50"/>
    <mergeCell ref="K60:L60"/>
    <mergeCell ref="M60:N60"/>
    <mergeCell ref="O60:P60"/>
    <mergeCell ref="M64:N64"/>
    <mergeCell ref="O55:P55"/>
    <mergeCell ref="M58:N58"/>
    <mergeCell ref="M57:N57"/>
    <mergeCell ref="O57:P57"/>
    <mergeCell ref="M56:N56"/>
    <mergeCell ref="K45:L45"/>
    <mergeCell ref="M45:N45"/>
    <mergeCell ref="K46:L46"/>
    <mergeCell ref="O45:P45"/>
    <mergeCell ref="B68:B72"/>
    <mergeCell ref="K44:L44"/>
    <mergeCell ref="M44:N44"/>
    <mergeCell ref="G74:J74"/>
    <mergeCell ref="M63:N63"/>
    <mergeCell ref="O63:P63"/>
    <mergeCell ref="M51:N51"/>
    <mergeCell ref="K66:L66"/>
    <mergeCell ref="K67:L67"/>
    <mergeCell ref="C63:J63"/>
    <mergeCell ref="K63:L63"/>
    <mergeCell ref="K61:L62"/>
    <mergeCell ref="M52:N52"/>
    <mergeCell ref="D61:J61"/>
    <mergeCell ref="D62:J62"/>
    <mergeCell ref="M62:N62"/>
    <mergeCell ref="O62:P62"/>
    <mergeCell ref="O61:P61"/>
    <mergeCell ref="M61:N61"/>
    <mergeCell ref="D60:J60"/>
    <mergeCell ref="B91:L91"/>
    <mergeCell ref="M91:AF91"/>
    <mergeCell ref="A79:L79"/>
    <mergeCell ref="A88:J88"/>
    <mergeCell ref="A87:J87"/>
    <mergeCell ref="C82:L82"/>
    <mergeCell ref="AC65:AD65"/>
    <mergeCell ref="AE65:AF65"/>
    <mergeCell ref="Y66:Z66"/>
    <mergeCell ref="K65:L65"/>
    <mergeCell ref="AA66:AB66"/>
    <mergeCell ref="AC66:AD66"/>
    <mergeCell ref="AE66:AF66"/>
    <mergeCell ref="AC73:AD73"/>
    <mergeCell ref="AA74:AB74"/>
    <mergeCell ref="AE74:AF74"/>
    <mergeCell ref="Y65:Z65"/>
    <mergeCell ref="Y74:Z74"/>
    <mergeCell ref="M66:N66"/>
    <mergeCell ref="M72:AF72"/>
    <mergeCell ref="O66:P66"/>
    <mergeCell ref="Q66:R66"/>
    <mergeCell ref="S66:T66"/>
    <mergeCell ref="U66:V66"/>
    <mergeCell ref="M90:AF90"/>
    <mergeCell ref="W73:X73"/>
    <mergeCell ref="U74:V74"/>
    <mergeCell ref="W74:X74"/>
    <mergeCell ref="K87:L87"/>
    <mergeCell ref="M87:P87"/>
    <mergeCell ref="Q87:T87"/>
    <mergeCell ref="U87:X87"/>
    <mergeCell ref="U75:V75"/>
    <mergeCell ref="Y75:Z75"/>
    <mergeCell ref="AC87:AD87"/>
    <mergeCell ref="AE87:AF87"/>
    <mergeCell ref="AC76:AD76"/>
    <mergeCell ref="Y77:Z77"/>
    <mergeCell ref="M75:N75"/>
    <mergeCell ref="Q75:R75"/>
    <mergeCell ref="U78:V78"/>
    <mergeCell ref="W78:X78"/>
    <mergeCell ref="Y78:Z78"/>
    <mergeCell ref="AA78:AB78"/>
    <mergeCell ref="O77:P77"/>
    <mergeCell ref="Q76:R76"/>
    <mergeCell ref="S76:T76"/>
    <mergeCell ref="A73:K73"/>
    <mergeCell ref="C94:L94"/>
    <mergeCell ref="B53:B58"/>
    <mergeCell ref="C56:L56"/>
    <mergeCell ref="D64:J64"/>
    <mergeCell ref="D65:J65"/>
    <mergeCell ref="D66:J66"/>
    <mergeCell ref="D67:J67"/>
    <mergeCell ref="C83:L83"/>
    <mergeCell ref="C84:L84"/>
    <mergeCell ref="C92:L92"/>
    <mergeCell ref="C72:L72"/>
    <mergeCell ref="K68:L68"/>
    <mergeCell ref="K69:L69"/>
    <mergeCell ref="K71:L71"/>
    <mergeCell ref="B80:L80"/>
    <mergeCell ref="B90:L90"/>
    <mergeCell ref="K88:L88"/>
    <mergeCell ref="C53:J53"/>
    <mergeCell ref="K53:L53"/>
    <mergeCell ref="B59:B67"/>
    <mergeCell ref="G55:J55"/>
    <mergeCell ref="K55:L55"/>
    <mergeCell ref="K64:L64"/>
    <mergeCell ref="C93:L93"/>
  </mergeCells>
  <phoneticPr fontId="2"/>
  <conditionalFormatting sqref="G16:K16 Q16:U17 G23:K23 V23:Z23 K87:L87">
    <cfRule type="containsBlanks" dxfId="21" priority="23">
      <formula>LEN(TRIM(G16))=0</formula>
    </cfRule>
  </conditionalFormatting>
  <conditionalFormatting sqref="K53">
    <cfRule type="containsBlanks" dxfId="20" priority="16">
      <formula>LEN(TRIM(K53))=0</formula>
    </cfRule>
  </conditionalFormatting>
  <conditionalFormatting sqref="K61">
    <cfRule type="containsBlanks" dxfId="19" priority="1">
      <formula>LEN(TRIM(K61))=0</formula>
    </cfRule>
  </conditionalFormatting>
  <conditionalFormatting sqref="K63">
    <cfRule type="containsBlanks" dxfId="18" priority="7">
      <formula>LEN(TRIM(K63))=0</formula>
    </cfRule>
  </conditionalFormatting>
  <conditionalFormatting sqref="K43:L49">
    <cfRule type="containsBlanks" dxfId="17" priority="5">
      <formula>LEN(TRIM(K43))=0</formula>
    </cfRule>
  </conditionalFormatting>
  <conditionalFormatting sqref="K68:L71">
    <cfRule type="containsBlanks" dxfId="16" priority="11">
      <formula>LEN(TRIM(K68))=0</formula>
    </cfRule>
  </conditionalFormatting>
  <conditionalFormatting sqref="M39:AF41">
    <cfRule type="containsBlanks" dxfId="15" priority="10">
      <formula>LEN(TRIM(M39))=0</formula>
    </cfRule>
  </conditionalFormatting>
  <conditionalFormatting sqref="Q18">
    <cfRule type="containsBlanks" dxfId="14" priority="88">
      <formula>LEN(TRIM(Q18))=0</formula>
    </cfRule>
  </conditionalFormatting>
  <conditionalFormatting sqref="Q18:U18">
    <cfRule type="containsBlanks" dxfId="13" priority="86">
      <formula>LEN(TRIM(Q18))=0</formula>
    </cfRule>
  </conditionalFormatting>
  <conditionalFormatting sqref="R85:T85 V85:AF85">
    <cfRule type="cellIs" dxfId="12" priority="22" operator="equal">
      <formula>0</formula>
    </cfRule>
  </conditionalFormatting>
  <conditionalFormatting sqref="AO5:AS5">
    <cfRule type="containsBlanks" dxfId="11" priority="47">
      <formula>LEN(TRIM(AO5))=0</formula>
    </cfRule>
    <cfRule type="containsBlanks" dxfId="10" priority="48">
      <formula>LEN(TRIM(AO5))=0</formula>
    </cfRule>
  </conditionalFormatting>
  <dataValidations count="8">
    <dataValidation type="list" allowBlank="1" showInputMessage="1" showErrorMessage="1" sqref="V23:Z23" xr:uid="{00000000-0002-0000-0000-000000000000}">
      <formula1>"○,×"</formula1>
    </dataValidation>
    <dataValidation type="list" allowBlank="1" showInputMessage="1" showErrorMessage="1" sqref="K69:L69" xr:uid="{00000000-0002-0000-0000-000001000000}">
      <formula1>"A,B,―"</formula1>
    </dataValidation>
    <dataValidation type="list" allowBlank="1" showInputMessage="1" showErrorMessage="1" sqref="K68:L68 K87:L87 K53 K70:L70 K61 K43:L48" xr:uid="{00000000-0002-0000-0000-000002000000}">
      <formula1>"○,―"</formula1>
    </dataValidation>
    <dataValidation type="list" allowBlank="1" showInputMessage="1" showErrorMessage="1" sqref="G26:K26" xr:uid="{00000000-0002-0000-0000-000003000000}">
      <formula1>"あり,なし"</formula1>
    </dataValidation>
    <dataValidation type="list" allowBlank="1" showInputMessage="1" showErrorMessage="1" sqref="K63:L63" xr:uid="{00000000-0002-0000-0000-000004000000}">
      <formula1>土日閉所</formula1>
    </dataValidation>
    <dataValidation type="list" allowBlank="1" showInputMessage="1" showErrorMessage="1" sqref="K71:L71" xr:uid="{00000000-0002-0000-0000-000005000000}">
      <formula1>栄養管理加算</formula1>
    </dataValidation>
    <dataValidation type="whole" allowBlank="1" showInputMessage="1" showErrorMessage="1" prompt="加配人数を入力してください。加算の適用がない場合は空欄にしてください。" sqref="K49:L49" xr:uid="{00000000-0002-0000-0000-000008000000}">
      <formula1>0</formula1>
      <formula2>2</formula2>
    </dataValidation>
    <dataValidation type="list" allowBlank="1" showInputMessage="1" showErrorMessage="1" sqref="G23:K23" xr:uid="{8EE43017-E5E5-40BD-B6D3-1EB488B1BA63}">
      <formula1>実施月数</formula1>
    </dataValidation>
  </dataValidations>
  <pageMargins left="0.25" right="0.25" top="0.75" bottom="0.75" header="0.3" footer="0.3"/>
  <pageSetup paperSize="9" scale="64" orientation="portrait" r:id="rId1"/>
  <rowBreaks count="1" manualBreakCount="1">
    <brk id="34" max="3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設定値!$K$13:$K$14</xm:f>
          </x14:formula1>
          <xm:sqref>L26:P26</xm:sqref>
        </x14:dataValidation>
        <x14:dataValidation type="list" allowBlank="1" showInputMessage="1" showErrorMessage="1" xr:uid="{00000000-0002-0000-0000-000007000000}">
          <x14:formula1>
            <xm:f>設定値!$K$17:$K$21</xm:f>
          </x14:formula1>
          <xm:sqref>Q26:U26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B5F6-49D2-4BD3-9DF7-801E3B2A83C2}">
  <sheetPr>
    <tabColor theme="4"/>
    <pageSetUpPr fitToPage="1"/>
  </sheetPr>
  <dimension ref="A1:AF25"/>
  <sheetViews>
    <sheetView showGridLines="0" view="pageBreakPreview" zoomScale="86" zoomScaleNormal="100" zoomScaleSheetLayoutView="86" workbookViewId="0"/>
  </sheetViews>
  <sheetFormatPr defaultColWidth="9" defaultRowHeight="18" customHeight="1"/>
  <cols>
    <col min="1" max="1" width="3" style="505" customWidth="1"/>
    <col min="2" max="28" width="3.125" style="505" customWidth="1"/>
    <col min="29" max="29" width="1.625" style="505" customWidth="1"/>
    <col min="30" max="30" width="3" style="505" hidden="1" customWidth="1"/>
    <col min="31" max="31" width="3" style="505" customWidth="1"/>
    <col min="32" max="16384" width="9" style="505"/>
  </cols>
  <sheetData>
    <row r="1" spans="1:32" ht="18" customHeight="1">
      <c r="A1" s="506" t="s">
        <v>494</v>
      </c>
    </row>
    <row r="2" spans="1:32" ht="18" customHeight="1">
      <c r="A2" s="1016" t="s">
        <v>495</v>
      </c>
      <c r="B2" s="1016"/>
      <c r="C2" s="1016"/>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1016"/>
    </row>
    <row r="3" spans="1:32" ht="33" customHeight="1" thickBot="1">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8"/>
    </row>
    <row r="4" spans="1:32" ht="17.25" customHeight="1">
      <c r="B4" s="509"/>
      <c r="C4" s="509"/>
      <c r="D4" s="509"/>
      <c r="E4" s="509"/>
      <c r="H4" s="510"/>
      <c r="I4" s="1017" t="s">
        <v>188</v>
      </c>
      <c r="J4" s="1018"/>
      <c r="K4" s="1018"/>
      <c r="L4" s="1018"/>
      <c r="M4" s="1018"/>
      <c r="N4" s="1018"/>
      <c r="O4" s="1019" t="s">
        <v>465</v>
      </c>
      <c r="P4" s="1020"/>
      <c r="Q4" s="1020"/>
      <c r="R4" s="1020"/>
      <c r="S4" s="1021">
        <f>①入力シート!E9</f>
        <v>0</v>
      </c>
      <c r="T4" s="1021"/>
      <c r="U4" s="1021"/>
      <c r="V4" s="1021"/>
      <c r="W4" s="1021"/>
      <c r="X4" s="1021"/>
      <c r="Y4" s="1021"/>
      <c r="Z4" s="1021"/>
      <c r="AA4" s="1021"/>
      <c r="AB4" s="1021"/>
      <c r="AC4" s="1021"/>
      <c r="AD4" s="1021"/>
      <c r="AE4" s="1021"/>
      <c r="AF4" s="511" t="s">
        <v>466</v>
      </c>
    </row>
    <row r="5" spans="1:32" ht="17.25" customHeight="1">
      <c r="B5" s="509"/>
      <c r="C5" s="509"/>
      <c r="I5" s="1005" t="s">
        <v>467</v>
      </c>
      <c r="J5" s="1006"/>
      <c r="K5" s="1006"/>
      <c r="L5" s="1006"/>
      <c r="M5" s="1006"/>
      <c r="N5" s="1006"/>
      <c r="O5" s="1022" t="str">
        <f>①入力シート!D10</f>
        <v>認可保育所</v>
      </c>
      <c r="P5" s="984"/>
      <c r="Q5" s="984"/>
      <c r="R5" s="984"/>
      <c r="S5" s="984"/>
      <c r="T5" s="984"/>
      <c r="U5" s="984"/>
      <c r="V5" s="984"/>
      <c r="W5" s="984"/>
      <c r="X5" s="984"/>
      <c r="Y5" s="984"/>
      <c r="Z5" s="984"/>
      <c r="AA5" s="984"/>
      <c r="AB5" s="984"/>
      <c r="AC5" s="984"/>
      <c r="AD5" s="984"/>
      <c r="AE5" s="984"/>
      <c r="AF5" s="1023"/>
    </row>
    <row r="6" spans="1:32" ht="17.25" customHeight="1">
      <c r="B6" s="509"/>
      <c r="C6" s="509"/>
      <c r="I6" s="1000" t="s">
        <v>496</v>
      </c>
      <c r="J6" s="1001"/>
      <c r="K6" s="1001"/>
      <c r="L6" s="1001"/>
      <c r="M6" s="1001"/>
      <c r="N6" s="1001"/>
      <c r="O6" s="1002">
        <f>①入力シート!D11</f>
        <v>0</v>
      </c>
      <c r="P6" s="1003"/>
      <c r="Q6" s="1003"/>
      <c r="R6" s="1003"/>
      <c r="S6" s="1003"/>
      <c r="T6" s="1003"/>
      <c r="U6" s="1003"/>
      <c r="V6" s="1003"/>
      <c r="W6" s="1003"/>
      <c r="X6" s="1003"/>
      <c r="Y6" s="1003"/>
      <c r="Z6" s="1003"/>
      <c r="AA6" s="1003"/>
      <c r="AB6" s="1003"/>
      <c r="AC6" s="1003"/>
      <c r="AD6" s="1003"/>
      <c r="AE6" s="1003"/>
      <c r="AF6" s="1004"/>
    </row>
    <row r="7" spans="1:32" ht="17.25" customHeight="1">
      <c r="B7" s="509"/>
      <c r="C7" s="509"/>
      <c r="D7" s="512"/>
      <c r="E7" s="512"/>
      <c r="F7" s="509"/>
      <c r="G7" s="509"/>
      <c r="H7" s="509"/>
      <c r="I7" s="1005" t="s">
        <v>497</v>
      </c>
      <c r="J7" s="1006"/>
      <c r="K7" s="1006"/>
      <c r="L7" s="1006"/>
      <c r="M7" s="1006"/>
      <c r="N7" s="1006"/>
      <c r="O7" s="1007">
        <f>①入力シート!D12</f>
        <v>0</v>
      </c>
      <c r="P7" s="1008"/>
      <c r="Q7" s="1008"/>
      <c r="R7" s="1008"/>
      <c r="S7" s="1008"/>
      <c r="T7" s="1008"/>
      <c r="U7" s="1008"/>
      <c r="V7" s="1008"/>
      <c r="W7" s="1008"/>
      <c r="X7" s="1008"/>
      <c r="Y7" s="1008"/>
      <c r="Z7" s="1008"/>
      <c r="AA7" s="1008"/>
      <c r="AB7" s="1008"/>
      <c r="AC7" s="1008"/>
      <c r="AD7" s="1008"/>
      <c r="AE7" s="1008"/>
      <c r="AF7" s="1009"/>
    </row>
    <row r="8" spans="1:32" ht="18" customHeight="1" thickBot="1">
      <c r="I8" s="1010" t="s">
        <v>498</v>
      </c>
      <c r="J8" s="1011"/>
      <c r="K8" s="1011"/>
      <c r="L8" s="1011"/>
      <c r="M8" s="1011"/>
      <c r="N8" s="1012"/>
      <c r="O8" s="1013">
        <f>①入力シート!D13</f>
        <v>0</v>
      </c>
      <c r="P8" s="1014"/>
      <c r="Q8" s="1014"/>
      <c r="R8" s="1014"/>
      <c r="S8" s="1014"/>
      <c r="T8" s="1014"/>
      <c r="U8" s="1014"/>
      <c r="V8" s="1014"/>
      <c r="W8" s="1014"/>
      <c r="X8" s="1014"/>
      <c r="Y8" s="1014"/>
      <c r="Z8" s="1014"/>
      <c r="AA8" s="1014"/>
      <c r="AB8" s="1014"/>
      <c r="AC8" s="1014"/>
      <c r="AD8" s="1014"/>
      <c r="AE8" s="1014"/>
      <c r="AF8" s="1015"/>
    </row>
    <row r="9" spans="1:32" ht="30" customHeight="1">
      <c r="B9" s="505" t="s">
        <v>499</v>
      </c>
      <c r="K9" s="513"/>
      <c r="L9" s="513"/>
      <c r="M9" s="513"/>
      <c r="N9" s="513"/>
      <c r="O9" s="513"/>
      <c r="P9" s="513"/>
      <c r="Q9" s="513"/>
      <c r="R9" s="513"/>
      <c r="S9" s="513"/>
    </row>
    <row r="10" spans="1:32" s="514" customFormat="1" ht="35.25" customHeight="1">
      <c r="B10" s="988"/>
      <c r="C10" s="989"/>
      <c r="D10" s="989"/>
      <c r="E10" s="989"/>
      <c r="F10" s="989"/>
      <c r="G10" s="989"/>
      <c r="H10" s="989"/>
      <c r="I10" s="989"/>
      <c r="J10" s="989"/>
      <c r="K10" s="990" t="s">
        <v>500</v>
      </c>
      <c r="L10" s="991"/>
      <c r="M10" s="991"/>
      <c r="N10" s="991"/>
      <c r="O10" s="991"/>
      <c r="P10" s="992"/>
      <c r="Q10" s="990" t="s">
        <v>501</v>
      </c>
      <c r="R10" s="993"/>
      <c r="S10" s="993"/>
      <c r="T10" s="993"/>
      <c r="U10" s="993"/>
      <c r="V10" s="993"/>
      <c r="W10" s="988" t="s">
        <v>502</v>
      </c>
      <c r="X10" s="993"/>
      <c r="Y10" s="993"/>
      <c r="Z10" s="993"/>
      <c r="AA10" s="993"/>
      <c r="AB10" s="994"/>
    </row>
    <row r="11" spans="1:32" s="514" customFormat="1" ht="27.75" customHeight="1">
      <c r="B11" s="995" t="s">
        <v>503</v>
      </c>
      <c r="C11" s="996"/>
      <c r="D11" s="996"/>
      <c r="E11" s="996"/>
      <c r="F11" s="996"/>
      <c r="G11" s="996"/>
      <c r="H11" s="996"/>
      <c r="I11" s="996"/>
      <c r="J11" s="997"/>
      <c r="K11" s="998" t="e">
        <f>マスタ!D21</f>
        <v>#N/A</v>
      </c>
      <c r="L11" s="999"/>
      <c r="M11" s="999"/>
      <c r="N11" s="999"/>
      <c r="O11" s="999"/>
      <c r="P11" s="515" t="s">
        <v>504</v>
      </c>
      <c r="Q11" s="998">
        <f>マスタ!F21</f>
        <v>0</v>
      </c>
      <c r="R11" s="999"/>
      <c r="S11" s="999"/>
      <c r="T11" s="999"/>
      <c r="U11" s="999"/>
      <c r="V11" s="515" t="s">
        <v>504</v>
      </c>
      <c r="W11" s="998">
        <f>マスタ!J21</f>
        <v>0</v>
      </c>
      <c r="X11" s="999"/>
      <c r="Y11" s="999"/>
      <c r="Z11" s="999"/>
      <c r="AA11" s="999"/>
      <c r="AB11" s="515" t="s">
        <v>504</v>
      </c>
    </row>
    <row r="12" spans="1:32" s="480" customFormat="1" ht="18" customHeight="1">
      <c r="B12" s="516" t="s">
        <v>505</v>
      </c>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row>
    <row r="13" spans="1:32" s="480" customFormat="1" ht="18" customHeight="1">
      <c r="B13" s="517"/>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row>
    <row r="14" spans="1:32" ht="24.75" customHeight="1">
      <c r="B14" s="980" t="s">
        <v>506</v>
      </c>
      <c r="C14" s="980"/>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row>
    <row r="15" spans="1:32" s="12" customFormat="1" ht="30.75" customHeight="1">
      <c r="B15" s="985" t="s">
        <v>507</v>
      </c>
      <c r="C15" s="985"/>
      <c r="D15" s="985"/>
      <c r="E15" s="985"/>
      <c r="F15" s="985"/>
      <c r="G15" s="985"/>
      <c r="H15" s="985"/>
      <c r="I15" s="985"/>
      <c r="J15" s="985"/>
      <c r="K15" s="985"/>
      <c r="L15" s="985"/>
      <c r="M15" s="985"/>
      <c r="N15" s="985"/>
      <c r="O15" s="985"/>
      <c r="P15" s="985"/>
      <c r="Q15" s="985"/>
      <c r="R15" s="985"/>
      <c r="S15" s="985"/>
      <c r="T15" s="985"/>
      <c r="U15" s="985"/>
      <c r="V15" s="985"/>
      <c r="W15" s="985"/>
      <c r="X15" s="985"/>
      <c r="Y15" s="985"/>
      <c r="Z15" s="985"/>
      <c r="AA15" s="985"/>
      <c r="AB15" s="985"/>
    </row>
    <row r="16" spans="1:32" ht="33" customHeight="1">
      <c r="B16" s="986" t="s">
        <v>413</v>
      </c>
      <c r="C16" s="986"/>
      <c r="D16" s="987" t="s">
        <v>508</v>
      </c>
      <c r="E16" s="987"/>
      <c r="F16" s="987"/>
      <c r="G16" s="987"/>
      <c r="H16" s="987"/>
      <c r="I16" s="987"/>
      <c r="J16" s="987"/>
      <c r="K16" s="987"/>
      <c r="L16" s="987"/>
      <c r="M16" s="987"/>
      <c r="N16" s="987"/>
      <c r="O16" s="987"/>
      <c r="P16" s="987"/>
      <c r="Q16" s="987"/>
      <c r="R16" s="987"/>
      <c r="S16" s="987"/>
      <c r="T16" s="987"/>
      <c r="U16" s="987"/>
      <c r="V16" s="987"/>
      <c r="W16" s="987"/>
      <c r="X16" s="987"/>
      <c r="Y16" s="987"/>
      <c r="Z16" s="987"/>
      <c r="AA16" s="987"/>
      <c r="AB16" s="987"/>
    </row>
    <row r="17" spans="1:32" ht="33" customHeight="1">
      <c r="B17" s="986" t="s">
        <v>413</v>
      </c>
      <c r="C17" s="986"/>
      <c r="D17" s="987" t="s">
        <v>509</v>
      </c>
      <c r="E17" s="987"/>
      <c r="F17" s="987"/>
      <c r="G17" s="987"/>
      <c r="H17" s="987"/>
      <c r="I17" s="987"/>
      <c r="J17" s="987"/>
      <c r="K17" s="987"/>
      <c r="L17" s="987"/>
      <c r="M17" s="987"/>
      <c r="N17" s="987"/>
      <c r="O17" s="987"/>
      <c r="P17" s="987"/>
      <c r="Q17" s="987"/>
      <c r="R17" s="987"/>
      <c r="S17" s="987"/>
      <c r="T17" s="987"/>
      <c r="U17" s="987"/>
      <c r="V17" s="987"/>
      <c r="W17" s="987"/>
      <c r="X17" s="987"/>
      <c r="Y17" s="987"/>
      <c r="Z17" s="987"/>
      <c r="AA17" s="987"/>
      <c r="AB17" s="987"/>
    </row>
    <row r="18" spans="1:32" s="480" customFormat="1" ht="13.5" customHeight="1">
      <c r="B18" s="517"/>
      <c r="K18" s="518"/>
      <c r="L18" s="518"/>
      <c r="M18" s="518"/>
      <c r="N18" s="518"/>
      <c r="O18" s="518"/>
      <c r="P18" s="518"/>
      <c r="Q18" s="518"/>
      <c r="R18" s="518"/>
      <c r="S18" s="518"/>
    </row>
    <row r="19" spans="1:32" ht="108.75" customHeight="1">
      <c r="A19" s="519"/>
      <c r="B19" s="979" t="s">
        <v>510</v>
      </c>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row>
    <row r="20" spans="1:32" ht="14.25" customHeight="1">
      <c r="A20" s="520"/>
      <c r="B20" s="521"/>
      <c r="C20" s="521"/>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row>
    <row r="21" spans="1:32" ht="36" customHeight="1">
      <c r="B21" s="980" t="s">
        <v>511</v>
      </c>
      <c r="C21" s="980"/>
      <c r="D21" s="980"/>
      <c r="E21" s="980"/>
      <c r="F21" s="980"/>
      <c r="G21" s="980"/>
      <c r="H21" s="980"/>
      <c r="I21" s="980"/>
      <c r="J21" s="980"/>
      <c r="K21" s="980"/>
      <c r="L21" s="980"/>
      <c r="M21" s="980"/>
      <c r="N21" s="980"/>
      <c r="O21" s="980"/>
      <c r="P21" s="980"/>
      <c r="Q21" s="980"/>
      <c r="R21" s="980"/>
      <c r="S21" s="980"/>
      <c r="T21" s="980"/>
      <c r="U21" s="980"/>
      <c r="V21" s="980"/>
      <c r="W21" s="980"/>
      <c r="X21" s="980"/>
      <c r="Y21" s="980"/>
      <c r="Z21" s="980"/>
      <c r="AA21" s="980"/>
      <c r="AB21" s="980"/>
      <c r="AC21" s="980"/>
      <c r="AD21" s="980"/>
      <c r="AE21" s="980"/>
      <c r="AF21" s="980"/>
    </row>
    <row r="23" spans="1:32" ht="18" customHeight="1">
      <c r="J23" s="981" t="str">
        <f>①入力シート!C6</f>
        <v>令和８年</v>
      </c>
      <c r="K23" s="981"/>
      <c r="L23" s="981"/>
      <c r="M23" s="981"/>
      <c r="N23" s="522">
        <f>①入力シート!D6</f>
        <v>0</v>
      </c>
      <c r="O23" s="522" t="s">
        <v>462</v>
      </c>
      <c r="P23" s="522">
        <f>①入力シート!F6</f>
        <v>0</v>
      </c>
      <c r="Q23" s="523" t="s">
        <v>463</v>
      </c>
      <c r="R23" s="982"/>
      <c r="S23" s="982"/>
      <c r="T23" s="982"/>
      <c r="U23" s="982"/>
      <c r="V23" s="982"/>
      <c r="W23" s="982"/>
      <c r="X23" s="982"/>
      <c r="Y23" s="982"/>
      <c r="Z23" s="982"/>
      <c r="AA23" s="982"/>
      <c r="AB23" s="982"/>
    </row>
    <row r="24" spans="1:32" ht="18" customHeight="1">
      <c r="L24" s="983" t="s">
        <v>512</v>
      </c>
      <c r="M24" s="983"/>
      <c r="N24" s="983"/>
      <c r="O24" s="983"/>
      <c r="P24" s="983"/>
      <c r="Q24" s="983"/>
      <c r="R24" s="984">
        <f>①入力シート!D12</f>
        <v>0</v>
      </c>
      <c r="S24" s="984"/>
      <c r="T24" s="984"/>
      <c r="U24" s="984"/>
      <c r="V24" s="984"/>
      <c r="W24" s="984"/>
      <c r="X24" s="984"/>
      <c r="Y24" s="984"/>
      <c r="Z24" s="984"/>
      <c r="AA24" s="984"/>
      <c r="AB24" s="984"/>
      <c r="AC24" s="984"/>
      <c r="AD24" s="984"/>
      <c r="AE24" s="984"/>
    </row>
    <row r="25" spans="1:32" ht="18" customHeight="1">
      <c r="L25" s="977" t="s">
        <v>513</v>
      </c>
      <c r="M25" s="977"/>
      <c r="N25" s="977"/>
      <c r="O25" s="977"/>
      <c r="P25" s="977"/>
      <c r="Q25" s="977"/>
      <c r="R25" s="978">
        <f>①入力シート!D13</f>
        <v>0</v>
      </c>
      <c r="S25" s="978"/>
      <c r="T25" s="978"/>
      <c r="U25" s="978"/>
      <c r="V25" s="978"/>
      <c r="W25" s="978"/>
      <c r="X25" s="978"/>
      <c r="Y25" s="978"/>
      <c r="Z25" s="978"/>
      <c r="AA25" s="978"/>
      <c r="AB25" s="978"/>
      <c r="AC25" s="978"/>
      <c r="AD25" s="978"/>
      <c r="AE25" s="978"/>
    </row>
  </sheetData>
  <sheetProtection algorithmName="SHA-512" hashValue="d8IEWIzw1kVlUr0cCD8gyhBjJELCv3R1W9qrK0FrP46AsP1WPVKQopLiJ9ymIuwmd0RcxBYS8Y75JVKLc+a+KQ==" saltValue="L7jkMTZ9Kkst7kbqtC2Lbg==" spinCount="100000" sheet="1" objects="1" scenarios="1" selectLockedCells="1"/>
  <mergeCells count="34">
    <mergeCell ref="A2:AB2"/>
    <mergeCell ref="I4:N4"/>
    <mergeCell ref="O4:R4"/>
    <mergeCell ref="S4:AE4"/>
    <mergeCell ref="I5:N5"/>
    <mergeCell ref="O5:AF5"/>
    <mergeCell ref="I6:N6"/>
    <mergeCell ref="O6:AF6"/>
    <mergeCell ref="I7:N7"/>
    <mergeCell ref="O7:AF7"/>
    <mergeCell ref="I8:N8"/>
    <mergeCell ref="O8:AF8"/>
    <mergeCell ref="B10:J10"/>
    <mergeCell ref="K10:P10"/>
    <mergeCell ref="Q10:V10"/>
    <mergeCell ref="W10:AB10"/>
    <mergeCell ref="B11:J11"/>
    <mergeCell ref="K11:O11"/>
    <mergeCell ref="Q11:U11"/>
    <mergeCell ref="W11:AA11"/>
    <mergeCell ref="B14:AB14"/>
    <mergeCell ref="B15:AB15"/>
    <mergeCell ref="B16:C16"/>
    <mergeCell ref="D16:AB16"/>
    <mergeCell ref="B17:C17"/>
    <mergeCell ref="D17:AB17"/>
    <mergeCell ref="L25:Q25"/>
    <mergeCell ref="R25:AE25"/>
    <mergeCell ref="B19:AB19"/>
    <mergeCell ref="B21:AF21"/>
    <mergeCell ref="J23:M23"/>
    <mergeCell ref="R23:AB23"/>
    <mergeCell ref="L24:Q24"/>
    <mergeCell ref="R24:AE24"/>
  </mergeCells>
  <phoneticPr fontId="2"/>
  <dataValidations count="1">
    <dataValidation type="list" allowBlank="1" showInputMessage="1" showErrorMessage="1" sqref="B16:C17" xr:uid="{B3A9C870-F22C-4D88-AA3F-83A040BCD5B6}">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85" orientation="portrait" r:id="rId1"/>
  <headerFooter alignWithMargins="0"/>
  <rowBreaks count="1" manualBreakCount="1">
    <brk id="26"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heetViews>
  <sheetFormatPr defaultColWidth="8.875" defaultRowHeight="13.5"/>
  <cols>
    <col min="1" max="2" width="5.375" style="3" customWidth="1"/>
    <col min="3" max="3" width="28.625" style="3" customWidth="1"/>
    <col min="4" max="4" width="11.625" style="3" customWidth="1"/>
    <col min="5" max="5" width="11.375" style="3" customWidth="1"/>
    <col min="6" max="256" width="9" style="3"/>
    <col min="257" max="258" width="5.375" style="3" customWidth="1"/>
    <col min="259" max="259" width="28.625" style="3" customWidth="1"/>
    <col min="260" max="260" width="11.625" style="3" customWidth="1"/>
    <col min="261" max="512" width="9" style="3"/>
    <col min="513" max="514" width="5.375" style="3" customWidth="1"/>
    <col min="515" max="515" width="28.625" style="3" customWidth="1"/>
    <col min="516" max="516" width="11.625" style="3" customWidth="1"/>
    <col min="517" max="768" width="9" style="3"/>
    <col min="769" max="770" width="5.375" style="3" customWidth="1"/>
    <col min="771" max="771" width="28.625" style="3" customWidth="1"/>
    <col min="772" max="772" width="11.625" style="3" customWidth="1"/>
    <col min="773" max="1024" width="9" style="3"/>
    <col min="1025" max="1026" width="5.375" style="3" customWidth="1"/>
    <col min="1027" max="1027" width="28.625" style="3" customWidth="1"/>
    <col min="1028" max="1028" width="11.625" style="3" customWidth="1"/>
    <col min="1029" max="1280" width="9" style="3"/>
    <col min="1281" max="1282" width="5.375" style="3" customWidth="1"/>
    <col min="1283" max="1283" width="28.625" style="3" customWidth="1"/>
    <col min="1284" max="1284" width="11.625" style="3" customWidth="1"/>
    <col min="1285" max="1536" width="9" style="3"/>
    <col min="1537" max="1538" width="5.375" style="3" customWidth="1"/>
    <col min="1539" max="1539" width="28.625" style="3" customWidth="1"/>
    <col min="1540" max="1540" width="11.625" style="3" customWidth="1"/>
    <col min="1541" max="1792" width="9" style="3"/>
    <col min="1793" max="1794" width="5.375" style="3" customWidth="1"/>
    <col min="1795" max="1795" width="28.625" style="3" customWidth="1"/>
    <col min="1796" max="1796" width="11.625" style="3" customWidth="1"/>
    <col min="1797" max="2048" width="9" style="3"/>
    <col min="2049" max="2050" width="5.375" style="3" customWidth="1"/>
    <col min="2051" max="2051" width="28.625" style="3" customWidth="1"/>
    <col min="2052" max="2052" width="11.625" style="3" customWidth="1"/>
    <col min="2053" max="2304" width="9" style="3"/>
    <col min="2305" max="2306" width="5.375" style="3" customWidth="1"/>
    <col min="2307" max="2307" width="28.625" style="3" customWidth="1"/>
    <col min="2308" max="2308" width="11.625" style="3" customWidth="1"/>
    <col min="2309" max="2560" width="9" style="3"/>
    <col min="2561" max="2562" width="5.375" style="3" customWidth="1"/>
    <col min="2563" max="2563" width="28.625" style="3" customWidth="1"/>
    <col min="2564" max="2564" width="11.625" style="3" customWidth="1"/>
    <col min="2565" max="2816" width="9" style="3"/>
    <col min="2817" max="2818" width="5.375" style="3" customWidth="1"/>
    <col min="2819" max="2819" width="28.625" style="3" customWidth="1"/>
    <col min="2820" max="2820" width="11.625" style="3" customWidth="1"/>
    <col min="2821" max="3072" width="9" style="3"/>
    <col min="3073" max="3074" width="5.375" style="3" customWidth="1"/>
    <col min="3075" max="3075" width="28.625" style="3" customWidth="1"/>
    <col min="3076" max="3076" width="11.625" style="3" customWidth="1"/>
    <col min="3077" max="3328" width="9" style="3"/>
    <col min="3329" max="3330" width="5.375" style="3" customWidth="1"/>
    <col min="3331" max="3331" width="28.625" style="3" customWidth="1"/>
    <col min="3332" max="3332" width="11.625" style="3" customWidth="1"/>
    <col min="3333" max="3584" width="9" style="3"/>
    <col min="3585" max="3586" width="5.375" style="3" customWidth="1"/>
    <col min="3587" max="3587" width="28.625" style="3" customWidth="1"/>
    <col min="3588" max="3588" width="11.625" style="3" customWidth="1"/>
    <col min="3589" max="3840" width="9" style="3"/>
    <col min="3841" max="3842" width="5.375" style="3" customWidth="1"/>
    <col min="3843" max="3843" width="28.625" style="3" customWidth="1"/>
    <col min="3844" max="3844" width="11.625" style="3" customWidth="1"/>
    <col min="3845" max="4096" width="9" style="3"/>
    <col min="4097" max="4098" width="5.375" style="3" customWidth="1"/>
    <col min="4099" max="4099" width="28.625" style="3" customWidth="1"/>
    <col min="4100" max="4100" width="11.625" style="3" customWidth="1"/>
    <col min="4101" max="4352" width="9" style="3"/>
    <col min="4353" max="4354" width="5.375" style="3" customWidth="1"/>
    <col min="4355" max="4355" width="28.625" style="3" customWidth="1"/>
    <col min="4356" max="4356" width="11.625" style="3" customWidth="1"/>
    <col min="4357" max="4608" width="9" style="3"/>
    <col min="4609" max="4610" width="5.375" style="3" customWidth="1"/>
    <col min="4611" max="4611" width="28.625" style="3" customWidth="1"/>
    <col min="4612" max="4612" width="11.625" style="3" customWidth="1"/>
    <col min="4613" max="4864" width="9" style="3"/>
    <col min="4865" max="4866" width="5.375" style="3" customWidth="1"/>
    <col min="4867" max="4867" width="28.625" style="3" customWidth="1"/>
    <col min="4868" max="4868" width="11.625" style="3" customWidth="1"/>
    <col min="4869" max="5120" width="9" style="3"/>
    <col min="5121" max="5122" width="5.375" style="3" customWidth="1"/>
    <col min="5123" max="5123" width="28.625" style="3" customWidth="1"/>
    <col min="5124" max="5124" width="11.625" style="3" customWidth="1"/>
    <col min="5125" max="5376" width="9" style="3"/>
    <col min="5377" max="5378" width="5.375" style="3" customWidth="1"/>
    <col min="5379" max="5379" width="28.625" style="3" customWidth="1"/>
    <col min="5380" max="5380" width="11.625" style="3" customWidth="1"/>
    <col min="5381" max="5632" width="9" style="3"/>
    <col min="5633" max="5634" width="5.375" style="3" customWidth="1"/>
    <col min="5635" max="5635" width="28.625" style="3" customWidth="1"/>
    <col min="5636" max="5636" width="11.625" style="3" customWidth="1"/>
    <col min="5637" max="5888" width="9" style="3"/>
    <col min="5889" max="5890" width="5.375" style="3" customWidth="1"/>
    <col min="5891" max="5891" width="28.625" style="3" customWidth="1"/>
    <col min="5892" max="5892" width="11.625" style="3" customWidth="1"/>
    <col min="5893" max="6144" width="9" style="3"/>
    <col min="6145" max="6146" width="5.375" style="3" customWidth="1"/>
    <col min="6147" max="6147" width="28.625" style="3" customWidth="1"/>
    <col min="6148" max="6148" width="11.625" style="3" customWidth="1"/>
    <col min="6149" max="6400" width="9" style="3"/>
    <col min="6401" max="6402" width="5.375" style="3" customWidth="1"/>
    <col min="6403" max="6403" width="28.625" style="3" customWidth="1"/>
    <col min="6404" max="6404" width="11.625" style="3" customWidth="1"/>
    <col min="6405" max="6656" width="9" style="3"/>
    <col min="6657" max="6658" width="5.375" style="3" customWidth="1"/>
    <col min="6659" max="6659" width="28.625" style="3" customWidth="1"/>
    <col min="6660" max="6660" width="11.625" style="3" customWidth="1"/>
    <col min="6661" max="6912" width="9" style="3"/>
    <col min="6913" max="6914" width="5.375" style="3" customWidth="1"/>
    <col min="6915" max="6915" width="28.625" style="3" customWidth="1"/>
    <col min="6916" max="6916" width="11.625" style="3" customWidth="1"/>
    <col min="6917" max="7168" width="9" style="3"/>
    <col min="7169" max="7170" width="5.375" style="3" customWidth="1"/>
    <col min="7171" max="7171" width="28.625" style="3" customWidth="1"/>
    <col min="7172" max="7172" width="11.625" style="3" customWidth="1"/>
    <col min="7173" max="7424" width="9" style="3"/>
    <col min="7425" max="7426" width="5.375" style="3" customWidth="1"/>
    <col min="7427" max="7427" width="28.625" style="3" customWidth="1"/>
    <col min="7428" max="7428" width="11.625" style="3" customWidth="1"/>
    <col min="7429" max="7680" width="9" style="3"/>
    <col min="7681" max="7682" width="5.375" style="3" customWidth="1"/>
    <col min="7683" max="7683" width="28.625" style="3" customWidth="1"/>
    <col min="7684" max="7684" width="11.625" style="3" customWidth="1"/>
    <col min="7685" max="7936" width="9" style="3"/>
    <col min="7937" max="7938" width="5.375" style="3" customWidth="1"/>
    <col min="7939" max="7939" width="28.625" style="3" customWidth="1"/>
    <col min="7940" max="7940" width="11.625" style="3" customWidth="1"/>
    <col min="7941" max="8192" width="9" style="3"/>
    <col min="8193" max="8194" width="5.375" style="3" customWidth="1"/>
    <col min="8195" max="8195" width="28.625" style="3" customWidth="1"/>
    <col min="8196" max="8196" width="11.625" style="3" customWidth="1"/>
    <col min="8197" max="8448" width="9" style="3"/>
    <col min="8449" max="8450" width="5.375" style="3" customWidth="1"/>
    <col min="8451" max="8451" width="28.625" style="3" customWidth="1"/>
    <col min="8452" max="8452" width="11.625" style="3" customWidth="1"/>
    <col min="8453" max="8704" width="9" style="3"/>
    <col min="8705" max="8706" width="5.375" style="3" customWidth="1"/>
    <col min="8707" max="8707" width="28.625" style="3" customWidth="1"/>
    <col min="8708" max="8708" width="11.625" style="3" customWidth="1"/>
    <col min="8709" max="8960" width="9" style="3"/>
    <col min="8961" max="8962" width="5.375" style="3" customWidth="1"/>
    <col min="8963" max="8963" width="28.625" style="3" customWidth="1"/>
    <col min="8964" max="8964" width="11.625" style="3" customWidth="1"/>
    <col min="8965" max="9216" width="9" style="3"/>
    <col min="9217" max="9218" width="5.375" style="3" customWidth="1"/>
    <col min="9219" max="9219" width="28.625" style="3" customWidth="1"/>
    <col min="9220" max="9220" width="11.625" style="3" customWidth="1"/>
    <col min="9221" max="9472" width="9" style="3"/>
    <col min="9473" max="9474" width="5.375" style="3" customWidth="1"/>
    <col min="9475" max="9475" width="28.625" style="3" customWidth="1"/>
    <col min="9476" max="9476" width="11.625" style="3" customWidth="1"/>
    <col min="9477" max="9728" width="9" style="3"/>
    <col min="9729" max="9730" width="5.375" style="3" customWidth="1"/>
    <col min="9731" max="9731" width="28.625" style="3" customWidth="1"/>
    <col min="9732" max="9732" width="11.625" style="3" customWidth="1"/>
    <col min="9733" max="9984" width="9" style="3"/>
    <col min="9985" max="9986" width="5.375" style="3" customWidth="1"/>
    <col min="9987" max="9987" width="28.625" style="3" customWidth="1"/>
    <col min="9988" max="9988" width="11.625" style="3" customWidth="1"/>
    <col min="9989" max="10240" width="9" style="3"/>
    <col min="10241" max="10242" width="5.375" style="3" customWidth="1"/>
    <col min="10243" max="10243" width="28.625" style="3" customWidth="1"/>
    <col min="10244" max="10244" width="11.625" style="3" customWidth="1"/>
    <col min="10245" max="10496" width="9" style="3"/>
    <col min="10497" max="10498" width="5.375" style="3" customWidth="1"/>
    <col min="10499" max="10499" width="28.625" style="3" customWidth="1"/>
    <col min="10500" max="10500" width="11.625" style="3" customWidth="1"/>
    <col min="10501" max="10752" width="9" style="3"/>
    <col min="10753" max="10754" width="5.375" style="3" customWidth="1"/>
    <col min="10755" max="10755" width="28.625" style="3" customWidth="1"/>
    <col min="10756" max="10756" width="11.625" style="3" customWidth="1"/>
    <col min="10757" max="11008" width="9" style="3"/>
    <col min="11009" max="11010" width="5.375" style="3" customWidth="1"/>
    <col min="11011" max="11011" width="28.625" style="3" customWidth="1"/>
    <col min="11012" max="11012" width="11.625" style="3" customWidth="1"/>
    <col min="11013" max="11264" width="9" style="3"/>
    <col min="11265" max="11266" width="5.375" style="3" customWidth="1"/>
    <col min="11267" max="11267" width="28.625" style="3" customWidth="1"/>
    <col min="11268" max="11268" width="11.625" style="3" customWidth="1"/>
    <col min="11269" max="11520" width="9" style="3"/>
    <col min="11521" max="11522" width="5.375" style="3" customWidth="1"/>
    <col min="11523" max="11523" width="28.625" style="3" customWidth="1"/>
    <col min="11524" max="11524" width="11.625" style="3" customWidth="1"/>
    <col min="11525" max="11776" width="9" style="3"/>
    <col min="11777" max="11778" width="5.375" style="3" customWidth="1"/>
    <col min="11779" max="11779" width="28.625" style="3" customWidth="1"/>
    <col min="11780" max="11780" width="11.625" style="3" customWidth="1"/>
    <col min="11781" max="12032" width="9" style="3"/>
    <col min="12033" max="12034" width="5.375" style="3" customWidth="1"/>
    <col min="12035" max="12035" width="28.625" style="3" customWidth="1"/>
    <col min="12036" max="12036" width="11.625" style="3" customWidth="1"/>
    <col min="12037" max="12288" width="9" style="3"/>
    <col min="12289" max="12290" width="5.375" style="3" customWidth="1"/>
    <col min="12291" max="12291" width="28.625" style="3" customWidth="1"/>
    <col min="12292" max="12292" width="11.625" style="3" customWidth="1"/>
    <col min="12293" max="12544" width="9" style="3"/>
    <col min="12545" max="12546" width="5.375" style="3" customWidth="1"/>
    <col min="12547" max="12547" width="28.625" style="3" customWidth="1"/>
    <col min="12548" max="12548" width="11.625" style="3" customWidth="1"/>
    <col min="12549" max="12800" width="9" style="3"/>
    <col min="12801" max="12802" width="5.375" style="3" customWidth="1"/>
    <col min="12803" max="12803" width="28.625" style="3" customWidth="1"/>
    <col min="12804" max="12804" width="11.625" style="3" customWidth="1"/>
    <col min="12805" max="13056" width="9" style="3"/>
    <col min="13057" max="13058" width="5.375" style="3" customWidth="1"/>
    <col min="13059" max="13059" width="28.625" style="3" customWidth="1"/>
    <col min="13060" max="13060" width="11.625" style="3" customWidth="1"/>
    <col min="13061" max="13312" width="9" style="3"/>
    <col min="13313" max="13314" width="5.375" style="3" customWidth="1"/>
    <col min="13315" max="13315" width="28.625" style="3" customWidth="1"/>
    <col min="13316" max="13316" width="11.625" style="3" customWidth="1"/>
    <col min="13317" max="13568" width="9" style="3"/>
    <col min="13569" max="13570" width="5.375" style="3" customWidth="1"/>
    <col min="13571" max="13571" width="28.625" style="3" customWidth="1"/>
    <col min="13572" max="13572" width="11.625" style="3" customWidth="1"/>
    <col min="13573" max="13824" width="9" style="3"/>
    <col min="13825" max="13826" width="5.375" style="3" customWidth="1"/>
    <col min="13827" max="13827" width="28.625" style="3" customWidth="1"/>
    <col min="13828" max="13828" width="11.625" style="3" customWidth="1"/>
    <col min="13829" max="14080" width="9" style="3"/>
    <col min="14081" max="14082" width="5.375" style="3" customWidth="1"/>
    <col min="14083" max="14083" width="28.625" style="3" customWidth="1"/>
    <col min="14084" max="14084" width="11.625" style="3" customWidth="1"/>
    <col min="14085" max="14336" width="9" style="3"/>
    <col min="14337" max="14338" width="5.375" style="3" customWidth="1"/>
    <col min="14339" max="14339" width="28.625" style="3" customWidth="1"/>
    <col min="14340" max="14340" width="11.625" style="3" customWidth="1"/>
    <col min="14341" max="14592" width="9" style="3"/>
    <col min="14593" max="14594" width="5.375" style="3" customWidth="1"/>
    <col min="14595" max="14595" width="28.625" style="3" customWidth="1"/>
    <col min="14596" max="14596" width="11.625" style="3" customWidth="1"/>
    <col min="14597" max="14848" width="9" style="3"/>
    <col min="14849" max="14850" width="5.375" style="3" customWidth="1"/>
    <col min="14851" max="14851" width="28.625" style="3" customWidth="1"/>
    <col min="14852" max="14852" width="11.625" style="3" customWidth="1"/>
    <col min="14853" max="15104" width="9" style="3"/>
    <col min="15105" max="15106" width="5.375" style="3" customWidth="1"/>
    <col min="15107" max="15107" width="28.625" style="3" customWidth="1"/>
    <col min="15108" max="15108" width="11.625" style="3" customWidth="1"/>
    <col min="15109" max="15360" width="9" style="3"/>
    <col min="15361" max="15362" width="5.375" style="3" customWidth="1"/>
    <col min="15363" max="15363" width="28.625" style="3" customWidth="1"/>
    <col min="15364" max="15364" width="11.625" style="3" customWidth="1"/>
    <col min="15365" max="15616" width="9" style="3"/>
    <col min="15617" max="15618" width="5.375" style="3" customWidth="1"/>
    <col min="15619" max="15619" width="28.625" style="3" customWidth="1"/>
    <col min="15620" max="15620" width="11.625" style="3" customWidth="1"/>
    <col min="15621" max="15872" width="9" style="3"/>
    <col min="15873" max="15874" width="5.375" style="3" customWidth="1"/>
    <col min="15875" max="15875" width="28.625" style="3" customWidth="1"/>
    <col min="15876" max="15876" width="11.625" style="3" customWidth="1"/>
    <col min="15877" max="16128" width="9" style="3"/>
    <col min="16129" max="16130" width="5.375" style="3" customWidth="1"/>
    <col min="16131" max="16131" width="28.625" style="3" customWidth="1"/>
    <col min="16132" max="16132" width="11.625" style="3" customWidth="1"/>
    <col min="16133" max="16384" width="9" style="3"/>
  </cols>
  <sheetData>
    <row r="1" spans="1:7">
      <c r="A1" s="4"/>
      <c r="B1" s="4"/>
      <c r="C1" s="4"/>
      <c r="D1" s="4"/>
      <c r="E1" s="4"/>
      <c r="F1" s="4"/>
    </row>
    <row r="2" spans="1:7" ht="30.75" customHeight="1">
      <c r="B2" s="5"/>
      <c r="C2" s="6" t="s">
        <v>12</v>
      </c>
      <c r="D2" s="6" t="s">
        <v>4</v>
      </c>
      <c r="E2" s="6" t="s">
        <v>13</v>
      </c>
      <c r="F2" s="6" t="s">
        <v>14</v>
      </c>
      <c r="G2" s="6"/>
    </row>
    <row r="3" spans="1:7" ht="17.100000000000001" customHeight="1">
      <c r="B3" s="7">
        <v>0</v>
      </c>
      <c r="C3" s="8" t="s">
        <v>15</v>
      </c>
      <c r="D3" s="9">
        <v>2</v>
      </c>
      <c r="E3" s="9">
        <v>6</v>
      </c>
      <c r="F3" s="10">
        <f t="shared" ref="F3:F14" si="0">SUM(D3:E3)</f>
        <v>8</v>
      </c>
      <c r="G3" s="11"/>
    </row>
    <row r="4" spans="1:7" ht="17.100000000000001" customHeight="1">
      <c r="B4" s="7">
        <v>1</v>
      </c>
      <c r="C4" s="8" t="s">
        <v>16</v>
      </c>
      <c r="D4" s="9">
        <v>3</v>
      </c>
      <c r="E4" s="9">
        <v>6</v>
      </c>
      <c r="F4" s="10">
        <f t="shared" si="0"/>
        <v>9</v>
      </c>
      <c r="G4" s="11"/>
    </row>
    <row r="5" spans="1:7" ht="17.100000000000001" customHeight="1">
      <c r="B5" s="7">
        <v>2</v>
      </c>
      <c r="C5" s="8" t="s">
        <v>17</v>
      </c>
      <c r="D5" s="9">
        <v>4</v>
      </c>
      <c r="E5" s="9">
        <v>6</v>
      </c>
      <c r="F5" s="10">
        <f t="shared" si="0"/>
        <v>10</v>
      </c>
      <c r="G5" s="11"/>
    </row>
    <row r="6" spans="1:7" ht="17.100000000000001" customHeight="1">
      <c r="B6" s="7">
        <v>3</v>
      </c>
      <c r="C6" s="8" t="s">
        <v>18</v>
      </c>
      <c r="D6" s="9">
        <v>5</v>
      </c>
      <c r="E6" s="9">
        <v>6</v>
      </c>
      <c r="F6" s="10">
        <f t="shared" si="0"/>
        <v>11</v>
      </c>
      <c r="G6" s="11"/>
    </row>
    <row r="7" spans="1:7" ht="17.100000000000001" customHeight="1">
      <c r="B7" s="7">
        <v>4</v>
      </c>
      <c r="C7" s="8" t="s">
        <v>19</v>
      </c>
      <c r="D7" s="9">
        <v>6</v>
      </c>
      <c r="E7" s="9">
        <v>6</v>
      </c>
      <c r="F7" s="10">
        <f t="shared" si="0"/>
        <v>12</v>
      </c>
      <c r="G7" s="11"/>
    </row>
    <row r="8" spans="1:7" ht="17.100000000000001" customHeight="1">
      <c r="B8" s="7">
        <v>5</v>
      </c>
      <c r="C8" s="8" t="s">
        <v>20</v>
      </c>
      <c r="D8" s="9">
        <v>7</v>
      </c>
      <c r="E8" s="9">
        <v>6</v>
      </c>
      <c r="F8" s="10">
        <f t="shared" si="0"/>
        <v>13</v>
      </c>
      <c r="G8" s="11"/>
    </row>
    <row r="9" spans="1:7" ht="17.100000000000001" customHeight="1">
      <c r="B9" s="7">
        <v>6</v>
      </c>
      <c r="C9" s="8" t="s">
        <v>21</v>
      </c>
      <c r="D9" s="9">
        <v>8</v>
      </c>
      <c r="E9" s="9">
        <v>6</v>
      </c>
      <c r="F9" s="10">
        <f t="shared" si="0"/>
        <v>14</v>
      </c>
      <c r="G9" s="11"/>
    </row>
    <row r="10" spans="1:7" ht="17.100000000000001" customHeight="1">
      <c r="B10" s="7">
        <v>7</v>
      </c>
      <c r="C10" s="8" t="s">
        <v>22</v>
      </c>
      <c r="D10" s="9">
        <v>9</v>
      </c>
      <c r="E10" s="9">
        <v>6</v>
      </c>
      <c r="F10" s="10">
        <f t="shared" si="0"/>
        <v>15</v>
      </c>
      <c r="G10" s="11"/>
    </row>
    <row r="11" spans="1:7" ht="17.100000000000001" customHeight="1">
      <c r="B11" s="7">
        <v>8</v>
      </c>
      <c r="C11" s="8" t="s">
        <v>23</v>
      </c>
      <c r="D11" s="9">
        <v>10</v>
      </c>
      <c r="E11" s="9">
        <v>6</v>
      </c>
      <c r="F11" s="10">
        <f t="shared" si="0"/>
        <v>16</v>
      </c>
      <c r="G11" s="11"/>
    </row>
    <row r="12" spans="1:7" ht="17.100000000000001" customHeight="1">
      <c r="B12" s="7">
        <v>9</v>
      </c>
      <c r="C12" s="8" t="s">
        <v>24</v>
      </c>
      <c r="D12" s="9">
        <v>11</v>
      </c>
      <c r="E12" s="9">
        <v>6</v>
      </c>
      <c r="F12" s="10">
        <f t="shared" si="0"/>
        <v>17</v>
      </c>
      <c r="G12" s="11"/>
    </row>
    <row r="13" spans="1:7" ht="17.100000000000001" customHeight="1">
      <c r="B13" s="7">
        <v>10</v>
      </c>
      <c r="C13" s="8" t="s">
        <v>25</v>
      </c>
      <c r="D13" s="9">
        <v>12</v>
      </c>
      <c r="E13" s="9">
        <v>6</v>
      </c>
      <c r="F13" s="10">
        <f t="shared" si="0"/>
        <v>18</v>
      </c>
      <c r="G13" s="11"/>
    </row>
    <row r="14" spans="1:7">
      <c r="B14" s="7">
        <v>11</v>
      </c>
      <c r="C14" s="8" t="s">
        <v>217</v>
      </c>
      <c r="D14" s="9">
        <v>12</v>
      </c>
      <c r="E14" s="9">
        <v>7</v>
      </c>
      <c r="F14" s="10">
        <f t="shared" si="0"/>
        <v>19</v>
      </c>
      <c r="G14" s="11"/>
    </row>
    <row r="15" spans="1:7">
      <c r="C15" s="8"/>
      <c r="D15" s="7"/>
      <c r="E15" s="7"/>
    </row>
  </sheetData>
  <sheetProtection password="EE69"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7CF4-2E49-4471-8FF5-74054912D2B3}">
  <sheetPr>
    <tabColor theme="1"/>
  </sheetPr>
  <dimension ref="B1:CE91"/>
  <sheetViews>
    <sheetView showGridLines="0" topLeftCell="R1" zoomScaleNormal="100" workbookViewId="0"/>
  </sheetViews>
  <sheetFormatPr defaultColWidth="2" defaultRowHeight="12"/>
  <cols>
    <col min="1" max="1" width="2" style="303"/>
    <col min="2" max="2" width="7.625" style="303" bestFit="1" customWidth="1"/>
    <col min="3" max="4" width="4.5" style="303" bestFit="1" customWidth="1"/>
    <col min="5" max="5" width="2" style="303"/>
    <col min="6" max="6" width="9.125" style="303" bestFit="1" customWidth="1"/>
    <col min="7" max="7" width="15.5" style="303" bestFit="1" customWidth="1"/>
    <col min="8" max="8" width="12.125" style="303" bestFit="1" customWidth="1"/>
    <col min="9" max="9" width="6" style="303" bestFit="1" customWidth="1"/>
    <col min="10" max="10" width="12.375" style="303" bestFit="1" customWidth="1"/>
    <col min="11" max="11" width="29" style="303" bestFit="1" customWidth="1"/>
    <col min="12" max="12" width="4.5" style="303" bestFit="1" customWidth="1"/>
    <col min="13" max="13" width="7.125" style="303" bestFit="1" customWidth="1"/>
    <col min="14" max="15" width="3.375" style="303"/>
    <col min="16" max="16" width="21.375" style="303" bestFit="1" customWidth="1"/>
    <col min="17" max="17" width="9.875" style="303" customWidth="1"/>
    <col min="18" max="18" width="4.5" style="303" bestFit="1" customWidth="1"/>
    <col min="19" max="24" width="5.5" style="303" bestFit="1" customWidth="1"/>
    <col min="25" max="25" width="9.625" style="303" bestFit="1" customWidth="1"/>
    <col min="26" max="28" width="5.5" style="303" customWidth="1"/>
    <col min="29" max="31" width="2" style="303"/>
    <col min="32" max="35" width="3.875" style="303" customWidth="1"/>
    <col min="36" max="43" width="2" style="303"/>
    <col min="44" max="63" width="2.5" style="303" customWidth="1"/>
    <col min="64" max="83" width="3.125" style="303" customWidth="1"/>
    <col min="84" max="16384" width="2" style="303"/>
  </cols>
  <sheetData>
    <row r="1" spans="2:63">
      <c r="N1" s="303" t="s">
        <v>289</v>
      </c>
      <c r="Q1" s="303">
        <v>2</v>
      </c>
      <c r="R1" s="303">
        <v>3</v>
      </c>
      <c r="S1" s="303">
        <v>4</v>
      </c>
      <c r="T1" s="303">
        <v>5</v>
      </c>
      <c r="U1" s="303">
        <v>6</v>
      </c>
      <c r="V1" s="303">
        <v>7</v>
      </c>
      <c r="W1" s="303">
        <v>8</v>
      </c>
      <c r="X1" s="303">
        <v>9</v>
      </c>
    </row>
    <row r="2" spans="2:63" ht="99">
      <c r="P2" s="311" t="s">
        <v>290</v>
      </c>
      <c r="Q2" s="346" t="s">
        <v>291</v>
      </c>
      <c r="R2" s="346" t="s">
        <v>292</v>
      </c>
      <c r="S2" s="347" t="s">
        <v>293</v>
      </c>
      <c r="T2" s="347" t="s">
        <v>294</v>
      </c>
      <c r="U2" s="347" t="s">
        <v>295</v>
      </c>
      <c r="V2" s="347" t="s">
        <v>296</v>
      </c>
      <c r="W2" s="347" t="s">
        <v>297</v>
      </c>
      <c r="X2" s="347" t="s">
        <v>298</v>
      </c>
      <c r="Y2" s="384" t="s">
        <v>312</v>
      </c>
      <c r="Z2" s="385" t="s">
        <v>313</v>
      </c>
      <c r="AA2" s="385" t="s">
        <v>314</v>
      </c>
      <c r="AB2" s="385" t="s">
        <v>315</v>
      </c>
    </row>
    <row r="3" spans="2:63">
      <c r="P3" s="348" t="s">
        <v>299</v>
      </c>
      <c r="Q3" s="348">
        <v>12</v>
      </c>
      <c r="R3" s="348">
        <v>21</v>
      </c>
      <c r="S3" s="348">
        <v>33</v>
      </c>
      <c r="T3" s="348">
        <v>44</v>
      </c>
      <c r="U3" s="348">
        <v>54</v>
      </c>
      <c r="V3" s="348">
        <v>79</v>
      </c>
      <c r="W3" s="348">
        <v>96</v>
      </c>
      <c r="X3" s="348">
        <v>111</v>
      </c>
      <c r="Y3" s="386">
        <v>119</v>
      </c>
      <c r="Z3" s="386">
        <v>120</v>
      </c>
      <c r="AA3" s="386">
        <v>121</v>
      </c>
      <c r="AB3" s="386">
        <v>122</v>
      </c>
    </row>
    <row r="5" spans="2:63">
      <c r="N5" s="303" t="s">
        <v>289</v>
      </c>
      <c r="Q5" s="303">
        <v>2</v>
      </c>
      <c r="R5" s="303">
        <v>3</v>
      </c>
      <c r="S5" s="303">
        <v>4</v>
      </c>
      <c r="T5" s="303">
        <v>5</v>
      </c>
      <c r="U5" s="303">
        <v>6</v>
      </c>
      <c r="V5" s="303">
        <v>7</v>
      </c>
      <c r="W5" s="303">
        <v>8</v>
      </c>
      <c r="X5" s="303">
        <v>9</v>
      </c>
    </row>
    <row r="6" spans="2:63" ht="79.5">
      <c r="P6" s="311" t="s">
        <v>290</v>
      </c>
      <c r="Q6" s="346" t="s">
        <v>291</v>
      </c>
      <c r="R6" s="346" t="s">
        <v>292</v>
      </c>
      <c r="S6" s="347" t="s">
        <v>293</v>
      </c>
      <c r="T6" s="347" t="s">
        <v>294</v>
      </c>
      <c r="U6" s="347" t="s">
        <v>295</v>
      </c>
      <c r="V6" s="347" t="s">
        <v>296</v>
      </c>
      <c r="W6" s="347" t="s">
        <v>297</v>
      </c>
      <c r="X6" s="347" t="s">
        <v>298</v>
      </c>
    </row>
    <row r="7" spans="2:63">
      <c r="P7" s="348" t="s">
        <v>299</v>
      </c>
      <c r="Q7" s="348">
        <v>19</v>
      </c>
      <c r="R7" s="348">
        <v>28</v>
      </c>
      <c r="S7" s="348">
        <v>39</v>
      </c>
      <c r="T7" s="348">
        <v>50</v>
      </c>
      <c r="U7" s="348">
        <v>60</v>
      </c>
      <c r="V7" s="348">
        <v>85</v>
      </c>
      <c r="W7" s="348">
        <v>102</v>
      </c>
      <c r="X7" s="348">
        <v>117</v>
      </c>
      <c r="AR7" s="1165" t="s">
        <v>136</v>
      </c>
      <c r="AS7" s="1165"/>
      <c r="AT7" s="1165"/>
      <c r="AU7" s="1165"/>
      <c r="AV7" s="1165"/>
      <c r="AW7" s="1165"/>
      <c r="AX7" s="1165"/>
      <c r="AY7" s="1165"/>
      <c r="AZ7" s="1165"/>
      <c r="BA7" s="1165"/>
      <c r="BB7" s="1165"/>
      <c r="BC7" s="1165"/>
      <c r="BD7" s="1165"/>
      <c r="BE7" s="1165"/>
      <c r="BF7" s="1165"/>
      <c r="BG7" s="1165"/>
      <c r="BH7" s="1165"/>
      <c r="BI7" s="1165"/>
      <c r="BJ7" s="1165"/>
      <c r="BK7" s="1165"/>
    </row>
    <row r="8" spans="2:63">
      <c r="P8" s="349" t="s">
        <v>329</v>
      </c>
      <c r="Q8" s="329">
        <f t="shared" ref="Q8:X8" si="0">VLOOKUP($P8,単価表,Q$7,FALSE)</f>
        <v>2.8</v>
      </c>
      <c r="R8" s="329">
        <f t="shared" si="0"/>
        <v>2.8</v>
      </c>
      <c r="S8" s="329">
        <v>0</v>
      </c>
      <c r="T8" s="329">
        <f t="shared" si="0"/>
        <v>3.7</v>
      </c>
      <c r="U8" s="329">
        <f t="shared" si="0"/>
        <v>0</v>
      </c>
      <c r="V8" s="329">
        <f t="shared" si="0"/>
        <v>6.5</v>
      </c>
      <c r="W8" s="329">
        <f t="shared" si="0"/>
        <v>2.8</v>
      </c>
      <c r="X8" s="329">
        <f t="shared" si="0"/>
        <v>1.9</v>
      </c>
      <c r="AR8" s="1165"/>
      <c r="AS8" s="1165"/>
      <c r="AT8" s="1165"/>
      <c r="AU8" s="1165"/>
      <c r="AV8" s="1165"/>
      <c r="AW8" s="1165"/>
      <c r="AX8" s="1165"/>
      <c r="AY8" s="1165"/>
      <c r="AZ8" s="1165"/>
      <c r="BA8" s="1165"/>
      <c r="BB8" s="1165"/>
      <c r="BC8" s="1165"/>
      <c r="BD8" s="1165"/>
      <c r="BE8" s="1165"/>
      <c r="BF8" s="1165"/>
      <c r="BG8" s="1165"/>
      <c r="BH8" s="1165"/>
      <c r="BI8" s="1165"/>
      <c r="BJ8" s="1165"/>
      <c r="BK8" s="1165"/>
    </row>
    <row r="9" spans="2:63">
      <c r="P9" s="349" t="s">
        <v>330</v>
      </c>
      <c r="Q9" s="329">
        <f t="shared" ref="Q9:U11" si="1">VLOOKUP($P9,単価表,Q$7,FALSE)</f>
        <v>2.8</v>
      </c>
      <c r="R9" s="329">
        <f t="shared" si="1"/>
        <v>2.8</v>
      </c>
      <c r="S9" s="329">
        <f t="shared" si="1"/>
        <v>2.8</v>
      </c>
      <c r="T9" s="329">
        <f t="shared" si="1"/>
        <v>0</v>
      </c>
      <c r="U9" s="329">
        <f t="shared" si="1"/>
        <v>0</v>
      </c>
      <c r="V9" s="329">
        <f t="shared" ref="V9:X11" si="2">V8</f>
        <v>6.5</v>
      </c>
      <c r="W9" s="329">
        <f t="shared" si="2"/>
        <v>2.8</v>
      </c>
      <c r="X9" s="329">
        <f t="shared" si="2"/>
        <v>1.9</v>
      </c>
      <c r="AR9" s="1166" t="s">
        <v>11</v>
      </c>
      <c r="AS9" s="1167"/>
      <c r="AT9" s="1167"/>
      <c r="AU9" s="1167"/>
      <c r="AV9" s="1166" t="s">
        <v>10</v>
      </c>
      <c r="AW9" s="1167"/>
      <c r="AX9" s="1167"/>
      <c r="AY9" s="1168"/>
      <c r="AZ9" s="1166" t="s">
        <v>9</v>
      </c>
      <c r="BA9" s="1167"/>
      <c r="BB9" s="1167"/>
      <c r="BC9" s="1168"/>
      <c r="BD9" s="1166" t="s">
        <v>137</v>
      </c>
      <c r="BE9" s="1167"/>
      <c r="BF9" s="1167"/>
      <c r="BG9" s="1168"/>
      <c r="BH9" s="1166" t="s">
        <v>58</v>
      </c>
      <c r="BI9" s="1167"/>
      <c r="BJ9" s="1167"/>
      <c r="BK9" s="1168"/>
    </row>
    <row r="10" spans="2:63">
      <c r="P10" s="349" t="s">
        <v>331</v>
      </c>
      <c r="Q10" s="329">
        <f t="shared" si="1"/>
        <v>2.7</v>
      </c>
      <c r="R10" s="329">
        <f t="shared" si="1"/>
        <v>2.7</v>
      </c>
      <c r="S10" s="329">
        <f t="shared" si="1"/>
        <v>0</v>
      </c>
      <c r="T10" s="329">
        <f t="shared" si="1"/>
        <v>0</v>
      </c>
      <c r="U10" s="329">
        <f t="shared" si="1"/>
        <v>2.6</v>
      </c>
      <c r="V10" s="329">
        <f t="shared" si="2"/>
        <v>6.5</v>
      </c>
      <c r="W10" s="329">
        <f t="shared" si="2"/>
        <v>2.8</v>
      </c>
      <c r="X10" s="329">
        <f t="shared" si="2"/>
        <v>1.9</v>
      </c>
      <c r="AR10" s="1171" t="s">
        <v>138</v>
      </c>
      <c r="AS10" s="1172"/>
      <c r="AT10" s="1169" t="s">
        <v>139</v>
      </c>
      <c r="AU10" s="1170"/>
      <c r="AV10" s="1171" t="s">
        <v>138</v>
      </c>
      <c r="AW10" s="1172"/>
      <c r="AX10" s="1169" t="s">
        <v>139</v>
      </c>
      <c r="AY10" s="1170"/>
      <c r="AZ10" s="1171" t="s">
        <v>138</v>
      </c>
      <c r="BA10" s="1172"/>
      <c r="BB10" s="1169" t="s">
        <v>139</v>
      </c>
      <c r="BC10" s="1170"/>
      <c r="BD10" s="1171" t="s">
        <v>138</v>
      </c>
      <c r="BE10" s="1172"/>
      <c r="BF10" s="1169" t="s">
        <v>139</v>
      </c>
      <c r="BG10" s="1170"/>
      <c r="BH10" s="1171" t="s">
        <v>138</v>
      </c>
      <c r="BI10" s="1172"/>
      <c r="BJ10" s="1169" t="s">
        <v>139</v>
      </c>
      <c r="BK10" s="1170"/>
    </row>
    <row r="11" spans="2:63">
      <c r="P11" s="349" t="s">
        <v>332</v>
      </c>
      <c r="Q11" s="329">
        <f t="shared" si="1"/>
        <v>2.8</v>
      </c>
      <c r="R11" s="329">
        <f t="shared" si="1"/>
        <v>2.7</v>
      </c>
      <c r="S11" s="329">
        <f t="shared" si="1"/>
        <v>0</v>
      </c>
      <c r="T11" s="329">
        <f t="shared" si="1"/>
        <v>0</v>
      </c>
      <c r="U11" s="329">
        <f t="shared" si="1"/>
        <v>0</v>
      </c>
      <c r="V11" s="329">
        <f t="shared" si="2"/>
        <v>6.5</v>
      </c>
      <c r="W11" s="329">
        <f t="shared" si="2"/>
        <v>2.8</v>
      </c>
      <c r="X11" s="329">
        <f t="shared" si="2"/>
        <v>1.9</v>
      </c>
      <c r="AH11" s="1183" t="s">
        <v>140</v>
      </c>
      <c r="AI11" s="1184" t="s">
        <v>141</v>
      </c>
      <c r="AJ11" s="1187" t="s">
        <v>239</v>
      </c>
      <c r="AK11" s="1188"/>
      <c r="AL11" s="1188"/>
      <c r="AM11" s="1188"/>
      <c r="AN11" s="1188"/>
      <c r="AO11" s="1188"/>
      <c r="AP11" s="1188"/>
      <c r="AQ11" s="1188"/>
      <c r="AR11" s="372"/>
      <c r="AS11" s="373"/>
      <c r="AT11" s="373"/>
      <c r="AU11" s="373"/>
      <c r="AV11" s="372"/>
      <c r="AW11" s="373"/>
      <c r="AX11" s="373"/>
      <c r="AY11" s="374"/>
      <c r="AZ11" s="373"/>
      <c r="BA11" s="373"/>
      <c r="BB11" s="373"/>
      <c r="BC11" s="373"/>
      <c r="BD11" s="372"/>
      <c r="BE11" s="373"/>
      <c r="BF11" s="373"/>
      <c r="BG11" s="374"/>
      <c r="BH11" s="373"/>
      <c r="BI11" s="373"/>
      <c r="BJ11" s="373"/>
      <c r="BK11" s="374"/>
    </row>
    <row r="12" spans="2:63">
      <c r="B12" s="310" t="s">
        <v>6</v>
      </c>
      <c r="C12" s="309"/>
      <c r="D12" s="308"/>
      <c r="F12" s="311" t="s">
        <v>153</v>
      </c>
      <c r="G12" s="312"/>
      <c r="H12" s="308"/>
      <c r="J12" s="311" t="s">
        <v>209</v>
      </c>
      <c r="K12" s="308"/>
      <c r="P12" s="349" t="s">
        <v>333</v>
      </c>
      <c r="Q12" s="329">
        <f t="shared" ref="Q12:U18" si="3">VLOOKUP($P12,単価表,Q$7,FALSE)</f>
        <v>2.8</v>
      </c>
      <c r="R12" s="329">
        <f t="shared" si="3"/>
        <v>2.7</v>
      </c>
      <c r="S12" s="329">
        <v>0</v>
      </c>
      <c r="T12" s="329">
        <f t="shared" si="3"/>
        <v>3.7</v>
      </c>
      <c r="U12" s="329">
        <f t="shared" si="3"/>
        <v>0</v>
      </c>
      <c r="V12" s="329">
        <f>VLOOKUP($P12,単価表,V$7,FALSE)</f>
        <v>6.6</v>
      </c>
      <c r="W12" s="329">
        <f>VLOOKUP($P12,単価表,W$7,FALSE)</f>
        <v>2.7</v>
      </c>
      <c r="X12" s="329">
        <f>VLOOKUP($P12,単価表,X$7,FALSE)</f>
        <v>1.9</v>
      </c>
      <c r="AH12" s="1183"/>
      <c r="AI12" s="1185"/>
      <c r="AJ12" s="356"/>
      <c r="AK12" s="379"/>
      <c r="AL12" s="379"/>
      <c r="AM12" s="379"/>
      <c r="AN12" s="1108" t="s">
        <v>153</v>
      </c>
      <c r="AO12" s="1109"/>
      <c r="AP12" s="1109"/>
      <c r="AQ12" s="1109"/>
      <c r="AR12" s="1106" t="e">
        <f>IF(②積算表!$K43="○",②積算表!M43*VLOOKUP($H$17,加算率C,2,0),0)</f>
        <v>#N/A</v>
      </c>
      <c r="AS12" s="1104"/>
      <c r="AT12" s="1104" t="e">
        <f>IF(②積算表!$K43="○",②積算表!O43*VLOOKUP($H$17,加算率C,3,0),0)</f>
        <v>#N/A</v>
      </c>
      <c r="AU12" s="1105"/>
      <c r="AV12" s="1106" t="e">
        <f>IF(②積算表!$K43="○",②積算表!Q43*VLOOKUP($H$16,加算率C,2,0),0)</f>
        <v>#N/A</v>
      </c>
      <c r="AW12" s="1104"/>
      <c r="AX12" s="1104" t="e">
        <f>IF(②積算表!$K43="○",②積算表!S43*VLOOKUP($H$16,加算率C,3,0),0)</f>
        <v>#N/A</v>
      </c>
      <c r="AY12" s="1107"/>
      <c r="AZ12" s="1103" t="e">
        <f>IF(②積算表!$K43="○",②積算表!U43*VLOOKUP($H$15,加算率C,2,0),0)</f>
        <v>#N/A</v>
      </c>
      <c r="BA12" s="1104"/>
      <c r="BB12" s="1104" t="e">
        <f>IF(②積算表!$K43="○",②積算表!W43*VLOOKUP($H$15,加算率C,3,0),0)</f>
        <v>#N/A</v>
      </c>
      <c r="BC12" s="1105"/>
      <c r="BD12" s="1106" t="e">
        <f>IF(②積算表!$K43="○",②積算表!Y43*VLOOKUP($H$14,加算率C,2,0),0)</f>
        <v>#N/A</v>
      </c>
      <c r="BE12" s="1104"/>
      <c r="BF12" s="1104" t="e">
        <f>IF(②積算表!$K43="○",②積算表!AA43*VLOOKUP($H$14,加算率C,3,0),0)</f>
        <v>#N/A</v>
      </c>
      <c r="BG12" s="1107"/>
      <c r="BH12" s="1103" t="e">
        <f>IF(②積算表!$K43="○",②積算表!AC43*VLOOKUP($H$13,加算率C,2,0),0)</f>
        <v>#N/A</v>
      </c>
      <c r="BI12" s="1104"/>
      <c r="BJ12" s="1104" t="e">
        <f>IF(②積算表!$K43="○",②積算表!AE43*VLOOKUP($H$13,加算率C,3,0),0)</f>
        <v>#N/A</v>
      </c>
      <c r="BK12" s="1107"/>
    </row>
    <row r="13" spans="2:63">
      <c r="B13" s="305"/>
      <c r="C13" s="307">
        <v>1</v>
      </c>
      <c r="D13" s="306">
        <v>20</v>
      </c>
      <c r="F13" s="305"/>
      <c r="G13" s="321" t="s">
        <v>7</v>
      </c>
      <c r="H13" s="322" t="e">
        <f>②積算表!$AA$16&amp;G13</f>
        <v>#N/A</v>
      </c>
      <c r="J13" s="305"/>
      <c r="K13" s="327" t="s">
        <v>237</v>
      </c>
      <c r="P13" s="349" t="s">
        <v>334</v>
      </c>
      <c r="Q13" s="329">
        <f t="shared" si="3"/>
        <v>2.8</v>
      </c>
      <c r="R13" s="329">
        <f t="shared" si="3"/>
        <v>2.7</v>
      </c>
      <c r="S13" s="329">
        <f t="shared" si="3"/>
        <v>2.8</v>
      </c>
      <c r="T13" s="329">
        <f t="shared" si="3"/>
        <v>0</v>
      </c>
      <c r="U13" s="329">
        <f t="shared" si="3"/>
        <v>0</v>
      </c>
      <c r="V13" s="329">
        <f t="shared" ref="V13:X15" si="4">V12</f>
        <v>6.6</v>
      </c>
      <c r="W13" s="329">
        <f t="shared" si="4"/>
        <v>2.7</v>
      </c>
      <c r="X13" s="329">
        <f t="shared" si="4"/>
        <v>1.9</v>
      </c>
      <c r="AH13" s="1183"/>
      <c r="AI13" s="1185"/>
      <c r="AJ13" s="357"/>
      <c r="AK13" s="358"/>
      <c r="AL13" s="358"/>
      <c r="AM13" s="358"/>
      <c r="AN13" s="1156" t="s">
        <v>154</v>
      </c>
      <c r="AO13" s="1157"/>
      <c r="AP13" s="1157"/>
      <c r="AQ13" s="1157"/>
      <c r="AR13" s="1113" t="e">
        <f>IF(②積算表!$K44="○",②積算表!M44*VLOOKUP($H$24,加算率C,2,0),0)</f>
        <v>#N/A</v>
      </c>
      <c r="AS13" s="1111"/>
      <c r="AT13" s="1111" t="e">
        <f>IF(②積算表!$K44="○",②積算表!O44*VLOOKUP($H$24,加算率C,3,0),0)</f>
        <v>#N/A</v>
      </c>
      <c r="AU13" s="1112"/>
      <c r="AV13" s="1113" t="e">
        <f>IF(②積算表!$K44="○",②積算表!Q44*VLOOKUP($H$23,加算率C,2,0),0)</f>
        <v>#N/A</v>
      </c>
      <c r="AW13" s="1111"/>
      <c r="AX13" s="1111" t="e">
        <f>IF(②積算表!$K44="○",②積算表!S44*VLOOKUP($H$23,加算率C,3,0),0)</f>
        <v>#N/A</v>
      </c>
      <c r="AY13" s="1114"/>
      <c r="AZ13" s="1110" t="e">
        <f>IF(②積算表!$K44="○",②積算表!U44*VLOOKUP($H$22,加算率C,2,0),0)</f>
        <v>#N/A</v>
      </c>
      <c r="BA13" s="1111"/>
      <c r="BB13" s="1111" t="e">
        <f>IF(②積算表!$K44="○",②積算表!W44*VLOOKUP($H$22,加算率C,3,0),0)</f>
        <v>#N/A</v>
      </c>
      <c r="BC13" s="1112"/>
      <c r="BD13" s="1113" t="e">
        <f>IF(②積算表!$K44="○",②積算表!Y44*VLOOKUP($H$21,加算率C,2,0),0)</f>
        <v>#N/A</v>
      </c>
      <c r="BE13" s="1111"/>
      <c r="BF13" s="1111" t="e">
        <f>IF(②積算表!$K44="○",②積算表!AA44*VLOOKUP($H$21,加算率C,3,0),0)</f>
        <v>#N/A</v>
      </c>
      <c r="BG13" s="1114"/>
      <c r="BH13" s="1110" t="e">
        <f>IF(②積算表!$K44="○",②積算表!AC44*VLOOKUP($H$20,加算率C,2,0),0)</f>
        <v>#N/A</v>
      </c>
      <c r="BI13" s="1111"/>
      <c r="BJ13" s="1111" t="e">
        <f>IF(②積算表!$K44="○",②積算表!AE44*VLOOKUP($H$20,加算率C,3,0),0)</f>
        <v>#N/A</v>
      </c>
      <c r="BK13" s="1114"/>
    </row>
    <row r="14" spans="2:63">
      <c r="B14" s="305"/>
      <c r="C14" s="403">
        <v>21</v>
      </c>
      <c r="D14" s="404">
        <v>25</v>
      </c>
      <c r="F14" s="305"/>
      <c r="G14" s="323" t="s">
        <v>8</v>
      </c>
      <c r="H14" s="324" t="e">
        <f>②積算表!$AA$16&amp;G14</f>
        <v>#N/A</v>
      </c>
      <c r="J14" s="304"/>
      <c r="K14" s="328" t="s">
        <v>238</v>
      </c>
      <c r="P14" s="349" t="s">
        <v>335</v>
      </c>
      <c r="Q14" s="329">
        <f t="shared" si="3"/>
        <v>2.7</v>
      </c>
      <c r="R14" s="329">
        <f t="shared" si="3"/>
        <v>2.7</v>
      </c>
      <c r="S14" s="329">
        <f t="shared" si="3"/>
        <v>0</v>
      </c>
      <c r="T14" s="329">
        <f t="shared" si="3"/>
        <v>0</v>
      </c>
      <c r="U14" s="329">
        <f t="shared" si="3"/>
        <v>2.6</v>
      </c>
      <c r="V14" s="329">
        <f t="shared" si="4"/>
        <v>6.6</v>
      </c>
      <c r="W14" s="329">
        <f t="shared" si="4"/>
        <v>2.7</v>
      </c>
      <c r="X14" s="329">
        <f t="shared" si="4"/>
        <v>1.9</v>
      </c>
      <c r="AH14" s="1183"/>
      <c r="AI14" s="1185"/>
      <c r="AJ14" s="359" t="s">
        <v>142</v>
      </c>
      <c r="AK14" s="360"/>
      <c r="AL14" s="360"/>
      <c r="AM14" s="360"/>
      <c r="AN14" s="360"/>
      <c r="AO14" s="360"/>
      <c r="AP14" s="360"/>
      <c r="AQ14" s="360"/>
      <c r="AR14" s="1151"/>
      <c r="AS14" s="1152"/>
      <c r="AT14" s="1152"/>
      <c r="AU14" s="1155"/>
      <c r="AV14" s="1151"/>
      <c r="AW14" s="1152"/>
      <c r="AX14" s="1152"/>
      <c r="AY14" s="1153"/>
      <c r="AZ14" s="1154"/>
      <c r="BA14" s="1152"/>
      <c r="BB14" s="1152"/>
      <c r="BC14" s="1155"/>
      <c r="BD14" s="1113">
        <f>IF(②積算表!$K45="○",②積算表!Y45*VLOOKUP($H$28,加算率C,4,0),0)</f>
        <v>0</v>
      </c>
      <c r="BE14" s="1111"/>
      <c r="BF14" s="1111">
        <f>IF(②積算表!$K45="○",②積算表!AA45*VLOOKUP($H$28,加算率C,4,0),0)</f>
        <v>0</v>
      </c>
      <c r="BG14" s="1114"/>
      <c r="BH14" s="1154"/>
      <c r="BI14" s="1152"/>
      <c r="BJ14" s="1152"/>
      <c r="BK14" s="1153"/>
    </row>
    <row r="15" spans="2:63">
      <c r="B15" s="305"/>
      <c r="C15" s="403">
        <v>26</v>
      </c>
      <c r="D15" s="404">
        <v>30</v>
      </c>
      <c r="F15" s="305"/>
      <c r="G15" s="323" t="s">
        <v>9</v>
      </c>
      <c r="H15" s="324" t="e">
        <f>②積算表!$AA$16&amp;"１，２歳児"</f>
        <v>#N/A</v>
      </c>
      <c r="P15" s="349" t="s">
        <v>336</v>
      </c>
      <c r="Q15" s="329">
        <f t="shared" si="3"/>
        <v>2.7</v>
      </c>
      <c r="R15" s="329">
        <f t="shared" si="3"/>
        <v>2.7</v>
      </c>
      <c r="S15" s="329">
        <f t="shared" si="3"/>
        <v>0</v>
      </c>
      <c r="T15" s="329">
        <f t="shared" si="3"/>
        <v>0</v>
      </c>
      <c r="U15" s="329">
        <f t="shared" si="3"/>
        <v>0</v>
      </c>
      <c r="V15" s="329">
        <f t="shared" si="4"/>
        <v>6.6</v>
      </c>
      <c r="W15" s="329">
        <f t="shared" si="4"/>
        <v>2.7</v>
      </c>
      <c r="X15" s="329">
        <f t="shared" si="4"/>
        <v>1.9</v>
      </c>
      <c r="AH15" s="1183"/>
      <c r="AI15" s="1185"/>
      <c r="AJ15" s="360" t="s">
        <v>231</v>
      </c>
      <c r="AK15" s="360"/>
      <c r="AL15" s="360"/>
      <c r="AM15" s="360"/>
      <c r="AN15" s="360"/>
      <c r="AO15" s="360"/>
      <c r="AP15" s="360"/>
      <c r="AQ15" s="360"/>
      <c r="AR15" s="1151"/>
      <c r="AS15" s="1152"/>
      <c r="AT15" s="1152"/>
      <c r="AU15" s="1155"/>
      <c r="AV15" s="1151"/>
      <c r="AW15" s="1152"/>
      <c r="AX15" s="1152"/>
      <c r="AY15" s="1153"/>
      <c r="AZ15" s="1154"/>
      <c r="BA15" s="1152"/>
      <c r="BB15" s="1152"/>
      <c r="BC15" s="1155"/>
      <c r="BD15" s="1151"/>
      <c r="BE15" s="1152"/>
      <c r="BF15" s="1152"/>
      <c r="BG15" s="1153"/>
      <c r="BH15" s="1110">
        <f>IF(②積算表!$K46="○",②積算表!AC46*VLOOKUP($H$27,加算率C,5,0),0)</f>
        <v>0</v>
      </c>
      <c r="BI15" s="1111"/>
      <c r="BJ15" s="1111">
        <f>IF(②積算表!$K46="○",②積算表!AE46*VLOOKUP($H$27,加算率C,5,0),0)</f>
        <v>0</v>
      </c>
      <c r="BK15" s="1114"/>
    </row>
    <row r="16" spans="2:63">
      <c r="B16" s="305"/>
      <c r="C16" s="403">
        <v>31</v>
      </c>
      <c r="D16" s="404">
        <v>35</v>
      </c>
      <c r="F16" s="305"/>
      <c r="G16" s="323" t="s">
        <v>10</v>
      </c>
      <c r="H16" s="324" t="e">
        <f>②積算表!$AA$16&amp;"１，２歳児"</f>
        <v>#N/A</v>
      </c>
      <c r="J16" s="311" t="s">
        <v>210</v>
      </c>
      <c r="K16" s="308"/>
      <c r="P16" s="349" t="s">
        <v>337</v>
      </c>
      <c r="Q16" s="329">
        <f t="shared" si="3"/>
        <v>2.8</v>
      </c>
      <c r="R16" s="329">
        <f t="shared" si="3"/>
        <v>2.7</v>
      </c>
      <c r="S16" s="329">
        <v>0</v>
      </c>
      <c r="T16" s="329">
        <f t="shared" si="3"/>
        <v>3.7</v>
      </c>
      <c r="U16" s="329">
        <f t="shared" si="3"/>
        <v>0</v>
      </c>
      <c r="V16" s="329">
        <f>VLOOKUP($P16,単価表,V$7,FALSE)</f>
        <v>6.6</v>
      </c>
      <c r="W16" s="329">
        <f>VLOOKUP($P16,単価表,W$7,FALSE)</f>
        <v>2.8</v>
      </c>
      <c r="X16" s="329">
        <f>VLOOKUP($P16,単価表,X$7,FALSE)</f>
        <v>1.9</v>
      </c>
      <c r="AH16" s="1183"/>
      <c r="AI16" s="1185"/>
      <c r="AJ16" s="360" t="s">
        <v>288</v>
      </c>
      <c r="AK16" s="360"/>
      <c r="AL16" s="360"/>
      <c r="AM16" s="360"/>
      <c r="AN16" s="360"/>
      <c r="AO16" s="360"/>
      <c r="AP16" s="360"/>
      <c r="AQ16" s="360"/>
      <c r="AR16" s="1151"/>
      <c r="AS16" s="1152"/>
      <c r="AT16" s="1152"/>
      <c r="AU16" s="1155"/>
      <c r="AV16" s="1113">
        <f>IF(②積算表!$K47="○",②積算表!Q47*VLOOKUP($H$30,加算率C,6,0),0)</f>
        <v>0</v>
      </c>
      <c r="AW16" s="1111"/>
      <c r="AX16" s="1111">
        <f>IF(②積算表!$K47="○",②積算表!S47*VLOOKUP($H$30,加算率C,6,0),0)</f>
        <v>0</v>
      </c>
      <c r="AY16" s="1114"/>
      <c r="AZ16" s="1154"/>
      <c r="BA16" s="1152"/>
      <c r="BB16" s="1152"/>
      <c r="BC16" s="1155"/>
      <c r="BD16" s="1151"/>
      <c r="BE16" s="1152"/>
      <c r="BF16" s="1152"/>
      <c r="BG16" s="1153"/>
      <c r="BH16" s="1154"/>
      <c r="BI16" s="1152"/>
      <c r="BJ16" s="1152"/>
      <c r="BK16" s="1153"/>
    </row>
    <row r="17" spans="2:63">
      <c r="B17" s="305"/>
      <c r="C17" s="403">
        <v>36</v>
      </c>
      <c r="D17" s="404">
        <v>40</v>
      </c>
      <c r="F17" s="304"/>
      <c r="G17" s="325" t="s">
        <v>11</v>
      </c>
      <c r="H17" s="326" t="e">
        <f>②積算表!$AA$16&amp;G17</f>
        <v>#N/A</v>
      </c>
      <c r="J17" s="305"/>
      <c r="K17" s="327">
        <v>0</v>
      </c>
      <c r="P17" s="349" t="s">
        <v>338</v>
      </c>
      <c r="Q17" s="329">
        <f t="shared" si="3"/>
        <v>2.8</v>
      </c>
      <c r="R17" s="329">
        <f t="shared" si="3"/>
        <v>2.7</v>
      </c>
      <c r="S17" s="329">
        <f t="shared" si="3"/>
        <v>2.8</v>
      </c>
      <c r="T17" s="329">
        <f t="shared" si="3"/>
        <v>0</v>
      </c>
      <c r="U17" s="329">
        <f t="shared" si="3"/>
        <v>0</v>
      </c>
      <c r="V17" s="329">
        <f t="shared" ref="V17:X19" si="5">V16</f>
        <v>6.6</v>
      </c>
      <c r="W17" s="329">
        <f t="shared" si="5"/>
        <v>2.8</v>
      </c>
      <c r="X17" s="329">
        <f t="shared" si="5"/>
        <v>1.9</v>
      </c>
      <c r="AH17" s="1183"/>
      <c r="AI17" s="1185"/>
      <c r="AJ17" s="359" t="s">
        <v>143</v>
      </c>
      <c r="AK17" s="360"/>
      <c r="AL17" s="360"/>
      <c r="AM17" s="360"/>
      <c r="AN17" s="361"/>
      <c r="AO17" s="360"/>
      <c r="AP17" s="360"/>
      <c r="AQ17" s="360"/>
      <c r="AR17" s="1113">
        <f>IF(②積算表!$K48="○",②積算表!M48*VLOOKUP($H$27,加算率C,7,0),0)</f>
        <v>0</v>
      </c>
      <c r="AS17" s="1111"/>
      <c r="AT17" s="1111">
        <f>IF(②積算表!$K48="○",②積算表!O48*VLOOKUP($H$27,加算率C,7,0),0)</f>
        <v>0</v>
      </c>
      <c r="AU17" s="1112"/>
      <c r="AV17" s="1113">
        <f>IF(②積算表!$K48="○",②積算表!Q48*VLOOKUP($H$27,加算率C,7,0),0)</f>
        <v>0</v>
      </c>
      <c r="AW17" s="1111"/>
      <c r="AX17" s="1111">
        <f>IF(②積算表!$K48="○",②積算表!S48*VLOOKUP($H$27,加算率C,7,0),0)</f>
        <v>0</v>
      </c>
      <c r="AY17" s="1114"/>
      <c r="AZ17" s="1110">
        <f>IF(②積算表!$K48="○",②積算表!U48*VLOOKUP($H$27,加算率C,7,0),0)</f>
        <v>0</v>
      </c>
      <c r="BA17" s="1111"/>
      <c r="BB17" s="1111">
        <f>IF(②積算表!$K48="○",②積算表!W48*VLOOKUP($H$27,加算率C,7,0),0)</f>
        <v>0</v>
      </c>
      <c r="BC17" s="1112"/>
      <c r="BD17" s="1113">
        <f>IF(②積算表!$K48="○",②積算表!Y48*VLOOKUP($H$27,加算率C,7,0),0)</f>
        <v>0</v>
      </c>
      <c r="BE17" s="1111"/>
      <c r="BF17" s="1111">
        <f>IF(②積算表!$K48="○",②積算表!AA48*VLOOKUP($H$27,加算率C,7,0),0)</f>
        <v>0</v>
      </c>
      <c r="BG17" s="1114"/>
      <c r="BH17" s="1110">
        <f>IF(②積算表!$K48="○",②積算表!AC48*VLOOKUP($H$27,加算率C,7,0),0)</f>
        <v>0</v>
      </c>
      <c r="BI17" s="1111"/>
      <c r="BJ17" s="1111">
        <f>IF(②積算表!$K48="○",②積算表!AE48*VLOOKUP($H$27,加算率C,7,0),0)</f>
        <v>0</v>
      </c>
      <c r="BK17" s="1114"/>
    </row>
    <row r="18" spans="2:63" ht="12.75" thickBot="1">
      <c r="B18" s="305"/>
      <c r="C18" s="403">
        <v>41</v>
      </c>
      <c r="D18" s="404">
        <v>45</v>
      </c>
      <c r="J18" s="305"/>
      <c r="K18" s="329">
        <v>4</v>
      </c>
      <c r="P18" s="349" t="s">
        <v>339</v>
      </c>
      <c r="Q18" s="329">
        <f t="shared" si="3"/>
        <v>2.7</v>
      </c>
      <c r="R18" s="329">
        <f t="shared" si="3"/>
        <v>2.7</v>
      </c>
      <c r="S18" s="329">
        <f t="shared" si="3"/>
        <v>0</v>
      </c>
      <c r="T18" s="329">
        <f t="shared" si="3"/>
        <v>0</v>
      </c>
      <c r="U18" s="329">
        <f t="shared" si="3"/>
        <v>2.6</v>
      </c>
      <c r="V18" s="329">
        <f t="shared" si="5"/>
        <v>6.6</v>
      </c>
      <c r="W18" s="329">
        <f t="shared" si="5"/>
        <v>2.8</v>
      </c>
      <c r="X18" s="329">
        <f t="shared" si="5"/>
        <v>1.9</v>
      </c>
      <c r="AH18" s="1183"/>
      <c r="AI18" s="1185"/>
      <c r="AJ18" s="362" t="s">
        <v>35</v>
      </c>
      <c r="AK18" s="363"/>
      <c r="AL18" s="363"/>
      <c r="AM18" s="363"/>
      <c r="AN18" s="364"/>
      <c r="AO18" s="363"/>
      <c r="AP18" s="363"/>
      <c r="AQ18" s="363"/>
      <c r="AR18" s="1148">
        <f>IF(②積算表!$K49&gt;0,②積算表!M49*VLOOKUP($H$27,加算率C,8,0),0)</f>
        <v>0</v>
      </c>
      <c r="AS18" s="1146"/>
      <c r="AT18" s="1146">
        <f>IF(②積算表!$K49&gt;0,②積算表!O49*VLOOKUP($H$27,加算率C,8,0),0)</f>
        <v>0</v>
      </c>
      <c r="AU18" s="1147"/>
      <c r="AV18" s="1148">
        <f>IF(②積算表!$K49&gt;0,②積算表!Q49*VLOOKUP($H$27,加算率C,8,0),0)</f>
        <v>0</v>
      </c>
      <c r="AW18" s="1146"/>
      <c r="AX18" s="1146">
        <f>IF(②積算表!$K49&gt;0,②積算表!S49*VLOOKUP($H$27,加算率C,8,0),0)</f>
        <v>0</v>
      </c>
      <c r="AY18" s="1149"/>
      <c r="AZ18" s="1150">
        <f>IF(②積算表!$K49&gt;0,②積算表!U49*VLOOKUP($H$27,加算率C,8,0),0)</f>
        <v>0</v>
      </c>
      <c r="BA18" s="1146"/>
      <c r="BB18" s="1146">
        <f>IF(②積算表!$K49&gt;0,②積算表!W49*VLOOKUP($H$27,加算率C,8,0),0)</f>
        <v>0</v>
      </c>
      <c r="BC18" s="1147"/>
      <c r="BD18" s="1148">
        <f>IF(②積算表!$K49&gt;0,②積算表!Y49*VLOOKUP($H$27,加算率C,8,0),0)</f>
        <v>0</v>
      </c>
      <c r="BE18" s="1146"/>
      <c r="BF18" s="1146">
        <f>IF(②積算表!$K49&gt;0,②積算表!AA49*VLOOKUP($H$27,加算率C,8,0),0)</f>
        <v>0</v>
      </c>
      <c r="BG18" s="1149"/>
      <c r="BH18" s="1150">
        <f>IF(②積算表!$K49&gt;0,②積算表!AC49*VLOOKUP($H$27,加算率C,8,0),0)</f>
        <v>0</v>
      </c>
      <c r="BI18" s="1146"/>
      <c r="BJ18" s="1146">
        <f>IF(②積算表!$K49&gt;0,②積算表!AE49*VLOOKUP($H$27,加算率C,8,0),0)</f>
        <v>0</v>
      </c>
      <c r="BK18" s="1149"/>
    </row>
    <row r="19" spans="2:63" ht="12.75" thickTop="1">
      <c r="B19" s="305"/>
      <c r="C19" s="403">
        <v>46</v>
      </c>
      <c r="D19" s="404">
        <v>50</v>
      </c>
      <c r="F19" s="311" t="s">
        <v>154</v>
      </c>
      <c r="G19" s="312"/>
      <c r="H19" s="308"/>
      <c r="J19" s="305"/>
      <c r="K19" s="329">
        <v>5</v>
      </c>
      <c r="P19" s="349" t="s">
        <v>340</v>
      </c>
      <c r="Q19" s="329">
        <f t="shared" ref="Q19:U28" si="6">VLOOKUP($P19,単価表,Q$7,FALSE)</f>
        <v>2.7</v>
      </c>
      <c r="R19" s="329">
        <f t="shared" si="6"/>
        <v>2.7</v>
      </c>
      <c r="S19" s="329">
        <f t="shared" si="6"/>
        <v>0</v>
      </c>
      <c r="T19" s="329">
        <f t="shared" si="6"/>
        <v>0</v>
      </c>
      <c r="U19" s="329">
        <f t="shared" si="6"/>
        <v>0</v>
      </c>
      <c r="V19" s="329">
        <f t="shared" si="5"/>
        <v>6.6</v>
      </c>
      <c r="W19" s="329">
        <f t="shared" si="5"/>
        <v>2.8</v>
      </c>
      <c r="X19" s="329">
        <f t="shared" si="5"/>
        <v>1.9</v>
      </c>
      <c r="AH19" s="1183"/>
      <c r="AI19" s="1185"/>
      <c r="AJ19" s="1162" t="s">
        <v>197</v>
      </c>
      <c r="AK19" s="1163"/>
      <c r="AL19" s="1163"/>
      <c r="AM19" s="1163"/>
      <c r="AN19" s="1163"/>
      <c r="AO19" s="1163"/>
      <c r="AP19" s="1163"/>
      <c r="AQ19" s="1163"/>
      <c r="AR19" s="372"/>
      <c r="AS19" s="373"/>
      <c r="AT19" s="373"/>
      <c r="AU19" s="373"/>
      <c r="AV19" s="372"/>
      <c r="AW19" s="373"/>
      <c r="AX19" s="373"/>
      <c r="AY19" s="374"/>
      <c r="AZ19" s="373"/>
      <c r="BA19" s="373"/>
      <c r="BB19" s="373"/>
      <c r="BC19" s="373"/>
      <c r="BD19" s="372"/>
      <c r="BE19" s="373"/>
      <c r="BF19" s="373"/>
      <c r="BG19" s="374"/>
      <c r="BH19" s="373"/>
      <c r="BI19" s="373"/>
      <c r="BJ19" s="373"/>
      <c r="BK19" s="374"/>
    </row>
    <row r="20" spans="2:63">
      <c r="B20" s="305"/>
      <c r="C20" s="403">
        <v>51</v>
      </c>
      <c r="D20" s="404">
        <v>55</v>
      </c>
      <c r="F20" s="305"/>
      <c r="G20" s="321" t="s">
        <v>58</v>
      </c>
      <c r="H20" s="322" t="e">
        <f>②積算表!$AA$17&amp;G20</f>
        <v>#N/A</v>
      </c>
      <c r="J20" s="305"/>
      <c r="K20" s="329">
        <v>6</v>
      </c>
      <c r="P20" s="349" t="s">
        <v>341</v>
      </c>
      <c r="Q20" s="329">
        <f t="shared" si="6"/>
        <v>2.8</v>
      </c>
      <c r="R20" s="329">
        <f t="shared" si="6"/>
        <v>2.7</v>
      </c>
      <c r="S20" s="329">
        <v>0</v>
      </c>
      <c r="T20" s="329">
        <f t="shared" si="6"/>
        <v>3.7</v>
      </c>
      <c r="U20" s="329">
        <f t="shared" si="6"/>
        <v>0</v>
      </c>
      <c r="V20" s="329">
        <f>VLOOKUP($P20,単価表,V$7,FALSE)</f>
        <v>6.5</v>
      </c>
      <c r="W20" s="329">
        <f>VLOOKUP($P20,単価表,W$7,FALSE)</f>
        <v>2.7</v>
      </c>
      <c r="X20" s="329">
        <f>VLOOKUP($P20,単価表,X$7,FALSE)</f>
        <v>2</v>
      </c>
      <c r="AH20" s="1183"/>
      <c r="AI20" s="1185"/>
      <c r="AJ20" s="365"/>
      <c r="AK20" s="380"/>
      <c r="AL20" s="380"/>
      <c r="AM20" s="380"/>
      <c r="AN20" s="1108" t="s">
        <v>153</v>
      </c>
      <c r="AO20" s="1109"/>
      <c r="AP20" s="1109"/>
      <c r="AQ20" s="1109"/>
      <c r="AR20" s="1106" t="e">
        <f>AR12+SUM(AR14:AS18)</f>
        <v>#N/A</v>
      </c>
      <c r="AS20" s="1104"/>
      <c r="AT20" s="1104" t="e">
        <f t="shared" ref="AT20" si="7">AT12+SUM(AT14:AU18)</f>
        <v>#N/A</v>
      </c>
      <c r="AU20" s="1105"/>
      <c r="AV20" s="1106" t="e">
        <f t="shared" ref="AV20" si="8">AV12+SUM(AV14:AW18)</f>
        <v>#N/A</v>
      </c>
      <c r="AW20" s="1104"/>
      <c r="AX20" s="1104" t="e">
        <f t="shared" ref="AX20" si="9">AX12+SUM(AX14:AY18)</f>
        <v>#N/A</v>
      </c>
      <c r="AY20" s="1107"/>
      <c r="AZ20" s="1103" t="e">
        <f t="shared" ref="AZ20" si="10">AZ12+SUM(AZ14:BA18)</f>
        <v>#N/A</v>
      </c>
      <c r="BA20" s="1104"/>
      <c r="BB20" s="1104" t="e">
        <f t="shared" ref="BB20" si="11">BB12+SUM(BB14:BC18)</f>
        <v>#N/A</v>
      </c>
      <c r="BC20" s="1105"/>
      <c r="BD20" s="1106" t="e">
        <f t="shared" ref="BD20" si="12">BD12+SUM(BD14:BE18)</f>
        <v>#N/A</v>
      </c>
      <c r="BE20" s="1104"/>
      <c r="BF20" s="1104" t="e">
        <f t="shared" ref="BF20" si="13">BF12+SUM(BF14:BG18)</f>
        <v>#N/A</v>
      </c>
      <c r="BG20" s="1107"/>
      <c r="BH20" s="1103" t="e">
        <f t="shared" ref="BH20" si="14">BH12+SUM(BH14:BI18)</f>
        <v>#N/A</v>
      </c>
      <c r="BI20" s="1104"/>
      <c r="BJ20" s="1104" t="e">
        <f t="shared" ref="BJ20" si="15">BJ12+SUM(BJ14:BK18)</f>
        <v>#N/A</v>
      </c>
      <c r="BK20" s="1107"/>
    </row>
    <row r="21" spans="2:63" ht="12.95" customHeight="1">
      <c r="B21" s="305"/>
      <c r="C21" s="403">
        <v>56</v>
      </c>
      <c r="D21" s="404">
        <v>60</v>
      </c>
      <c r="F21" s="305"/>
      <c r="G21" s="323" t="s">
        <v>8</v>
      </c>
      <c r="H21" s="324" t="e">
        <f>②積算表!$AA$17&amp;G21</f>
        <v>#N/A</v>
      </c>
      <c r="J21" s="304"/>
      <c r="K21" s="328">
        <v>7</v>
      </c>
      <c r="P21" s="349" t="s">
        <v>342</v>
      </c>
      <c r="Q21" s="329">
        <f t="shared" si="6"/>
        <v>2.8</v>
      </c>
      <c r="R21" s="329">
        <f t="shared" si="6"/>
        <v>2.7</v>
      </c>
      <c r="S21" s="329">
        <f t="shared" si="6"/>
        <v>2.8</v>
      </c>
      <c r="T21" s="329">
        <f t="shared" si="6"/>
        <v>0</v>
      </c>
      <c r="U21" s="329">
        <f t="shared" si="6"/>
        <v>0</v>
      </c>
      <c r="V21" s="329">
        <f t="shared" ref="V21:X23" si="16">V20</f>
        <v>6.5</v>
      </c>
      <c r="W21" s="329">
        <f t="shared" si="16"/>
        <v>2.7</v>
      </c>
      <c r="X21" s="329">
        <f t="shared" si="16"/>
        <v>2</v>
      </c>
      <c r="AH21" s="1183"/>
      <c r="AI21" s="1186"/>
      <c r="AJ21" s="365"/>
      <c r="AK21" s="380"/>
      <c r="AL21" s="380"/>
      <c r="AM21" s="380"/>
      <c r="AN21" s="1101" t="s">
        <v>154</v>
      </c>
      <c r="AO21" s="1102"/>
      <c r="AP21" s="1102"/>
      <c r="AQ21" s="1102"/>
      <c r="AR21" s="1144" t="e">
        <f>SUM(AR13:AS18)</f>
        <v>#N/A</v>
      </c>
      <c r="AS21" s="1142"/>
      <c r="AT21" s="1142" t="e">
        <f t="shared" ref="AT21" si="17">SUM(AT13:AU18)</f>
        <v>#N/A</v>
      </c>
      <c r="AU21" s="1145"/>
      <c r="AV21" s="1144" t="e">
        <f t="shared" ref="AV21" si="18">SUM(AV13:AW18)</f>
        <v>#N/A</v>
      </c>
      <c r="AW21" s="1142"/>
      <c r="AX21" s="1142" t="e">
        <f t="shared" ref="AX21" si="19">SUM(AX13:AY18)</f>
        <v>#N/A</v>
      </c>
      <c r="AY21" s="1143"/>
      <c r="AZ21" s="1141" t="e">
        <f t="shared" ref="AZ21" si="20">SUM(AZ13:BA18)</f>
        <v>#N/A</v>
      </c>
      <c r="BA21" s="1142"/>
      <c r="BB21" s="1142" t="e">
        <f t="shared" ref="BB21" si="21">SUM(BB13:BC18)</f>
        <v>#N/A</v>
      </c>
      <c r="BC21" s="1145"/>
      <c r="BD21" s="1144" t="e">
        <f t="shared" ref="BD21" si="22">SUM(BD13:BE18)</f>
        <v>#N/A</v>
      </c>
      <c r="BE21" s="1142"/>
      <c r="BF21" s="1142" t="e">
        <f t="shared" ref="BF21" si="23">SUM(BF13:BG18)</f>
        <v>#N/A</v>
      </c>
      <c r="BG21" s="1143"/>
      <c r="BH21" s="1141" t="e">
        <f t="shared" ref="BH21" si="24">SUM(BH13:BI18)</f>
        <v>#N/A</v>
      </c>
      <c r="BI21" s="1142"/>
      <c r="BJ21" s="1142" t="e">
        <f t="shared" ref="BJ21" si="25">SUM(BJ13:BK18)</f>
        <v>#N/A</v>
      </c>
      <c r="BK21" s="1143"/>
    </row>
    <row r="22" spans="2:63">
      <c r="B22" s="305"/>
      <c r="C22" s="403">
        <v>61</v>
      </c>
      <c r="D22" s="404">
        <v>70</v>
      </c>
      <c r="F22" s="305"/>
      <c r="G22" s="323" t="s">
        <v>9</v>
      </c>
      <c r="H22" s="324" t="e">
        <f>②積算表!$AA$17&amp;"１，２歳児"</f>
        <v>#N/A</v>
      </c>
      <c r="P22" s="349" t="s">
        <v>343</v>
      </c>
      <c r="Q22" s="329">
        <f t="shared" si="6"/>
        <v>2.7</v>
      </c>
      <c r="R22" s="329">
        <f t="shared" si="6"/>
        <v>2.6</v>
      </c>
      <c r="S22" s="329">
        <f t="shared" si="6"/>
        <v>0</v>
      </c>
      <c r="T22" s="329">
        <f t="shared" si="6"/>
        <v>0</v>
      </c>
      <c r="U22" s="329">
        <f t="shared" si="6"/>
        <v>2.6</v>
      </c>
      <c r="V22" s="329">
        <f t="shared" si="16"/>
        <v>6.5</v>
      </c>
      <c r="W22" s="329">
        <f t="shared" si="16"/>
        <v>2.7</v>
      </c>
      <c r="X22" s="329">
        <f t="shared" si="16"/>
        <v>2</v>
      </c>
      <c r="AH22" s="1183"/>
      <c r="AI22" s="1191" t="s">
        <v>144</v>
      </c>
      <c r="AJ22" s="1193" t="s">
        <v>211</v>
      </c>
      <c r="AK22" s="1194"/>
      <c r="AL22" s="1194"/>
      <c r="AM22" s="1194"/>
      <c r="AN22" s="1194"/>
      <c r="AO22" s="1194"/>
      <c r="AP22" s="1194"/>
      <c r="AQ22" s="1194"/>
      <c r="AR22" s="1158"/>
      <c r="AS22" s="1159"/>
      <c r="AT22" s="1159"/>
      <c r="AU22" s="1164"/>
      <c r="AV22" s="1158"/>
      <c r="AW22" s="1159"/>
      <c r="AX22" s="1159"/>
      <c r="AY22" s="1164"/>
      <c r="AZ22" s="1158"/>
      <c r="BA22" s="1159"/>
      <c r="BB22" s="1159"/>
      <c r="BC22" s="1164"/>
      <c r="BD22" s="1158"/>
      <c r="BE22" s="1159"/>
      <c r="BF22" s="1159"/>
      <c r="BG22" s="1164"/>
      <c r="BH22" s="1158"/>
      <c r="BI22" s="1159"/>
      <c r="BJ22" s="1159"/>
      <c r="BK22" s="1164"/>
    </row>
    <row r="23" spans="2:63">
      <c r="B23" s="305"/>
      <c r="C23" s="403">
        <v>71</v>
      </c>
      <c r="D23" s="404">
        <v>80</v>
      </c>
      <c r="F23" s="305"/>
      <c r="G23" s="323" t="s">
        <v>10</v>
      </c>
      <c r="H23" s="324" t="e">
        <f>②積算表!$AA$17&amp;"１，２歳児"</f>
        <v>#N/A</v>
      </c>
      <c r="J23" s="331" t="s">
        <v>287</v>
      </c>
      <c r="K23" s="312"/>
      <c r="L23" s="312"/>
      <c r="M23" s="340" t="s">
        <v>309</v>
      </c>
      <c r="P23" s="349" t="s">
        <v>344</v>
      </c>
      <c r="Q23" s="329">
        <f t="shared" si="6"/>
        <v>2.7</v>
      </c>
      <c r="R23" s="329">
        <f t="shared" si="6"/>
        <v>2.7</v>
      </c>
      <c r="S23" s="329">
        <f t="shared" si="6"/>
        <v>0</v>
      </c>
      <c r="T23" s="329">
        <f t="shared" si="6"/>
        <v>0</v>
      </c>
      <c r="U23" s="329">
        <f t="shared" si="6"/>
        <v>0</v>
      </c>
      <c r="V23" s="329">
        <f t="shared" si="16"/>
        <v>6.5</v>
      </c>
      <c r="W23" s="329">
        <f t="shared" si="16"/>
        <v>2.7</v>
      </c>
      <c r="X23" s="329">
        <f t="shared" si="16"/>
        <v>2</v>
      </c>
      <c r="AH23" s="1183"/>
      <c r="AI23" s="1192"/>
      <c r="AJ23" s="356"/>
      <c r="AK23" s="379"/>
      <c r="AL23" s="379"/>
      <c r="AM23" s="379"/>
      <c r="AN23" s="1108" t="s">
        <v>153</v>
      </c>
      <c r="AO23" s="1109"/>
      <c r="AP23" s="1109"/>
      <c r="AQ23" s="1109"/>
      <c r="AR23" s="1173"/>
      <c r="AS23" s="1174"/>
      <c r="AT23" s="1175"/>
      <c r="AU23" s="1174"/>
      <c r="AV23" s="1173"/>
      <c r="AW23" s="1174"/>
      <c r="AX23" s="1175"/>
      <c r="AY23" s="1174"/>
      <c r="AZ23" s="1173"/>
      <c r="BA23" s="1174"/>
      <c r="BB23" s="1175"/>
      <c r="BC23" s="1174"/>
      <c r="BD23" s="1173"/>
      <c r="BE23" s="1174"/>
      <c r="BF23" s="1175"/>
      <c r="BG23" s="1174"/>
      <c r="BH23" s="1173"/>
      <c r="BI23" s="1174"/>
      <c r="BJ23" s="1175"/>
      <c r="BK23" s="1174"/>
    </row>
    <row r="24" spans="2:63" ht="12.95" customHeight="1" thickBot="1">
      <c r="B24" s="305"/>
      <c r="C24" s="403">
        <v>81</v>
      </c>
      <c r="D24" s="404">
        <v>90</v>
      </c>
      <c r="F24" s="304"/>
      <c r="G24" s="325" t="s">
        <v>11</v>
      </c>
      <c r="H24" s="326" t="e">
        <f>②積算表!$AA$17&amp;G24</f>
        <v>#N/A</v>
      </c>
      <c r="J24" s="305"/>
      <c r="K24" s="392" t="s">
        <v>316</v>
      </c>
      <c r="L24" s="392">
        <v>440</v>
      </c>
      <c r="M24" s="392" t="e">
        <f>VLOOKUP(H30,加算率C,6,0)</f>
        <v>#N/A</v>
      </c>
      <c r="P24" s="350" t="s">
        <v>345</v>
      </c>
      <c r="Q24" s="329">
        <f t="shared" si="6"/>
        <v>2.7</v>
      </c>
      <c r="R24" s="329">
        <f t="shared" si="6"/>
        <v>2.7</v>
      </c>
      <c r="S24" s="329">
        <v>0</v>
      </c>
      <c r="T24" s="329">
        <f t="shared" si="6"/>
        <v>3.7</v>
      </c>
      <c r="U24" s="329">
        <f t="shared" si="6"/>
        <v>0</v>
      </c>
      <c r="V24" s="329">
        <f>VLOOKUP($P24,単価表,V$7,FALSE)</f>
        <v>6.8</v>
      </c>
      <c r="W24" s="329">
        <f>VLOOKUP($P24,単価表,W$7,FALSE)</f>
        <v>2.8</v>
      </c>
      <c r="X24" s="329">
        <f>VLOOKUP($P24,単価表,X$7,FALSE)</f>
        <v>2</v>
      </c>
      <c r="AH24" s="1183"/>
      <c r="AI24" s="1192"/>
      <c r="AJ24" s="357"/>
      <c r="AK24" s="358"/>
      <c r="AL24" s="358"/>
      <c r="AM24" s="358"/>
      <c r="AN24" s="1156" t="s">
        <v>154</v>
      </c>
      <c r="AO24" s="1157"/>
      <c r="AP24" s="1157"/>
      <c r="AQ24" s="1157"/>
      <c r="AR24" s="1040" t="e">
        <f>-IF(AR58=0,0,IF(AR58&lt;10,INT(AR58),ROUNDDOWN(AR58,-1)))</f>
        <v>#N/A</v>
      </c>
      <c r="AS24" s="1041"/>
      <c r="AT24" s="1042" t="e">
        <f>-IF(AT58=0,0,IF(AT58&lt;10,INT(AT58),ROUNDDOWN(AT58,-1)))</f>
        <v>#N/A</v>
      </c>
      <c r="AU24" s="1043"/>
      <c r="AV24" s="1044" t="e">
        <f>-IF(AV58=0,0,IF(AV58&lt;10,INT(AV58),ROUNDDOWN(AV58,-1)))</f>
        <v>#N/A</v>
      </c>
      <c r="AW24" s="1041"/>
      <c r="AX24" s="1042" t="e">
        <f>-IF(AX58=0,0,IF(AX58&lt;10,INT(AX58),ROUNDDOWN(AX58,-1)))</f>
        <v>#N/A</v>
      </c>
      <c r="AY24" s="1043"/>
      <c r="AZ24" s="1044" t="e">
        <f>-IF(AZ58=0,0,IF(AZ58&lt;10,INT(AZ58),ROUNDDOWN(AZ58,-1)))</f>
        <v>#N/A</v>
      </c>
      <c r="BA24" s="1041"/>
      <c r="BB24" s="1042" t="e">
        <f>-IF(BB58=0,0,IF(BB58&lt;10,INT(BB58),ROUNDDOWN(BB58,-1)))</f>
        <v>#N/A</v>
      </c>
      <c r="BC24" s="1043"/>
      <c r="BD24" s="1044" t="e">
        <f>-IF(BD58=0,0,IF(BD58&lt;10,INT(BD58),ROUNDDOWN(BD58,-1)))</f>
        <v>#N/A</v>
      </c>
      <c r="BE24" s="1041"/>
      <c r="BF24" s="1042" t="e">
        <f>-IF(BF58=0,0,IF(BF58&lt;10,INT(BF58),ROUNDDOWN(BF58,-1)))</f>
        <v>#N/A</v>
      </c>
      <c r="BG24" s="1043"/>
      <c r="BH24" s="1044" t="e">
        <f>-IF(BH58=0,0,IF(BH58&lt;10,INT(BH58),ROUNDDOWN(BH58,-1)))</f>
        <v>#N/A</v>
      </c>
      <c r="BI24" s="1041"/>
      <c r="BJ24" s="1042" t="e">
        <f>-IF(BJ58=0,0,IF(BJ58&lt;10,INT(BJ58),ROUNDDOWN(BJ58,-1)))</f>
        <v>#N/A</v>
      </c>
      <c r="BK24" s="1045"/>
    </row>
    <row r="25" spans="2:63">
      <c r="B25" s="305"/>
      <c r="C25" s="403">
        <v>91</v>
      </c>
      <c r="D25" s="404">
        <v>100</v>
      </c>
      <c r="J25" s="305"/>
      <c r="K25" s="345" t="s">
        <v>165</v>
      </c>
      <c r="L25" s="345">
        <v>270</v>
      </c>
      <c r="M25" s="345" t="e">
        <f>VLOOKUP(H30,加算率C,6,0)</f>
        <v>#N/A</v>
      </c>
      <c r="P25" s="350" t="s">
        <v>346</v>
      </c>
      <c r="Q25" s="329">
        <f t="shared" si="6"/>
        <v>2.7</v>
      </c>
      <c r="R25" s="329">
        <f t="shared" si="6"/>
        <v>2.7</v>
      </c>
      <c r="S25" s="329">
        <f t="shared" si="6"/>
        <v>2.8</v>
      </c>
      <c r="T25" s="329">
        <f t="shared" si="6"/>
        <v>0</v>
      </c>
      <c r="U25" s="329">
        <f t="shared" si="6"/>
        <v>0</v>
      </c>
      <c r="V25" s="329">
        <f t="shared" ref="V25:X27" si="26">V24</f>
        <v>6.8</v>
      </c>
      <c r="W25" s="329">
        <f t="shared" si="26"/>
        <v>2.8</v>
      </c>
      <c r="X25" s="329">
        <f t="shared" si="26"/>
        <v>2</v>
      </c>
      <c r="AH25" s="1183"/>
      <c r="AI25" s="1192"/>
      <c r="AJ25" s="1085" t="s">
        <v>198</v>
      </c>
      <c r="AK25" s="1086"/>
      <c r="AL25" s="1086"/>
      <c r="AM25" s="1086"/>
      <c r="AN25" s="1086"/>
      <c r="AO25" s="1086"/>
      <c r="AP25" s="1086"/>
      <c r="AQ25" s="1086"/>
      <c r="AR25" s="1158"/>
      <c r="AS25" s="1159"/>
      <c r="AT25" s="1159"/>
      <c r="AU25" s="1164"/>
      <c r="AV25" s="1158"/>
      <c r="AW25" s="1159"/>
      <c r="AX25" s="1159"/>
      <c r="AY25" s="1164"/>
      <c r="AZ25" s="1158"/>
      <c r="BA25" s="1159"/>
      <c r="BB25" s="1159"/>
      <c r="BC25" s="1164"/>
      <c r="BD25" s="1158"/>
      <c r="BE25" s="1159"/>
      <c r="BF25" s="1159"/>
      <c r="BG25" s="1164"/>
      <c r="BH25" s="1158"/>
      <c r="BI25" s="1159"/>
      <c r="BJ25" s="1159"/>
      <c r="BK25" s="1164"/>
    </row>
    <row r="26" spans="2:63">
      <c r="B26" s="305"/>
      <c r="C26" s="403">
        <v>101</v>
      </c>
      <c r="D26" s="404">
        <v>110</v>
      </c>
      <c r="F26" s="311" t="s">
        <v>155</v>
      </c>
      <c r="G26" s="312"/>
      <c r="H26" s="308"/>
      <c r="J26" s="305"/>
      <c r="K26" s="345" t="s">
        <v>166</v>
      </c>
      <c r="L26" s="345">
        <v>180</v>
      </c>
      <c r="M26" s="345" t="e">
        <f>VLOOKUP(H29,加算率C,6,0)</f>
        <v>#N/A</v>
      </c>
      <c r="P26" s="350" t="s">
        <v>347</v>
      </c>
      <c r="Q26" s="329">
        <f t="shared" si="6"/>
        <v>2.7</v>
      </c>
      <c r="R26" s="329">
        <f t="shared" si="6"/>
        <v>2.6</v>
      </c>
      <c r="S26" s="329">
        <f t="shared" si="6"/>
        <v>0</v>
      </c>
      <c r="T26" s="329">
        <f t="shared" si="6"/>
        <v>0</v>
      </c>
      <c r="U26" s="329">
        <f t="shared" si="6"/>
        <v>2.6</v>
      </c>
      <c r="V26" s="329">
        <f t="shared" si="26"/>
        <v>6.8</v>
      </c>
      <c r="W26" s="329">
        <f t="shared" si="26"/>
        <v>2.8</v>
      </c>
      <c r="X26" s="329">
        <f t="shared" si="26"/>
        <v>2</v>
      </c>
      <c r="AH26" s="1183"/>
      <c r="AI26" s="1192"/>
      <c r="AJ26" s="356"/>
      <c r="AK26" s="379"/>
      <c r="AL26" s="379"/>
      <c r="AM26" s="379"/>
      <c r="AN26" s="1108" t="s">
        <v>153</v>
      </c>
      <c r="AO26" s="1109"/>
      <c r="AP26" s="1109"/>
      <c r="AQ26" s="1109"/>
      <c r="AR26" s="1106">
        <f>IF(②積算表!$K53="○",②積算表!M54*VLOOKUP($H$13,加算率C,9,0),0)</f>
        <v>0</v>
      </c>
      <c r="AS26" s="1104"/>
      <c r="AT26" s="1104">
        <f>IF(②積算表!$K53="○",②積算表!O54*VLOOKUP($H$13,加算率C,9,0),0)</f>
        <v>0</v>
      </c>
      <c r="AU26" s="1105"/>
      <c r="AV26" s="1106">
        <f>IF(②積算表!$K53="○",②積算表!Q54*VLOOKUP($H$13,加算率C,9,0),0)</f>
        <v>0</v>
      </c>
      <c r="AW26" s="1104"/>
      <c r="AX26" s="1104">
        <f>IF(②積算表!$K53="○",②積算表!S54*VLOOKUP($H$13,加算率C,9,0),0)</f>
        <v>0</v>
      </c>
      <c r="AY26" s="1107"/>
      <c r="AZ26" s="1103">
        <f>IF(②積算表!$K53="○",②積算表!U54*VLOOKUP($H$13,加算率C,9,0),0)</f>
        <v>0</v>
      </c>
      <c r="BA26" s="1104"/>
      <c r="BB26" s="1104">
        <f>IF(②積算表!$K53="○",②積算表!W54*VLOOKUP($H$13,加算率C,9,0),0)</f>
        <v>0</v>
      </c>
      <c r="BC26" s="1105"/>
      <c r="BD26" s="1106">
        <f>IF(②積算表!$K53="○",②積算表!Y54*VLOOKUP($H$13,加算率C,9,0),0)</f>
        <v>0</v>
      </c>
      <c r="BE26" s="1104"/>
      <c r="BF26" s="1104">
        <f>IF(②積算表!$K53="○",②積算表!AA54*VLOOKUP($H$13,加算率C,9,0),0)</f>
        <v>0</v>
      </c>
      <c r="BG26" s="1107"/>
      <c r="BH26" s="1103">
        <f>IF(②積算表!$K53="○",②積算表!AC54*VLOOKUP($H$13,加算率C,9,0),0)</f>
        <v>0</v>
      </c>
      <c r="BI26" s="1104"/>
      <c r="BJ26" s="1104">
        <f>IF(②積算表!$K53="○",②積算表!AE54*VLOOKUP($H$13,加算率C,9,0),0)</f>
        <v>0</v>
      </c>
      <c r="BK26" s="1107"/>
    </row>
    <row r="27" spans="2:63">
      <c r="B27" s="305"/>
      <c r="C27" s="403">
        <v>111</v>
      </c>
      <c r="D27" s="404">
        <v>120</v>
      </c>
      <c r="F27" s="305"/>
      <c r="G27" s="321" t="s">
        <v>7</v>
      </c>
      <c r="H27" s="322" t="e">
        <f>②積算表!$AA$18&amp;G27</f>
        <v>#N/A</v>
      </c>
      <c r="J27" s="305"/>
      <c r="K27" s="345" t="s">
        <v>229</v>
      </c>
      <c r="L27" s="345">
        <v>40</v>
      </c>
      <c r="M27" s="345" t="e">
        <f>VLOOKUP(H27,加算率C,5,0)</f>
        <v>#N/A</v>
      </c>
      <c r="P27" s="350" t="s">
        <v>348</v>
      </c>
      <c r="Q27" s="329">
        <f t="shared" si="6"/>
        <v>2.7</v>
      </c>
      <c r="R27" s="329">
        <f t="shared" si="6"/>
        <v>2.7</v>
      </c>
      <c r="S27" s="329">
        <f t="shared" si="6"/>
        <v>0</v>
      </c>
      <c r="T27" s="329">
        <f t="shared" si="6"/>
        <v>0</v>
      </c>
      <c r="U27" s="329">
        <f t="shared" si="6"/>
        <v>0</v>
      </c>
      <c r="V27" s="329">
        <f t="shared" si="26"/>
        <v>6.8</v>
      </c>
      <c r="W27" s="329">
        <f t="shared" si="26"/>
        <v>2.8</v>
      </c>
      <c r="X27" s="329">
        <f t="shared" si="26"/>
        <v>2</v>
      </c>
      <c r="AH27" s="1183"/>
      <c r="AI27" s="1192"/>
      <c r="AJ27" s="357"/>
      <c r="AK27" s="358"/>
      <c r="AL27" s="358"/>
      <c r="AM27" s="358"/>
      <c r="AN27" s="1156" t="s">
        <v>154</v>
      </c>
      <c r="AO27" s="1157"/>
      <c r="AP27" s="1157"/>
      <c r="AQ27" s="1157"/>
      <c r="AR27" s="1113">
        <f>IF(②積算表!$K53="○",②積算表!M55*VLOOKUP($H$20,加算率C,9,0),0)</f>
        <v>0</v>
      </c>
      <c r="AS27" s="1111"/>
      <c r="AT27" s="1111">
        <f>IF(②積算表!$K53="○",②積算表!O55*VLOOKUP($H$20,加算率C,9,0),0)</f>
        <v>0</v>
      </c>
      <c r="AU27" s="1112"/>
      <c r="AV27" s="1113">
        <f>IF(②積算表!$K53="○",②積算表!Q55*VLOOKUP($H$20,加算率C,9,0),0)</f>
        <v>0</v>
      </c>
      <c r="AW27" s="1111"/>
      <c r="AX27" s="1111">
        <f>IF(②積算表!$K53="○",②積算表!S55*VLOOKUP($H$20,加算率C,9,0),0)</f>
        <v>0</v>
      </c>
      <c r="AY27" s="1114"/>
      <c r="AZ27" s="1110">
        <f>IF(②積算表!$K53="○",②積算表!U55*VLOOKUP($H$20,加算率C,9,0),0)</f>
        <v>0</v>
      </c>
      <c r="BA27" s="1111"/>
      <c r="BB27" s="1111">
        <f>IF(②積算表!$K53="○",②積算表!W55*VLOOKUP($H$20,加算率C,9,0),0)</f>
        <v>0</v>
      </c>
      <c r="BC27" s="1112"/>
      <c r="BD27" s="1113">
        <f>IF(②積算表!$K53="○",②積算表!Y55*VLOOKUP($H$20,加算率C,9,0),0)</f>
        <v>0</v>
      </c>
      <c r="BE27" s="1111"/>
      <c r="BF27" s="1111">
        <f>IF(②積算表!$K53="○",②積算表!AA55*VLOOKUP($H$20,加算率C,9,0),0)</f>
        <v>0</v>
      </c>
      <c r="BG27" s="1114"/>
      <c r="BH27" s="1110">
        <f>IF(②積算表!$K53="○",②積算表!AC55*VLOOKUP($H$20,加算率C,9,0),0)</f>
        <v>0</v>
      </c>
      <c r="BI27" s="1111"/>
      <c r="BJ27" s="1111">
        <f>IF(②積算表!$K53="○",②積算表!AE55*VLOOKUP($H$20,加算率C,9,0),0)</f>
        <v>0</v>
      </c>
      <c r="BK27" s="1114"/>
    </row>
    <row r="28" spans="2:63">
      <c r="B28" s="305"/>
      <c r="C28" s="403">
        <v>121</v>
      </c>
      <c r="D28" s="404">
        <v>130</v>
      </c>
      <c r="F28" s="305"/>
      <c r="G28" s="323" t="s">
        <v>8</v>
      </c>
      <c r="H28" s="324" t="e">
        <f>②積算表!$AA$18&amp;G28</f>
        <v>#N/A</v>
      </c>
      <c r="J28" s="304"/>
      <c r="K28" s="393" t="s">
        <v>230</v>
      </c>
      <c r="L28" s="393">
        <v>10</v>
      </c>
      <c r="M28" s="393" t="e">
        <f>VLOOKUP(H27,加算率C,5,0)</f>
        <v>#N/A</v>
      </c>
      <c r="P28" s="350" t="s">
        <v>349</v>
      </c>
      <c r="Q28" s="329">
        <f t="shared" si="6"/>
        <v>2.8</v>
      </c>
      <c r="R28" s="329">
        <f t="shared" si="6"/>
        <v>2.7</v>
      </c>
      <c r="S28" s="329">
        <v>0</v>
      </c>
      <c r="T28" s="329">
        <f t="shared" si="6"/>
        <v>3.7</v>
      </c>
      <c r="U28" s="329">
        <f t="shared" si="6"/>
        <v>0</v>
      </c>
      <c r="V28" s="329">
        <f>VLOOKUP($P28,単価表,V$7,FALSE)</f>
        <v>6.6</v>
      </c>
      <c r="W28" s="329">
        <f>VLOOKUP($P28,単価表,W$7,FALSE)</f>
        <v>2.9</v>
      </c>
      <c r="X28" s="329">
        <f>VLOOKUP($P28,単価表,X$7,FALSE)</f>
        <v>2</v>
      </c>
      <c r="AH28" s="1183"/>
      <c r="AI28" s="1192"/>
      <c r="AJ28" s="1190" t="s">
        <v>203</v>
      </c>
      <c r="AK28" s="1190"/>
      <c r="AL28" s="1190"/>
      <c r="AM28" s="1190"/>
      <c r="AN28" s="1190"/>
      <c r="AO28" s="1190"/>
      <c r="AP28" s="1190"/>
      <c r="AQ28" s="1190"/>
      <c r="AR28" s="1158"/>
      <c r="AS28" s="1159"/>
      <c r="AT28" s="1159"/>
      <c r="AU28" s="1164"/>
      <c r="AV28" s="1158"/>
      <c r="AW28" s="1159"/>
      <c r="AX28" s="1159"/>
      <c r="AY28" s="1164"/>
      <c r="AZ28" s="1158"/>
      <c r="BA28" s="1159"/>
      <c r="BB28" s="1159"/>
      <c r="BC28" s="1164"/>
      <c r="BD28" s="1158"/>
      <c r="BE28" s="1159"/>
      <c r="BF28" s="1159"/>
      <c r="BG28" s="1164"/>
      <c r="BH28" s="1158"/>
      <c r="BI28" s="1159"/>
      <c r="BJ28" s="1159"/>
      <c r="BK28" s="1164"/>
    </row>
    <row r="29" spans="2:63">
      <c r="B29" s="305"/>
      <c r="C29" s="403">
        <v>131</v>
      </c>
      <c r="D29" s="404">
        <v>140</v>
      </c>
      <c r="F29" s="305"/>
      <c r="G29" s="323" t="s">
        <v>9</v>
      </c>
      <c r="H29" s="324" t="e">
        <f>②積算表!$AA$18&amp;"１，２歳児"</f>
        <v>#N/A</v>
      </c>
      <c r="P29" s="350" t="s">
        <v>350</v>
      </c>
      <c r="Q29" s="329">
        <f t="shared" ref="Q29:U38" si="27">VLOOKUP($P29,単価表,Q$7,FALSE)</f>
        <v>2.8</v>
      </c>
      <c r="R29" s="329">
        <f t="shared" si="27"/>
        <v>2.7</v>
      </c>
      <c r="S29" s="329">
        <f t="shared" si="27"/>
        <v>2.8</v>
      </c>
      <c r="T29" s="329">
        <f t="shared" si="27"/>
        <v>0</v>
      </c>
      <c r="U29" s="329">
        <f t="shared" si="27"/>
        <v>0</v>
      </c>
      <c r="V29" s="329">
        <f t="shared" ref="V29:X31" si="28">V28</f>
        <v>6.6</v>
      </c>
      <c r="W29" s="329">
        <f t="shared" si="28"/>
        <v>2.9</v>
      </c>
      <c r="X29" s="329">
        <f t="shared" si="28"/>
        <v>2</v>
      </c>
      <c r="AH29" s="1183"/>
      <c r="AI29" s="1192"/>
      <c r="AJ29" s="356"/>
      <c r="AK29" s="379"/>
      <c r="AL29" s="379"/>
      <c r="AM29" s="379"/>
      <c r="AN29" s="1108" t="s">
        <v>153</v>
      </c>
      <c r="AO29" s="1109"/>
      <c r="AP29" s="1109"/>
      <c r="AQ29" s="1109"/>
      <c r="AR29" s="1139">
        <f>-(IF(AR65=0, 0, IF(AR65&lt;10, INT(AR65), ROUNDDOWN(AR65, -1))))</f>
        <v>0</v>
      </c>
      <c r="AS29" s="1140"/>
      <c r="AT29" s="1137">
        <f t="shared" ref="AT29" si="29">-(IF(AT65=0, 0, IF(AT65&lt;10, INT(AT65), ROUNDDOWN(AT65, -1))))</f>
        <v>0</v>
      </c>
      <c r="AU29" s="1138"/>
      <c r="AV29" s="1139">
        <f t="shared" ref="AV29" si="30">-(IF(AV65=0, 0, IF(AV65&lt;10, INT(AV65), ROUNDDOWN(AV65, -1))))</f>
        <v>0</v>
      </c>
      <c r="AW29" s="1140"/>
      <c r="AX29" s="1137">
        <f t="shared" ref="AX29" si="31">-(IF(AX65=0, 0, IF(AX65&lt;10, INT(AX65), ROUNDDOWN(AX65, -1))))</f>
        <v>0</v>
      </c>
      <c r="AY29" s="1138"/>
      <c r="AZ29" s="1139">
        <f t="shared" ref="AZ29" si="32">-(IF(AZ65=0, 0, IF(AZ65&lt;10, INT(AZ65), ROUNDDOWN(AZ65, -1))))</f>
        <v>0</v>
      </c>
      <c r="BA29" s="1140"/>
      <c r="BB29" s="1137">
        <f t="shared" ref="BB29" si="33">-(IF(BB65=0, 0, IF(BB65&lt;10, INT(BB65), ROUNDDOWN(BB65, -1))))</f>
        <v>0</v>
      </c>
      <c r="BC29" s="1138"/>
      <c r="BD29" s="1139">
        <f t="shared" ref="BD29" si="34">-(IF(BD65=0, 0, IF(BD65&lt;10, INT(BD65), ROUNDDOWN(BD65, -1))))</f>
        <v>0</v>
      </c>
      <c r="BE29" s="1140"/>
      <c r="BF29" s="1137">
        <f t="shared" ref="BF29" si="35">-(IF(BF65=0, 0, IF(BF65&lt;10, INT(BF65), ROUNDDOWN(BF65, -1))))</f>
        <v>0</v>
      </c>
      <c r="BG29" s="1138"/>
      <c r="BH29" s="1139">
        <f t="shared" ref="BH29" si="36">-(IF(BH65=0, 0, IF(BH65&lt;10, INT(BH65), ROUNDDOWN(BH65, -1))))</f>
        <v>0</v>
      </c>
      <c r="BI29" s="1140"/>
      <c r="BJ29" s="1137">
        <f t="shared" ref="BJ29" si="37">-(IF(BJ65=0, 0, IF(BJ65&lt;10, INT(BJ65), ROUNDDOWN(BJ65, -1))))</f>
        <v>0</v>
      </c>
      <c r="BK29" s="1140"/>
    </row>
    <row r="30" spans="2:63" ht="12.75" thickBot="1">
      <c r="B30" s="305"/>
      <c r="C30" s="403">
        <v>141</v>
      </c>
      <c r="D30" s="404">
        <v>150</v>
      </c>
      <c r="F30" s="305"/>
      <c r="G30" s="323" t="s">
        <v>10</v>
      </c>
      <c r="H30" s="324" t="e">
        <f>②積算表!$AA$18&amp;"１，２歳児"</f>
        <v>#N/A</v>
      </c>
      <c r="P30" s="350" t="s">
        <v>351</v>
      </c>
      <c r="Q30" s="329">
        <f t="shared" si="27"/>
        <v>2.7</v>
      </c>
      <c r="R30" s="329">
        <f t="shared" si="27"/>
        <v>2.6</v>
      </c>
      <c r="S30" s="329">
        <f t="shared" si="27"/>
        <v>0</v>
      </c>
      <c r="T30" s="329">
        <f t="shared" si="27"/>
        <v>0</v>
      </c>
      <c r="U30" s="329">
        <f t="shared" si="27"/>
        <v>2.6</v>
      </c>
      <c r="V30" s="329">
        <f t="shared" si="28"/>
        <v>6.6</v>
      </c>
      <c r="W30" s="329">
        <f t="shared" si="28"/>
        <v>2.9</v>
      </c>
      <c r="X30" s="329">
        <f t="shared" si="28"/>
        <v>2</v>
      </c>
      <c r="AH30" s="1183"/>
      <c r="AI30" s="1192"/>
      <c r="AJ30" s="357"/>
      <c r="AK30" s="358"/>
      <c r="AL30" s="358"/>
      <c r="AM30" s="358"/>
      <c r="AN30" s="1156" t="s">
        <v>154</v>
      </c>
      <c r="AO30" s="1157"/>
      <c r="AP30" s="1157"/>
      <c r="AQ30" s="1157"/>
      <c r="AR30" s="1176">
        <f>-(IF(AR66=0, 0, IF(AR66&lt;10, INT(AR66), ROUNDDOWN(AR66, -1))))</f>
        <v>0</v>
      </c>
      <c r="AS30" s="1177"/>
      <c r="AT30" s="1178">
        <f t="shared" ref="AT30" si="38">-(IF(AT66=0, 0, IF(AT66&lt;10, INT(AT66), ROUNDDOWN(AT66, -1))))</f>
        <v>0</v>
      </c>
      <c r="AU30" s="1179"/>
      <c r="AV30" s="1176">
        <f t="shared" ref="AV30" si="39">-(IF(AV66=0, 0, IF(AV66&lt;10, INT(AV66), ROUNDDOWN(AV66, -1))))</f>
        <v>0</v>
      </c>
      <c r="AW30" s="1177"/>
      <c r="AX30" s="1178">
        <f t="shared" ref="AX30" si="40">-(IF(AX66=0, 0, IF(AX66&lt;10, INT(AX66), ROUNDDOWN(AX66, -1))))</f>
        <v>0</v>
      </c>
      <c r="AY30" s="1179"/>
      <c r="AZ30" s="1176">
        <f t="shared" ref="AZ30" si="41">-(IF(AZ66=0, 0, IF(AZ66&lt;10, INT(AZ66), ROUNDDOWN(AZ66, -1))))</f>
        <v>0</v>
      </c>
      <c r="BA30" s="1177"/>
      <c r="BB30" s="1178">
        <f t="shared" ref="BB30" si="42">-(IF(BB66=0, 0, IF(BB66&lt;10, INT(BB66), ROUNDDOWN(BB66, -1))))</f>
        <v>0</v>
      </c>
      <c r="BC30" s="1179"/>
      <c r="BD30" s="1176">
        <f t="shared" ref="BD30" si="43">-(IF(BD66=0, 0, IF(BD66&lt;10, INT(BD66), ROUNDDOWN(BD66, -1))))</f>
        <v>0</v>
      </c>
      <c r="BE30" s="1177"/>
      <c r="BF30" s="1178">
        <f t="shared" ref="BF30" si="44">-(IF(BF66=0, 0, IF(BF66&lt;10, INT(BF66), ROUNDDOWN(BF66, -1))))</f>
        <v>0</v>
      </c>
      <c r="BG30" s="1179"/>
      <c r="BH30" s="1176">
        <f t="shared" ref="BH30" si="45">-(IF(BH66=0, 0, IF(BH66&lt;10, INT(BH66), ROUNDDOWN(BH66, -1))))</f>
        <v>0</v>
      </c>
      <c r="BI30" s="1177"/>
      <c r="BJ30" s="1178">
        <f t="shared" ref="BJ30" si="46">-(IF(BJ66=0, 0, IF(BJ66&lt;10, INT(BJ66), ROUNDDOWN(BJ66, -1))))</f>
        <v>0</v>
      </c>
      <c r="BK30" s="1177"/>
    </row>
    <row r="31" spans="2:63" ht="12.75" thickTop="1">
      <c r="B31" s="305"/>
      <c r="C31" s="403">
        <v>151</v>
      </c>
      <c r="D31" s="404">
        <v>160</v>
      </c>
      <c r="F31" s="304"/>
      <c r="G31" s="325" t="s">
        <v>11</v>
      </c>
      <c r="H31" s="326" t="e">
        <f>②積算表!$AA$18&amp;G31</f>
        <v>#N/A</v>
      </c>
      <c r="P31" s="350" t="s">
        <v>352</v>
      </c>
      <c r="Q31" s="329">
        <f t="shared" si="27"/>
        <v>2.7</v>
      </c>
      <c r="R31" s="329">
        <f t="shared" si="27"/>
        <v>2.7</v>
      </c>
      <c r="S31" s="329">
        <f t="shared" si="27"/>
        <v>0</v>
      </c>
      <c r="T31" s="329">
        <f t="shared" si="27"/>
        <v>0</v>
      </c>
      <c r="U31" s="329">
        <f t="shared" si="27"/>
        <v>0</v>
      </c>
      <c r="V31" s="329">
        <f t="shared" si="28"/>
        <v>6.6</v>
      </c>
      <c r="W31" s="329">
        <f t="shared" si="28"/>
        <v>2.9</v>
      </c>
      <c r="X31" s="329">
        <f t="shared" si="28"/>
        <v>2</v>
      </c>
      <c r="AH31" s="1183"/>
      <c r="AI31" s="1192"/>
      <c r="AJ31" s="1162" t="s">
        <v>199</v>
      </c>
      <c r="AK31" s="1163"/>
      <c r="AL31" s="1163"/>
      <c r="AM31" s="1163"/>
      <c r="AN31" s="1163"/>
      <c r="AO31" s="1163"/>
      <c r="AP31" s="1163"/>
      <c r="AQ31" s="1163"/>
      <c r="AR31" s="1158"/>
      <c r="AS31" s="1159"/>
      <c r="AT31" s="1159"/>
      <c r="AU31" s="1164"/>
      <c r="AV31" s="1158"/>
      <c r="AW31" s="1159"/>
      <c r="AX31" s="1159"/>
      <c r="AY31" s="1164"/>
      <c r="AZ31" s="1158"/>
      <c r="BA31" s="1159"/>
      <c r="BB31" s="1159"/>
      <c r="BC31" s="1164"/>
      <c r="BD31" s="1158"/>
      <c r="BE31" s="1159"/>
      <c r="BF31" s="1159"/>
      <c r="BG31" s="1164"/>
      <c r="BH31" s="1158"/>
      <c r="BI31" s="1159"/>
      <c r="BJ31" s="1159"/>
      <c r="BK31" s="1164"/>
    </row>
    <row r="32" spans="2:63">
      <c r="B32" s="305"/>
      <c r="C32" s="403">
        <v>161</v>
      </c>
      <c r="D32" s="404">
        <v>170</v>
      </c>
      <c r="P32" s="349" t="s">
        <v>353</v>
      </c>
      <c r="Q32" s="329">
        <f t="shared" si="27"/>
        <v>2.8</v>
      </c>
      <c r="R32" s="329">
        <f t="shared" si="27"/>
        <v>2.7</v>
      </c>
      <c r="S32" s="329">
        <v>0</v>
      </c>
      <c r="T32" s="329">
        <f t="shared" si="27"/>
        <v>3.7</v>
      </c>
      <c r="U32" s="329">
        <f t="shared" si="27"/>
        <v>0</v>
      </c>
      <c r="V32" s="329">
        <f>VLOOKUP($P32,単価表,V$7,FALSE)</f>
        <v>6.6</v>
      </c>
      <c r="W32" s="329">
        <f>VLOOKUP($P32,単価表,W$7,FALSE)</f>
        <v>2.9</v>
      </c>
      <c r="X32" s="329">
        <f>VLOOKUP($P32,単価表,X$7,FALSE)</f>
        <v>2</v>
      </c>
      <c r="AH32" s="1183"/>
      <c r="AI32" s="1192"/>
      <c r="AJ32" s="365"/>
      <c r="AK32" s="380"/>
      <c r="AL32" s="380"/>
      <c r="AM32" s="380"/>
      <c r="AN32" s="1108" t="s">
        <v>153</v>
      </c>
      <c r="AO32" s="1109"/>
      <c r="AP32" s="1109"/>
      <c r="AQ32" s="1109"/>
      <c r="AR32" s="1106">
        <f>SUM(AR26,AR29)</f>
        <v>0</v>
      </c>
      <c r="AS32" s="1104"/>
      <c r="AT32" s="1105">
        <f t="shared" ref="AT32" si="47">SUM(AT26,AT29)</f>
        <v>0</v>
      </c>
      <c r="AU32" s="1121"/>
      <c r="AV32" s="1120">
        <f t="shared" ref="AV32" si="48">SUM(AV26,AV29)</f>
        <v>0</v>
      </c>
      <c r="AW32" s="1103"/>
      <c r="AX32" s="1105">
        <f t="shared" ref="AX32" si="49">SUM(AX26,AX29)</f>
        <v>0</v>
      </c>
      <c r="AY32" s="1121"/>
      <c r="AZ32" s="1120">
        <f t="shared" ref="AZ32" si="50">SUM(AZ26,AZ29)</f>
        <v>0</v>
      </c>
      <c r="BA32" s="1103"/>
      <c r="BB32" s="1105">
        <f t="shared" ref="BB32" si="51">SUM(BB26,BB29)</f>
        <v>0</v>
      </c>
      <c r="BC32" s="1121"/>
      <c r="BD32" s="1120">
        <f t="shared" ref="BD32" si="52">SUM(BD26,BD29)</f>
        <v>0</v>
      </c>
      <c r="BE32" s="1103"/>
      <c r="BF32" s="1105">
        <f t="shared" ref="BF32" si="53">SUM(BF26,BF29)</f>
        <v>0</v>
      </c>
      <c r="BG32" s="1121"/>
      <c r="BH32" s="1120">
        <f t="shared" ref="BH32" si="54">SUM(BH26,BH29)</f>
        <v>0</v>
      </c>
      <c r="BI32" s="1103"/>
      <c r="BJ32" s="1105">
        <f t="shared" ref="BJ32" si="55">SUM(BJ26,BJ29)</f>
        <v>0</v>
      </c>
      <c r="BK32" s="1121"/>
    </row>
    <row r="33" spans="2:63">
      <c r="B33" s="304"/>
      <c r="C33" s="405">
        <v>171</v>
      </c>
      <c r="D33" s="320">
        <v>180</v>
      </c>
      <c r="F33" s="311" t="s">
        <v>285</v>
      </c>
      <c r="G33" s="312"/>
      <c r="H33" s="312"/>
      <c r="I33" s="308"/>
      <c r="J33" s="330" t="s">
        <v>309</v>
      </c>
      <c r="P33" s="349" t="s">
        <v>354</v>
      </c>
      <c r="Q33" s="329">
        <f t="shared" si="27"/>
        <v>2.8</v>
      </c>
      <c r="R33" s="329">
        <f t="shared" si="27"/>
        <v>2.7</v>
      </c>
      <c r="S33" s="329">
        <f t="shared" si="27"/>
        <v>2.8</v>
      </c>
      <c r="T33" s="329">
        <f t="shared" si="27"/>
        <v>0</v>
      </c>
      <c r="U33" s="329">
        <f t="shared" si="27"/>
        <v>0</v>
      </c>
      <c r="V33" s="329">
        <f t="shared" ref="V33:X35" si="56">V32</f>
        <v>6.6</v>
      </c>
      <c r="W33" s="329">
        <f t="shared" si="56"/>
        <v>2.9</v>
      </c>
      <c r="X33" s="329">
        <f t="shared" si="56"/>
        <v>2</v>
      </c>
      <c r="AH33" s="1183"/>
      <c r="AI33" s="1192"/>
      <c r="AJ33" s="366"/>
      <c r="AK33" s="381"/>
      <c r="AL33" s="381"/>
      <c r="AM33" s="381"/>
      <c r="AN33" s="1101" t="s">
        <v>154</v>
      </c>
      <c r="AO33" s="1102"/>
      <c r="AP33" s="1102"/>
      <c r="AQ33" s="1102"/>
      <c r="AR33" s="1113" t="e">
        <f>SUM(AR24,AR27,AR30)</f>
        <v>#N/A</v>
      </c>
      <c r="AS33" s="1111"/>
      <c r="AT33" s="1096" t="e">
        <f>SUM(AT24,AT27,AT30)</f>
        <v>#N/A</v>
      </c>
      <c r="AU33" s="1116"/>
      <c r="AV33" s="1115" t="e">
        <f>SUM(AV24,AV27,AV30)</f>
        <v>#N/A</v>
      </c>
      <c r="AW33" s="1098"/>
      <c r="AX33" s="1096" t="e">
        <f>SUM(AX24,AX27,AX30)</f>
        <v>#N/A</v>
      </c>
      <c r="AY33" s="1116"/>
      <c r="AZ33" s="1115" t="e">
        <f>SUM(AZ24,AZ27,AZ30)</f>
        <v>#N/A</v>
      </c>
      <c r="BA33" s="1098"/>
      <c r="BB33" s="1096" t="e">
        <f>SUM(BB24,BB27,BB30)</f>
        <v>#N/A</v>
      </c>
      <c r="BC33" s="1116"/>
      <c r="BD33" s="1115" t="e">
        <f>SUM(BD24,BD27,BD30)</f>
        <v>#N/A</v>
      </c>
      <c r="BE33" s="1098"/>
      <c r="BF33" s="1096" t="e">
        <f>SUM(BF24,BF27,BF30)</f>
        <v>#N/A</v>
      </c>
      <c r="BG33" s="1116"/>
      <c r="BH33" s="1115" t="e">
        <f>SUM(BH24,BH27,BH30)</f>
        <v>#N/A</v>
      </c>
      <c r="BI33" s="1098"/>
      <c r="BJ33" s="1096" t="e">
        <f>SUM(BJ24,BJ27,BJ30)</f>
        <v>#N/A</v>
      </c>
      <c r="BK33" s="1116"/>
    </row>
    <row r="34" spans="2:63">
      <c r="F34" s="305"/>
      <c r="G34" s="331" t="s">
        <v>159</v>
      </c>
      <c r="H34" s="332"/>
      <c r="I34" s="308"/>
      <c r="J34" s="330"/>
      <c r="P34" s="349" t="s">
        <v>355</v>
      </c>
      <c r="Q34" s="329">
        <f t="shared" si="27"/>
        <v>2.7</v>
      </c>
      <c r="R34" s="329">
        <f t="shared" si="27"/>
        <v>2.6</v>
      </c>
      <c r="S34" s="329">
        <f t="shared" si="27"/>
        <v>0</v>
      </c>
      <c r="T34" s="329">
        <f t="shared" si="27"/>
        <v>0</v>
      </c>
      <c r="U34" s="329">
        <f t="shared" si="27"/>
        <v>2.6</v>
      </c>
      <c r="V34" s="329">
        <f t="shared" si="56"/>
        <v>6.6</v>
      </c>
      <c r="W34" s="329">
        <f t="shared" si="56"/>
        <v>2.9</v>
      </c>
      <c r="X34" s="329">
        <f t="shared" si="56"/>
        <v>2</v>
      </c>
      <c r="AH34" s="1183"/>
      <c r="AI34" s="1189" t="s">
        <v>145</v>
      </c>
      <c r="AJ34" s="367" t="s">
        <v>100</v>
      </c>
      <c r="AK34" s="367"/>
      <c r="AL34" s="367"/>
      <c r="AM34" s="367"/>
      <c r="AN34" s="368"/>
      <c r="AO34" s="367"/>
      <c r="AP34" s="367"/>
      <c r="AQ34" s="367"/>
      <c r="AR34" s="1117">
        <f>IF(②積算表!$K68="○",②積算表!M68*J35,0)</f>
        <v>0</v>
      </c>
      <c r="AS34" s="1118"/>
      <c r="AT34" s="1118"/>
      <c r="AU34" s="1118"/>
      <c r="AV34" s="1118"/>
      <c r="AW34" s="1118"/>
      <c r="AX34" s="1118"/>
      <c r="AY34" s="1118"/>
      <c r="AZ34" s="1118"/>
      <c r="BA34" s="1118"/>
      <c r="BB34" s="1118"/>
      <c r="BC34" s="1118"/>
      <c r="BD34" s="1118"/>
      <c r="BE34" s="1118"/>
      <c r="BF34" s="1118"/>
      <c r="BG34" s="1118"/>
      <c r="BH34" s="1118"/>
      <c r="BI34" s="1118"/>
      <c r="BJ34" s="1118"/>
      <c r="BK34" s="1119"/>
    </row>
    <row r="35" spans="2:63">
      <c r="F35" s="305"/>
      <c r="G35" s="304"/>
      <c r="H35" s="333"/>
      <c r="I35" s="341">
        <f>保育単価表②!J4</f>
        <v>2690</v>
      </c>
      <c r="J35" s="330">
        <f>保育単価表②!Y4</f>
        <v>4.9000000000000004</v>
      </c>
      <c r="P35" s="349" t="s">
        <v>356</v>
      </c>
      <c r="Q35" s="329">
        <f t="shared" si="27"/>
        <v>2.7</v>
      </c>
      <c r="R35" s="329">
        <f t="shared" si="27"/>
        <v>2.7</v>
      </c>
      <c r="S35" s="329">
        <f t="shared" si="27"/>
        <v>0</v>
      </c>
      <c r="T35" s="329">
        <f t="shared" si="27"/>
        <v>0</v>
      </c>
      <c r="U35" s="329">
        <f t="shared" si="27"/>
        <v>0</v>
      </c>
      <c r="V35" s="329">
        <f t="shared" si="56"/>
        <v>6.6</v>
      </c>
      <c r="W35" s="329">
        <f t="shared" si="56"/>
        <v>2.9</v>
      </c>
      <c r="X35" s="329">
        <f t="shared" si="56"/>
        <v>2</v>
      </c>
      <c r="AH35" s="1183"/>
      <c r="AI35" s="1189"/>
      <c r="AJ35" s="360" t="s">
        <v>107</v>
      </c>
      <c r="AK35" s="360"/>
      <c r="AL35" s="360"/>
      <c r="AM35" s="360"/>
      <c r="AN35" s="361"/>
      <c r="AO35" s="360"/>
      <c r="AP35" s="360"/>
      <c r="AQ35" s="360"/>
      <c r="AR35" s="1059">
        <f>IF(OR(②積算表!$K69="A",②積算表!$K69="B"),②積算表!M69*VLOOKUP(②積算表!$K69,$H$37:$J$38,3,0),0)</f>
        <v>0</v>
      </c>
      <c r="AS35" s="1060"/>
      <c r="AT35" s="1060"/>
      <c r="AU35" s="1060"/>
      <c r="AV35" s="1060"/>
      <c r="AW35" s="1060"/>
      <c r="AX35" s="1060"/>
      <c r="AY35" s="1060"/>
      <c r="AZ35" s="1060"/>
      <c r="BA35" s="1060"/>
      <c r="BB35" s="1060"/>
      <c r="BC35" s="1060"/>
      <c r="BD35" s="1060"/>
      <c r="BE35" s="1060"/>
      <c r="BF35" s="1060"/>
      <c r="BG35" s="1060"/>
      <c r="BH35" s="1060"/>
      <c r="BI35" s="1060"/>
      <c r="BJ35" s="1060"/>
      <c r="BK35" s="1061"/>
    </row>
    <row r="36" spans="2:63">
      <c r="B36" s="311" t="s">
        <v>284</v>
      </c>
      <c r="C36" s="312"/>
      <c r="D36" s="308"/>
      <c r="F36" s="305"/>
      <c r="G36" s="331" t="s">
        <v>160</v>
      </c>
      <c r="H36" s="312"/>
      <c r="I36" s="308"/>
      <c r="J36" s="330"/>
      <c r="P36" s="349" t="s">
        <v>357</v>
      </c>
      <c r="Q36" s="329">
        <f t="shared" si="27"/>
        <v>2.8</v>
      </c>
      <c r="R36" s="329">
        <f t="shared" si="27"/>
        <v>2.7</v>
      </c>
      <c r="S36" s="329">
        <v>0</v>
      </c>
      <c r="T36" s="329">
        <f t="shared" si="27"/>
        <v>3.7</v>
      </c>
      <c r="U36" s="329">
        <f t="shared" si="27"/>
        <v>0</v>
      </c>
      <c r="V36" s="329">
        <f>VLOOKUP($P36,単価表,V$7,FALSE)</f>
        <v>6.8</v>
      </c>
      <c r="W36" s="329">
        <f>VLOOKUP($P36,単価表,W$7,FALSE)</f>
        <v>2.9</v>
      </c>
      <c r="X36" s="329">
        <f>VLOOKUP($P36,単価表,X$7,FALSE)</f>
        <v>2</v>
      </c>
      <c r="AH36" s="1183"/>
      <c r="AI36" s="1189"/>
      <c r="AJ36" s="380" t="s">
        <v>146</v>
      </c>
      <c r="AK36" s="380"/>
      <c r="AL36" s="380"/>
      <c r="AM36" s="380"/>
      <c r="AN36" s="382"/>
      <c r="AO36" s="380"/>
      <c r="AP36" s="380"/>
      <c r="AQ36" s="380"/>
      <c r="AR36" s="1059">
        <f>IF(②積算表!$K70="○",②積算表!M70*J40,0)</f>
        <v>0</v>
      </c>
      <c r="AS36" s="1060"/>
      <c r="AT36" s="1060"/>
      <c r="AU36" s="1060"/>
      <c r="AV36" s="1060"/>
      <c r="AW36" s="1060"/>
      <c r="AX36" s="1060"/>
      <c r="AY36" s="1060"/>
      <c r="AZ36" s="1060"/>
      <c r="BA36" s="1060"/>
      <c r="BB36" s="1060"/>
      <c r="BC36" s="1060"/>
      <c r="BD36" s="1060"/>
      <c r="BE36" s="1060"/>
      <c r="BF36" s="1060"/>
      <c r="BG36" s="1060"/>
      <c r="BH36" s="1060"/>
      <c r="BI36" s="1060"/>
      <c r="BJ36" s="1060"/>
      <c r="BK36" s="1061"/>
    </row>
    <row r="37" spans="2:63" ht="12.75" thickBot="1">
      <c r="B37" s="305"/>
      <c r="C37" s="313">
        <v>1</v>
      </c>
      <c r="D37" s="314"/>
      <c r="F37" s="305"/>
      <c r="G37" s="334"/>
      <c r="H37" s="335" t="s">
        <v>161</v>
      </c>
      <c r="I37" s="342">
        <f>保育単価表②!J8</f>
        <v>520</v>
      </c>
      <c r="J37" s="330">
        <f>保育単価表②!Y8</f>
        <v>8.5</v>
      </c>
      <c r="P37" s="349" t="s">
        <v>358</v>
      </c>
      <c r="Q37" s="329">
        <f t="shared" si="27"/>
        <v>2.8</v>
      </c>
      <c r="R37" s="329">
        <f t="shared" si="27"/>
        <v>2.7</v>
      </c>
      <c r="S37" s="329">
        <f t="shared" si="27"/>
        <v>2.8</v>
      </c>
      <c r="T37" s="329">
        <f t="shared" si="27"/>
        <v>0</v>
      </c>
      <c r="U37" s="329">
        <f t="shared" si="27"/>
        <v>0</v>
      </c>
      <c r="V37" s="329">
        <f t="shared" ref="V37:X39" si="57">V36</f>
        <v>6.8</v>
      </c>
      <c r="W37" s="329">
        <f t="shared" si="57"/>
        <v>2.9</v>
      </c>
      <c r="X37" s="329">
        <f t="shared" si="57"/>
        <v>2</v>
      </c>
      <c r="AH37" s="1183"/>
      <c r="AI37" s="1189"/>
      <c r="AJ37" s="369" t="s">
        <v>200</v>
      </c>
      <c r="AK37" s="370"/>
      <c r="AL37" s="370"/>
      <c r="AM37" s="370"/>
      <c r="AN37" s="371"/>
      <c r="AO37" s="370"/>
      <c r="AP37" s="370"/>
      <c r="AQ37" s="370"/>
      <c r="AR37" s="1062">
        <f>IF(OR(②積算表!$K71="配置", ②積算表!$K71="兼務"), CHOOSE(IF(②積算表!$K71="配置", 1, 2), J42, J43)*②積算表!M71, 0)</f>
        <v>0</v>
      </c>
      <c r="AS37" s="1063"/>
      <c r="AT37" s="1063"/>
      <c r="AU37" s="1063"/>
      <c r="AV37" s="1063"/>
      <c r="AW37" s="1063"/>
      <c r="AX37" s="1063"/>
      <c r="AY37" s="1063"/>
      <c r="AZ37" s="1063"/>
      <c r="BA37" s="1063"/>
      <c r="BB37" s="1063"/>
      <c r="BC37" s="1063"/>
      <c r="BD37" s="1063"/>
      <c r="BE37" s="1063"/>
      <c r="BF37" s="1063"/>
      <c r="BG37" s="1063"/>
      <c r="BH37" s="1063"/>
      <c r="BI37" s="1063"/>
      <c r="BJ37" s="1063"/>
      <c r="BK37" s="1064"/>
    </row>
    <row r="38" spans="2:63" ht="12.75" thickTop="1">
      <c r="B38" s="305"/>
      <c r="C38" s="315">
        <v>2</v>
      </c>
      <c r="D38" s="316"/>
      <c r="F38" s="305"/>
      <c r="G38" s="304"/>
      <c r="H38" s="336" t="s">
        <v>162</v>
      </c>
      <c r="I38" s="343">
        <f>保育単価表②!J11</f>
        <v>340</v>
      </c>
      <c r="J38" s="330">
        <f>保育単価表②!Y11</f>
        <v>9.6999999999999993</v>
      </c>
      <c r="P38" s="349" t="s">
        <v>359</v>
      </c>
      <c r="Q38" s="329">
        <f t="shared" si="27"/>
        <v>2.7</v>
      </c>
      <c r="R38" s="329">
        <f t="shared" si="27"/>
        <v>2.7</v>
      </c>
      <c r="S38" s="329">
        <f t="shared" si="27"/>
        <v>0</v>
      </c>
      <c r="T38" s="329">
        <f t="shared" si="27"/>
        <v>0</v>
      </c>
      <c r="U38" s="329">
        <f t="shared" si="27"/>
        <v>2.6</v>
      </c>
      <c r="V38" s="329">
        <f t="shared" si="57"/>
        <v>6.8</v>
      </c>
      <c r="W38" s="329">
        <f t="shared" si="57"/>
        <v>2.9</v>
      </c>
      <c r="X38" s="329">
        <f t="shared" si="57"/>
        <v>2</v>
      </c>
      <c r="AH38" s="1183"/>
      <c r="AI38" s="1189"/>
      <c r="AJ38" s="1160" t="s">
        <v>201</v>
      </c>
      <c r="AK38" s="1161"/>
      <c r="AL38" s="1161"/>
      <c r="AM38" s="1161"/>
      <c r="AN38" s="1161"/>
      <c r="AO38" s="1161"/>
      <c r="AP38" s="1161"/>
      <c r="AQ38" s="1161"/>
      <c r="AR38" s="1065">
        <f>SUM(AR34:BK37)</f>
        <v>0</v>
      </c>
      <c r="AS38" s="1066"/>
      <c r="AT38" s="1066"/>
      <c r="AU38" s="1066"/>
      <c r="AV38" s="1066"/>
      <c r="AW38" s="1066"/>
      <c r="AX38" s="1066"/>
      <c r="AY38" s="1066"/>
      <c r="AZ38" s="1066"/>
      <c r="BA38" s="1066"/>
      <c r="BB38" s="1066"/>
      <c r="BC38" s="1066"/>
      <c r="BD38" s="1066"/>
      <c r="BE38" s="1066"/>
      <c r="BF38" s="1066"/>
      <c r="BG38" s="1066"/>
      <c r="BH38" s="1066"/>
      <c r="BI38" s="1066"/>
      <c r="BJ38" s="1066"/>
      <c r="BK38" s="1067"/>
    </row>
    <row r="39" spans="2:63">
      <c r="B39" s="305"/>
      <c r="C39" s="315">
        <v>3</v>
      </c>
      <c r="D39" s="316"/>
      <c r="F39" s="305"/>
      <c r="G39" s="331" t="s">
        <v>163</v>
      </c>
      <c r="H39" s="332"/>
      <c r="I39" s="308"/>
      <c r="J39" s="330"/>
      <c r="P39" s="349" t="s">
        <v>360</v>
      </c>
      <c r="Q39" s="329">
        <f t="shared" ref="Q39:U48" si="58">VLOOKUP($P39,単価表,Q$7,FALSE)</f>
        <v>2.7</v>
      </c>
      <c r="R39" s="329">
        <f t="shared" si="58"/>
        <v>2.7</v>
      </c>
      <c r="S39" s="329">
        <f t="shared" si="58"/>
        <v>0</v>
      </c>
      <c r="T39" s="329">
        <f t="shared" si="58"/>
        <v>0</v>
      </c>
      <c r="U39" s="329">
        <f t="shared" si="58"/>
        <v>0</v>
      </c>
      <c r="V39" s="329">
        <f t="shared" si="57"/>
        <v>6.8</v>
      </c>
      <c r="W39" s="329">
        <f t="shared" si="57"/>
        <v>2.9</v>
      </c>
      <c r="X39" s="329">
        <f t="shared" si="57"/>
        <v>2</v>
      </c>
      <c r="AH39" s="1094" t="s">
        <v>308</v>
      </c>
      <c r="AI39" s="1095"/>
      <c r="AJ39" s="1095"/>
      <c r="AK39" s="1095"/>
      <c r="AL39" s="1095"/>
      <c r="AM39" s="1095"/>
      <c r="AN39" s="1095"/>
      <c r="AO39" s="1095"/>
      <c r="AP39" s="1095"/>
      <c r="AQ39" s="1095"/>
      <c r="AR39" s="387"/>
      <c r="AS39" s="388"/>
      <c r="AT39" s="388"/>
      <c r="AU39" s="388"/>
      <c r="AV39" s="387"/>
      <c r="AW39" s="388"/>
      <c r="AX39" s="388"/>
      <c r="AY39" s="389"/>
      <c r="AZ39" s="388"/>
      <c r="BA39" s="388"/>
      <c r="BB39" s="388"/>
      <c r="BC39" s="388"/>
      <c r="BD39" s="387"/>
      <c r="BE39" s="388"/>
      <c r="BF39" s="388"/>
      <c r="BG39" s="389"/>
      <c r="BH39" s="388"/>
      <c r="BI39" s="388"/>
      <c r="BJ39" s="388"/>
      <c r="BK39" s="389"/>
    </row>
    <row r="40" spans="2:63">
      <c r="B40" s="305"/>
      <c r="C40" s="315">
        <v>4</v>
      </c>
      <c r="D40" s="316"/>
      <c r="F40" s="305"/>
      <c r="G40" s="304"/>
      <c r="H40" s="333"/>
      <c r="I40" s="344">
        <f>保育単価表②!J15</f>
        <v>480</v>
      </c>
      <c r="J40" s="330">
        <f>保育単価表②!Y15</f>
        <v>9.1999999999999993</v>
      </c>
      <c r="P40" s="350" t="s">
        <v>361</v>
      </c>
      <c r="Q40" s="329">
        <f t="shared" si="58"/>
        <v>2.7</v>
      </c>
      <c r="R40" s="329">
        <f t="shared" si="58"/>
        <v>2.7</v>
      </c>
      <c r="S40" s="329">
        <v>0</v>
      </c>
      <c r="T40" s="329">
        <f t="shared" si="58"/>
        <v>3.7</v>
      </c>
      <c r="U40" s="329">
        <f t="shared" si="58"/>
        <v>0</v>
      </c>
      <c r="V40" s="329">
        <f>VLOOKUP($P40,単価表,V$7,FALSE)</f>
        <v>7.1</v>
      </c>
      <c r="W40" s="329">
        <f>VLOOKUP($P40,単価表,W$7,FALSE)</f>
        <v>3</v>
      </c>
      <c r="X40" s="329">
        <f>VLOOKUP($P40,単価表,X$7,FALSE)</f>
        <v>2</v>
      </c>
      <c r="AH40" s="375"/>
      <c r="AI40" s="383"/>
      <c r="AJ40" s="383"/>
      <c r="AK40" s="383"/>
      <c r="AL40" s="383"/>
      <c r="AM40" s="383"/>
      <c r="AN40" s="1108" t="s">
        <v>153</v>
      </c>
      <c r="AO40" s="1109"/>
      <c r="AP40" s="1109"/>
      <c r="AQ40" s="1109"/>
      <c r="AR40" s="1106" t="e">
        <f>AR20+AR32+$AR$38</f>
        <v>#N/A</v>
      </c>
      <c r="AS40" s="1104"/>
      <c r="AT40" s="1104" t="e">
        <f>AT20+AT32+$AR$38</f>
        <v>#N/A</v>
      </c>
      <c r="AU40" s="1105"/>
      <c r="AV40" s="1106" t="e">
        <f>AV20+AV32+$AR$38</f>
        <v>#N/A</v>
      </c>
      <c r="AW40" s="1104"/>
      <c r="AX40" s="1104" t="e">
        <f>AX20+AX32+$AR$38</f>
        <v>#N/A</v>
      </c>
      <c r="AY40" s="1107"/>
      <c r="AZ40" s="1103" t="e">
        <f>AZ20+AZ32+$AR$38</f>
        <v>#N/A</v>
      </c>
      <c r="BA40" s="1104"/>
      <c r="BB40" s="1104" t="e">
        <f>BB20+BB32+$AR$38</f>
        <v>#N/A</v>
      </c>
      <c r="BC40" s="1105"/>
      <c r="BD40" s="1106" t="e">
        <f>BD20+BD32+$AR$38</f>
        <v>#N/A</v>
      </c>
      <c r="BE40" s="1104"/>
      <c r="BF40" s="1104" t="e">
        <f>BF20+BF32+$AR$38</f>
        <v>#N/A</v>
      </c>
      <c r="BG40" s="1107"/>
      <c r="BH40" s="1103" t="e">
        <f>BH20+BH32+$AR$38</f>
        <v>#N/A</v>
      </c>
      <c r="BI40" s="1104"/>
      <c r="BJ40" s="1104" t="e">
        <f>BJ20+BJ32+$AR$38</f>
        <v>#N/A</v>
      </c>
      <c r="BK40" s="1107"/>
    </row>
    <row r="41" spans="2:63">
      <c r="B41" s="305"/>
      <c r="C41" s="315">
        <v>5</v>
      </c>
      <c r="D41" s="316"/>
      <c r="F41" s="305"/>
      <c r="G41" s="331" t="s">
        <v>206</v>
      </c>
      <c r="H41" s="312"/>
      <c r="I41" s="308"/>
      <c r="J41" s="330"/>
      <c r="P41" s="350" t="s">
        <v>362</v>
      </c>
      <c r="Q41" s="329">
        <f t="shared" si="58"/>
        <v>2.7</v>
      </c>
      <c r="R41" s="329">
        <f t="shared" si="58"/>
        <v>2.7</v>
      </c>
      <c r="S41" s="329">
        <f t="shared" si="58"/>
        <v>2.8</v>
      </c>
      <c r="T41" s="329">
        <f t="shared" si="58"/>
        <v>0</v>
      </c>
      <c r="U41" s="329">
        <f t="shared" si="58"/>
        <v>0</v>
      </c>
      <c r="V41" s="329">
        <f t="shared" ref="V41:X43" si="59">V40</f>
        <v>7.1</v>
      </c>
      <c r="W41" s="329">
        <f t="shared" si="59"/>
        <v>3</v>
      </c>
      <c r="X41" s="329">
        <f t="shared" si="59"/>
        <v>2</v>
      </c>
      <c r="AH41" s="376"/>
      <c r="AI41" s="377"/>
      <c r="AJ41" s="377"/>
      <c r="AK41" s="377"/>
      <c r="AL41" s="377"/>
      <c r="AM41" s="377"/>
      <c r="AN41" s="1101" t="s">
        <v>154</v>
      </c>
      <c r="AO41" s="1102"/>
      <c r="AP41" s="1102"/>
      <c r="AQ41" s="1102"/>
      <c r="AR41" s="1113" t="e">
        <f>AR21+AR33+$AR$38</f>
        <v>#N/A</v>
      </c>
      <c r="AS41" s="1111"/>
      <c r="AT41" s="1111" t="e">
        <f>AT21+AT33+$AR$38</f>
        <v>#N/A</v>
      </c>
      <c r="AU41" s="1112"/>
      <c r="AV41" s="1113" t="e">
        <f>AV21+AV33+$AR$38</f>
        <v>#N/A</v>
      </c>
      <c r="AW41" s="1111"/>
      <c r="AX41" s="1111" t="e">
        <f>AX21+AX33+$AR$38</f>
        <v>#N/A</v>
      </c>
      <c r="AY41" s="1114"/>
      <c r="AZ41" s="1110" t="e">
        <f>AZ21+AZ33+$AR$38</f>
        <v>#N/A</v>
      </c>
      <c r="BA41" s="1111"/>
      <c r="BB41" s="1111" t="e">
        <f>BB21+BB33+$AR$38</f>
        <v>#N/A</v>
      </c>
      <c r="BC41" s="1112"/>
      <c r="BD41" s="1113" t="e">
        <f>BD21+BD33+$AR$38</f>
        <v>#N/A</v>
      </c>
      <c r="BE41" s="1111"/>
      <c r="BF41" s="1111" t="e">
        <f>BF21+BF33+$AR$38</f>
        <v>#N/A</v>
      </c>
      <c r="BG41" s="1114"/>
      <c r="BH41" s="1110" t="e">
        <f>BH21+BH33+$AR$38</f>
        <v>#N/A</v>
      </c>
      <c r="BI41" s="1111"/>
      <c r="BJ41" s="1111" t="e">
        <f>BJ21+BJ33+$AR$38</f>
        <v>#N/A</v>
      </c>
      <c r="BK41" s="1114"/>
    </row>
    <row r="42" spans="2:63">
      <c r="B42" s="305"/>
      <c r="C42" s="315">
        <v>6</v>
      </c>
      <c r="D42" s="316"/>
      <c r="F42" s="305"/>
      <c r="G42" s="334"/>
      <c r="H42" s="337" t="s">
        <v>207</v>
      </c>
      <c r="I42" s="342">
        <f>保育単価表②!J43</f>
        <v>790</v>
      </c>
      <c r="J42" s="330">
        <f>保育単価表②!Y43</f>
        <v>8.4</v>
      </c>
      <c r="P42" s="350" t="s">
        <v>363</v>
      </c>
      <c r="Q42" s="329">
        <f t="shared" si="58"/>
        <v>2.7</v>
      </c>
      <c r="R42" s="329">
        <f t="shared" si="58"/>
        <v>2.7</v>
      </c>
      <c r="S42" s="329">
        <f t="shared" si="58"/>
        <v>0</v>
      </c>
      <c r="T42" s="329">
        <f t="shared" si="58"/>
        <v>0</v>
      </c>
      <c r="U42" s="329">
        <f t="shared" si="58"/>
        <v>2.6</v>
      </c>
      <c r="V42" s="329">
        <f t="shared" si="59"/>
        <v>7.1</v>
      </c>
      <c r="W42" s="329">
        <f t="shared" si="59"/>
        <v>3</v>
      </c>
      <c r="X42" s="329">
        <f t="shared" si="59"/>
        <v>2</v>
      </c>
      <c r="AH42" s="1099" t="s">
        <v>147</v>
      </c>
      <c r="AI42" s="1100"/>
      <c r="AJ42" s="1100"/>
      <c r="AK42" s="1100"/>
      <c r="AL42" s="1100"/>
      <c r="AM42" s="1100"/>
      <c r="AN42" s="1100"/>
      <c r="AO42" s="1100"/>
      <c r="AP42" s="1100"/>
      <c r="AQ42" s="1100"/>
      <c r="AR42" s="387"/>
      <c r="AS42" s="388"/>
      <c r="AT42" s="388"/>
      <c r="AU42" s="388"/>
      <c r="AV42" s="387"/>
      <c r="AW42" s="388"/>
      <c r="AX42" s="388"/>
      <c r="AY42" s="389"/>
      <c r="AZ42" s="388"/>
      <c r="BA42" s="388"/>
      <c r="BB42" s="388"/>
      <c r="BC42" s="388"/>
      <c r="BD42" s="387"/>
      <c r="BE42" s="388"/>
      <c r="BF42" s="388"/>
      <c r="BG42" s="389"/>
      <c r="BH42" s="388"/>
      <c r="BI42" s="388"/>
      <c r="BJ42" s="388"/>
      <c r="BK42" s="389"/>
    </row>
    <row r="43" spans="2:63">
      <c r="B43" s="305"/>
      <c r="C43" s="315">
        <v>7</v>
      </c>
      <c r="D43" s="316"/>
      <c r="F43" s="305"/>
      <c r="G43" s="305"/>
      <c r="H43" s="338" t="s">
        <v>208</v>
      </c>
      <c r="I43" s="345">
        <f>保育単価表②!J46</f>
        <v>500</v>
      </c>
      <c r="J43" s="330"/>
      <c r="P43" s="350" t="s">
        <v>364</v>
      </c>
      <c r="Q43" s="329">
        <f t="shared" si="58"/>
        <v>2.7</v>
      </c>
      <c r="R43" s="329">
        <f t="shared" si="58"/>
        <v>2.7</v>
      </c>
      <c r="S43" s="329">
        <f t="shared" si="58"/>
        <v>0</v>
      </c>
      <c r="T43" s="329">
        <f t="shared" si="58"/>
        <v>0</v>
      </c>
      <c r="U43" s="329">
        <f t="shared" si="58"/>
        <v>0</v>
      </c>
      <c r="V43" s="329">
        <f t="shared" si="59"/>
        <v>7.1</v>
      </c>
      <c r="W43" s="329">
        <f t="shared" si="59"/>
        <v>3</v>
      </c>
      <c r="X43" s="329">
        <f t="shared" si="59"/>
        <v>2</v>
      </c>
      <c r="AH43" s="375"/>
      <c r="AI43" s="383"/>
      <c r="AJ43" s="383"/>
      <c r="AK43" s="383"/>
      <c r="AL43" s="383"/>
      <c r="AM43" s="383"/>
      <c r="AN43" s="1108" t="s">
        <v>153</v>
      </c>
      <c r="AO43" s="1109"/>
      <c r="AP43" s="1109"/>
      <c r="AQ43" s="1109"/>
      <c r="AR43" s="1106" t="e">
        <f>AR40*②積算表!M40</f>
        <v>#N/A</v>
      </c>
      <c r="AS43" s="1104"/>
      <c r="AT43" s="1104" t="e">
        <f>AT40*②積算表!O40</f>
        <v>#N/A</v>
      </c>
      <c r="AU43" s="1105"/>
      <c r="AV43" s="1106" t="e">
        <f>AV40*②積算表!Q40</f>
        <v>#N/A</v>
      </c>
      <c r="AW43" s="1104"/>
      <c r="AX43" s="1104" t="e">
        <f>AX40*②積算表!S40</f>
        <v>#N/A</v>
      </c>
      <c r="AY43" s="1107"/>
      <c r="AZ43" s="1103" t="e">
        <f>AZ40*②積算表!U40</f>
        <v>#N/A</v>
      </c>
      <c r="BA43" s="1104"/>
      <c r="BB43" s="1104" t="e">
        <f>BB40*②積算表!W40</f>
        <v>#N/A</v>
      </c>
      <c r="BC43" s="1105"/>
      <c r="BD43" s="1106" t="e">
        <f>BD40*②積算表!Y40</f>
        <v>#N/A</v>
      </c>
      <c r="BE43" s="1104"/>
      <c r="BF43" s="1104" t="e">
        <f>BF40*②積算表!AA40</f>
        <v>#N/A</v>
      </c>
      <c r="BG43" s="1107"/>
      <c r="BH43" s="1103" t="e">
        <f>BH40*②積算表!AC40</f>
        <v>#N/A</v>
      </c>
      <c r="BI43" s="1104"/>
      <c r="BJ43" s="1104" t="e">
        <f>BJ40*②積算表!AE40</f>
        <v>#N/A</v>
      </c>
      <c r="BK43" s="1107"/>
    </row>
    <row r="44" spans="2:63">
      <c r="B44" s="305"/>
      <c r="C44" s="317">
        <v>8</v>
      </c>
      <c r="D44" s="316"/>
      <c r="F44" s="304"/>
      <c r="G44" s="304"/>
      <c r="H44" s="339" t="s">
        <v>286</v>
      </c>
      <c r="I44" s="328"/>
      <c r="J44" s="330"/>
      <c r="P44" s="350" t="s">
        <v>365</v>
      </c>
      <c r="Q44" s="329">
        <f t="shared" si="58"/>
        <v>2.8</v>
      </c>
      <c r="R44" s="329">
        <f t="shared" si="58"/>
        <v>2.7</v>
      </c>
      <c r="S44" s="329">
        <v>0</v>
      </c>
      <c r="T44" s="329">
        <f t="shared" si="58"/>
        <v>3.7</v>
      </c>
      <c r="U44" s="329">
        <f t="shared" si="58"/>
        <v>0</v>
      </c>
      <c r="V44" s="329">
        <f>VLOOKUP($P44,単価表,V$7,FALSE)</f>
        <v>7.1</v>
      </c>
      <c r="W44" s="329">
        <f>VLOOKUP($P44,単価表,W$7,FALSE)</f>
        <v>2.9</v>
      </c>
      <c r="X44" s="329">
        <f>VLOOKUP($P44,単価表,X$7,FALSE)</f>
        <v>2</v>
      </c>
      <c r="AH44" s="376"/>
      <c r="AI44" s="377"/>
      <c r="AJ44" s="377"/>
      <c r="AK44" s="377"/>
      <c r="AL44" s="377"/>
      <c r="AM44" s="377"/>
      <c r="AN44" s="1101" t="s">
        <v>154</v>
      </c>
      <c r="AO44" s="1102"/>
      <c r="AP44" s="1102"/>
      <c r="AQ44" s="1102"/>
      <c r="AR44" s="1092" t="e">
        <f>AR41*②積算表!M41</f>
        <v>#N/A</v>
      </c>
      <c r="AS44" s="1093"/>
      <c r="AT44" s="1093" t="e">
        <f>AT41*②積算表!O41</f>
        <v>#N/A</v>
      </c>
      <c r="AU44" s="1096"/>
      <c r="AV44" s="1092" t="e">
        <f>AV41*②積算表!Q41</f>
        <v>#N/A</v>
      </c>
      <c r="AW44" s="1093"/>
      <c r="AX44" s="1093" t="e">
        <f>AX41*②積算表!S41</f>
        <v>#N/A</v>
      </c>
      <c r="AY44" s="1097"/>
      <c r="AZ44" s="1098" t="e">
        <f>AZ41*②積算表!U41</f>
        <v>#N/A</v>
      </c>
      <c r="BA44" s="1093"/>
      <c r="BB44" s="1093" t="e">
        <f>BB41*②積算表!W41</f>
        <v>#N/A</v>
      </c>
      <c r="BC44" s="1096"/>
      <c r="BD44" s="1092" t="e">
        <f>BD41*②積算表!Y41</f>
        <v>#N/A</v>
      </c>
      <c r="BE44" s="1093"/>
      <c r="BF44" s="1093" t="e">
        <f>BF41*②積算表!AA41</f>
        <v>#N/A</v>
      </c>
      <c r="BG44" s="1097"/>
      <c r="BH44" s="1098" t="e">
        <f>BH41*②積算表!AC41</f>
        <v>#N/A</v>
      </c>
      <c r="BI44" s="1093"/>
      <c r="BJ44" s="1093" t="e">
        <f>BJ41*②積算表!AE41</f>
        <v>#N/A</v>
      </c>
      <c r="BK44" s="1097"/>
    </row>
    <row r="45" spans="2:63">
      <c r="B45" s="305"/>
      <c r="C45" s="317">
        <v>9</v>
      </c>
      <c r="D45" s="316"/>
      <c r="P45" s="350" t="s">
        <v>366</v>
      </c>
      <c r="Q45" s="329">
        <f t="shared" si="58"/>
        <v>2.8</v>
      </c>
      <c r="R45" s="329">
        <f t="shared" si="58"/>
        <v>2.7</v>
      </c>
      <c r="S45" s="329">
        <f t="shared" si="58"/>
        <v>2.8</v>
      </c>
      <c r="T45" s="329">
        <f t="shared" si="58"/>
        <v>0</v>
      </c>
      <c r="U45" s="329">
        <f t="shared" si="58"/>
        <v>0</v>
      </c>
      <c r="V45" s="329">
        <f t="shared" ref="V45:X47" si="60">V44</f>
        <v>7.1</v>
      </c>
      <c r="W45" s="329">
        <f t="shared" si="60"/>
        <v>2.9</v>
      </c>
      <c r="X45" s="329">
        <f t="shared" si="60"/>
        <v>2</v>
      </c>
      <c r="AH45" s="1180" t="s">
        <v>311</v>
      </c>
      <c r="AI45" s="1180"/>
      <c r="AJ45" s="1180"/>
      <c r="AK45" s="1180"/>
      <c r="AL45" s="1180"/>
      <c r="AM45" s="1180"/>
      <c r="AN45" s="1180"/>
      <c r="AO45" s="1180"/>
      <c r="AP45" s="1180"/>
      <c r="AQ45" s="1180"/>
      <c r="AR45" s="1181" t="e">
        <f>SUM(AR43:BK43,AR44:BK44)</f>
        <v>#N/A</v>
      </c>
      <c r="AS45" s="1182"/>
      <c r="AT45" s="1182"/>
      <c r="AU45" s="1182"/>
      <c r="AV45" s="1182"/>
      <c r="AW45" s="1182"/>
      <c r="AX45" s="1182"/>
      <c r="AY45" s="1182"/>
      <c r="AZ45" s="1182"/>
      <c r="BA45" s="1182"/>
      <c r="BB45" s="1182"/>
      <c r="BC45" s="1182"/>
      <c r="BD45" s="1182"/>
      <c r="BE45" s="1182"/>
      <c r="BF45" s="1182"/>
      <c r="BG45" s="1182"/>
      <c r="BH45" s="1182"/>
      <c r="BI45" s="1182"/>
      <c r="BJ45" s="1182"/>
      <c r="BK45" s="1182"/>
    </row>
    <row r="46" spans="2:63">
      <c r="B46" s="305"/>
      <c r="C46" s="318">
        <v>10</v>
      </c>
      <c r="D46" s="316"/>
      <c r="H46" s="311" t="s">
        <v>300</v>
      </c>
      <c r="I46" s="308"/>
      <c r="P46" s="350" t="s">
        <v>367</v>
      </c>
      <c r="Q46" s="329">
        <f t="shared" si="58"/>
        <v>2.7</v>
      </c>
      <c r="R46" s="329">
        <f t="shared" si="58"/>
        <v>2.7</v>
      </c>
      <c r="S46" s="329">
        <f t="shared" si="58"/>
        <v>0</v>
      </c>
      <c r="T46" s="329">
        <f t="shared" si="58"/>
        <v>0</v>
      </c>
      <c r="U46" s="329">
        <f t="shared" si="58"/>
        <v>2.6</v>
      </c>
      <c r="V46" s="329">
        <f t="shared" si="60"/>
        <v>7.1</v>
      </c>
      <c r="W46" s="329">
        <f t="shared" si="60"/>
        <v>2.9</v>
      </c>
      <c r="X46" s="329">
        <f t="shared" si="60"/>
        <v>2</v>
      </c>
    </row>
    <row r="47" spans="2:63">
      <c r="B47" s="305"/>
      <c r="C47" s="318">
        <v>11</v>
      </c>
      <c r="D47" s="316"/>
      <c r="H47" s="305"/>
      <c r="I47" s="352" t="s">
        <v>214</v>
      </c>
      <c r="P47" s="350" t="s">
        <v>368</v>
      </c>
      <c r="Q47" s="329">
        <f t="shared" si="58"/>
        <v>2.7</v>
      </c>
      <c r="R47" s="329">
        <f t="shared" si="58"/>
        <v>2.7</v>
      </c>
      <c r="S47" s="329">
        <f t="shared" si="58"/>
        <v>0</v>
      </c>
      <c r="T47" s="329">
        <f t="shared" si="58"/>
        <v>0</v>
      </c>
      <c r="U47" s="329">
        <f t="shared" si="58"/>
        <v>0</v>
      </c>
      <c r="V47" s="329">
        <f t="shared" si="60"/>
        <v>7.1</v>
      </c>
      <c r="W47" s="329">
        <f t="shared" si="60"/>
        <v>2.9</v>
      </c>
      <c r="X47" s="329">
        <f t="shared" si="60"/>
        <v>2</v>
      </c>
      <c r="AH47" s="390" t="s">
        <v>202</v>
      </c>
      <c r="AI47" s="390"/>
      <c r="AJ47" s="390"/>
      <c r="AK47" s="390"/>
      <c r="AL47" s="390"/>
      <c r="AM47" s="390"/>
      <c r="AN47" s="390"/>
      <c r="AO47" s="390"/>
      <c r="AP47" s="390"/>
      <c r="AQ47" s="390"/>
      <c r="AR47" s="390"/>
      <c r="AS47" s="390"/>
      <c r="AT47" s="390"/>
      <c r="AU47" s="390"/>
      <c r="AV47" s="390"/>
      <c r="AW47" s="390"/>
      <c r="AX47" s="390"/>
      <c r="AY47" s="390"/>
      <c r="AZ47" s="390"/>
      <c r="BA47" s="390"/>
      <c r="BB47" s="390"/>
      <c r="BC47" s="390"/>
      <c r="BD47" s="390"/>
      <c r="BE47" s="390"/>
      <c r="BF47" s="390"/>
      <c r="BG47" s="390"/>
      <c r="BH47" s="390" t="s">
        <v>232</v>
      </c>
      <c r="BI47" s="390"/>
      <c r="BJ47" s="391" t="s">
        <v>233</v>
      </c>
      <c r="BK47" s="390"/>
    </row>
    <row r="48" spans="2:63" ht="13.5" customHeight="1" thickBot="1">
      <c r="B48" s="304"/>
      <c r="C48" s="319">
        <v>12</v>
      </c>
      <c r="D48" s="320"/>
      <c r="H48" s="305"/>
      <c r="I48" s="353" t="s">
        <v>212</v>
      </c>
      <c r="P48" s="350" t="s">
        <v>369</v>
      </c>
      <c r="Q48" s="329">
        <f t="shared" si="58"/>
        <v>2.7</v>
      </c>
      <c r="R48" s="329">
        <f t="shared" si="58"/>
        <v>2.7</v>
      </c>
      <c r="S48" s="329">
        <v>0</v>
      </c>
      <c r="T48" s="329">
        <f t="shared" si="58"/>
        <v>3.7</v>
      </c>
      <c r="U48" s="329">
        <f t="shared" si="58"/>
        <v>0</v>
      </c>
      <c r="V48" s="329">
        <f>VLOOKUP($P48,単価表,V$7,FALSE)</f>
        <v>7.4</v>
      </c>
      <c r="W48" s="329">
        <f>VLOOKUP($P48,単価表,W$7,FALSE)</f>
        <v>3</v>
      </c>
      <c r="X48" s="329">
        <f>VLOOKUP($P48,単価表,X$7,FALSE)</f>
        <v>2</v>
      </c>
      <c r="AH48" s="1202" t="s">
        <v>164</v>
      </c>
      <c r="AI48" s="1203"/>
      <c r="AJ48" s="1203"/>
      <c r="AK48" s="1203"/>
      <c r="AL48" s="1203"/>
      <c r="AM48" s="1203"/>
      <c r="AN48" s="1203"/>
      <c r="AO48" s="1203"/>
      <c r="AP48" s="1203"/>
      <c r="AQ48" s="1203"/>
      <c r="AR48" s="1204"/>
      <c r="AS48" s="1205"/>
      <c r="AT48" s="1205"/>
      <c r="AU48" s="1206"/>
      <c r="AV48" s="1195">
        <f>IFERROR(②積算表!Q87*M24,0)</f>
        <v>0</v>
      </c>
      <c r="AW48" s="1196"/>
      <c r="AX48" s="1196"/>
      <c r="AY48" s="1197"/>
      <c r="AZ48" s="1195">
        <f>IFERROR(②積算表!U87*M26,0)</f>
        <v>0</v>
      </c>
      <c r="BA48" s="1196"/>
      <c r="BB48" s="1196"/>
      <c r="BC48" s="1197"/>
      <c r="BD48" s="1207"/>
      <c r="BE48" s="1208"/>
      <c r="BF48" s="1208"/>
      <c r="BG48" s="1209"/>
      <c r="BH48" s="1195">
        <f>IFERROR(②積算表!AC87*M28,0)</f>
        <v>0</v>
      </c>
      <c r="BI48" s="1210"/>
      <c r="BJ48" s="1195">
        <f>IFERROR(②積算表!AE87*M27,0)</f>
        <v>0</v>
      </c>
      <c r="BK48" s="1198"/>
    </row>
    <row r="49" spans="8:83" ht="12.75" thickTop="1">
      <c r="H49" s="305"/>
      <c r="I49" s="354" t="s">
        <v>213</v>
      </c>
      <c r="P49" s="350" t="s">
        <v>370</v>
      </c>
      <c r="Q49" s="329">
        <f t="shared" ref="Q49:U58" si="61">VLOOKUP($P49,単価表,Q$7,FALSE)</f>
        <v>2.8</v>
      </c>
      <c r="R49" s="329">
        <f t="shared" si="61"/>
        <v>2.7</v>
      </c>
      <c r="S49" s="329">
        <f t="shared" si="61"/>
        <v>2.8</v>
      </c>
      <c r="T49" s="329">
        <f t="shared" si="61"/>
        <v>0</v>
      </c>
      <c r="U49" s="329">
        <f t="shared" si="61"/>
        <v>0</v>
      </c>
      <c r="V49" s="329">
        <f t="shared" ref="V49:X51" si="62">V48</f>
        <v>7.4</v>
      </c>
      <c r="W49" s="329">
        <f t="shared" si="62"/>
        <v>3</v>
      </c>
      <c r="X49" s="329">
        <f t="shared" si="62"/>
        <v>2</v>
      </c>
      <c r="AH49" s="1211" t="s">
        <v>218</v>
      </c>
      <c r="AI49" s="1212"/>
      <c r="AJ49" s="1212"/>
      <c r="AK49" s="1212"/>
      <c r="AL49" s="1212"/>
      <c r="AM49" s="1212"/>
      <c r="AN49" s="1212"/>
      <c r="AO49" s="1212"/>
      <c r="AP49" s="1212"/>
      <c r="AQ49" s="1212"/>
      <c r="AR49" s="1213"/>
      <c r="AS49" s="1214"/>
      <c r="AT49" s="1214"/>
      <c r="AU49" s="1215"/>
      <c r="AV49" s="1199">
        <f>AV48*SUM(②積算表!Q39:T39)</f>
        <v>0</v>
      </c>
      <c r="AW49" s="1200"/>
      <c r="AX49" s="1200"/>
      <c r="AY49" s="1201"/>
      <c r="AZ49" s="1199">
        <f>AZ48*SUM(②積算表!U39:X39)</f>
        <v>0</v>
      </c>
      <c r="BA49" s="1200"/>
      <c r="BB49" s="1200"/>
      <c r="BC49" s="1201"/>
      <c r="BD49" s="1216"/>
      <c r="BE49" s="1217"/>
      <c r="BF49" s="1217"/>
      <c r="BG49" s="1218"/>
      <c r="BH49" s="1199">
        <f>SUM(BH48:BK48)*SUM(②積算表!AC39:AF39)</f>
        <v>0</v>
      </c>
      <c r="BI49" s="1200"/>
      <c r="BJ49" s="1200"/>
      <c r="BK49" s="1201"/>
    </row>
    <row r="50" spans="8:83" ht="12.95" customHeight="1">
      <c r="H50" s="305"/>
      <c r="I50" s="354" t="s">
        <v>204</v>
      </c>
      <c r="P50" s="350" t="s">
        <v>371</v>
      </c>
      <c r="Q50" s="329">
        <f t="shared" si="61"/>
        <v>2.7</v>
      </c>
      <c r="R50" s="329">
        <f t="shared" si="61"/>
        <v>2.7</v>
      </c>
      <c r="S50" s="329">
        <f t="shared" si="61"/>
        <v>0</v>
      </c>
      <c r="T50" s="329">
        <f t="shared" si="61"/>
        <v>0</v>
      </c>
      <c r="U50" s="329">
        <f t="shared" si="61"/>
        <v>2.6</v>
      </c>
      <c r="V50" s="329">
        <f t="shared" si="62"/>
        <v>7.4</v>
      </c>
      <c r="W50" s="329">
        <f t="shared" si="62"/>
        <v>3</v>
      </c>
      <c r="X50" s="329">
        <f t="shared" si="62"/>
        <v>2</v>
      </c>
      <c r="AH50" s="1180" t="s">
        <v>311</v>
      </c>
      <c r="AI50" s="1180"/>
      <c r="AJ50" s="1180"/>
      <c r="AK50" s="1180"/>
      <c r="AL50" s="1180"/>
      <c r="AM50" s="1180"/>
      <c r="AN50" s="1180"/>
      <c r="AO50" s="1180"/>
      <c r="AP50" s="1180"/>
      <c r="AQ50" s="1180"/>
      <c r="AR50" s="1181">
        <f>SUM(AR49:BK49)</f>
        <v>0</v>
      </c>
      <c r="AS50" s="1182"/>
      <c r="AT50" s="1182"/>
      <c r="AU50" s="1182"/>
      <c r="AV50" s="1182"/>
      <c r="AW50" s="1182"/>
      <c r="AX50" s="1182"/>
      <c r="AY50" s="1182"/>
      <c r="AZ50" s="1182"/>
      <c r="BA50" s="1182"/>
      <c r="BB50" s="1182"/>
      <c r="BC50" s="1182"/>
      <c r="BD50" s="1182"/>
      <c r="BE50" s="1182"/>
      <c r="BF50" s="1182"/>
      <c r="BG50" s="1182"/>
      <c r="BH50" s="1182"/>
      <c r="BI50" s="1182"/>
      <c r="BJ50" s="1182"/>
      <c r="BK50" s="1182"/>
    </row>
    <row r="51" spans="8:83" ht="12.95" customHeight="1">
      <c r="H51" s="304"/>
      <c r="I51" s="355" t="s">
        <v>205</v>
      </c>
      <c r="P51" s="350" t="s">
        <v>372</v>
      </c>
      <c r="Q51" s="329">
        <f t="shared" si="61"/>
        <v>2.7</v>
      </c>
      <c r="R51" s="329">
        <f t="shared" si="61"/>
        <v>2.7</v>
      </c>
      <c r="S51" s="329">
        <f t="shared" si="61"/>
        <v>0</v>
      </c>
      <c r="T51" s="329">
        <f t="shared" si="61"/>
        <v>0</v>
      </c>
      <c r="U51" s="329">
        <f t="shared" si="61"/>
        <v>0</v>
      </c>
      <c r="V51" s="329">
        <f t="shared" si="62"/>
        <v>7.4</v>
      </c>
      <c r="W51" s="329">
        <f t="shared" si="62"/>
        <v>3</v>
      </c>
      <c r="X51" s="329">
        <f t="shared" si="62"/>
        <v>2</v>
      </c>
    </row>
    <row r="52" spans="8:83" ht="12.95" customHeight="1">
      <c r="P52" s="350" t="s">
        <v>373</v>
      </c>
      <c r="Q52" s="329">
        <f t="shared" si="61"/>
        <v>2.8</v>
      </c>
      <c r="R52" s="329">
        <f t="shared" si="61"/>
        <v>2.7</v>
      </c>
      <c r="S52" s="329">
        <v>0</v>
      </c>
      <c r="T52" s="329">
        <f t="shared" si="61"/>
        <v>3.7</v>
      </c>
      <c r="U52" s="329">
        <f t="shared" si="61"/>
        <v>0</v>
      </c>
      <c r="V52" s="329">
        <f>VLOOKUP($P52,単価表,V$7,FALSE)</f>
        <v>6.6</v>
      </c>
      <c r="W52" s="329">
        <f>VLOOKUP($P52,単価表,W$7,FALSE)</f>
        <v>3.2</v>
      </c>
      <c r="X52" s="329">
        <f>VLOOKUP($P52,単価表,X$7,FALSE)</f>
        <v>2</v>
      </c>
      <c r="AH52" s="303" t="s">
        <v>301</v>
      </c>
    </row>
    <row r="53" spans="8:83" ht="12.95" customHeight="1" thickBot="1">
      <c r="P53" s="350" t="s">
        <v>374</v>
      </c>
      <c r="Q53" s="329">
        <f t="shared" si="61"/>
        <v>2.8</v>
      </c>
      <c r="R53" s="329">
        <f t="shared" si="61"/>
        <v>2.7</v>
      </c>
      <c r="S53" s="329">
        <f t="shared" si="61"/>
        <v>2.8</v>
      </c>
      <c r="T53" s="329">
        <f t="shared" si="61"/>
        <v>0</v>
      </c>
      <c r="U53" s="329">
        <f t="shared" si="61"/>
        <v>0</v>
      </c>
      <c r="V53" s="329">
        <f t="shared" ref="V53:X55" si="63">V52</f>
        <v>6.6</v>
      </c>
      <c r="W53" s="329">
        <f t="shared" si="63"/>
        <v>3.2</v>
      </c>
      <c r="X53" s="329">
        <f t="shared" si="63"/>
        <v>2</v>
      </c>
      <c r="AH53" s="311" t="s">
        <v>302</v>
      </c>
      <c r="AI53" s="312"/>
      <c r="AJ53" s="312"/>
      <c r="AK53" s="1025" t="s">
        <v>303</v>
      </c>
      <c r="AL53" s="1025"/>
      <c r="AM53" s="1025"/>
      <c r="AN53" s="1025"/>
      <c r="AO53" s="1025"/>
      <c r="AP53" s="1025"/>
      <c r="AQ53" s="1026"/>
      <c r="AR53" s="1132"/>
      <c r="AS53" s="1133"/>
      <c r="AT53" s="312"/>
      <c r="AU53" s="308"/>
      <c r="AV53" s="312"/>
      <c r="AW53" s="312"/>
      <c r="AX53" s="312"/>
      <c r="AY53" s="312"/>
      <c r="AZ53" s="311"/>
      <c r="BA53" s="312"/>
      <c r="BB53" s="312"/>
      <c r="BC53" s="308"/>
      <c r="BD53" s="312"/>
      <c r="BE53" s="312"/>
      <c r="BF53" s="312"/>
      <c r="BG53" s="312"/>
      <c r="BH53" s="311"/>
      <c r="BI53" s="312"/>
      <c r="BJ53" s="312"/>
      <c r="BK53" s="308"/>
    </row>
    <row r="54" spans="8:83" ht="12.95" customHeight="1">
      <c r="P54" s="350" t="s">
        <v>375</v>
      </c>
      <c r="Q54" s="329">
        <f t="shared" si="61"/>
        <v>2.7</v>
      </c>
      <c r="R54" s="329">
        <f t="shared" si="61"/>
        <v>2.7</v>
      </c>
      <c r="S54" s="329">
        <f t="shared" si="61"/>
        <v>0</v>
      </c>
      <c r="T54" s="329">
        <f t="shared" si="61"/>
        <v>0</v>
      </c>
      <c r="U54" s="329">
        <f t="shared" si="61"/>
        <v>2.6</v>
      </c>
      <c r="V54" s="329">
        <f t="shared" si="63"/>
        <v>6.6</v>
      </c>
      <c r="W54" s="329">
        <f t="shared" si="63"/>
        <v>3.2</v>
      </c>
      <c r="X54" s="329">
        <f t="shared" si="63"/>
        <v>2</v>
      </c>
      <c r="AH54" s="1219" t="s">
        <v>211</v>
      </c>
      <c r="AI54" s="1220"/>
      <c r="AJ54" s="1220"/>
      <c r="AK54" s="1220"/>
      <c r="AL54" s="1220"/>
      <c r="AM54" s="1220"/>
      <c r="AN54" s="1220"/>
      <c r="AO54" s="1220"/>
      <c r="AP54" s="408"/>
      <c r="AQ54" s="408"/>
      <c r="AR54" s="1134">
        <f>保育単価表!DC50</f>
        <v>0.1</v>
      </c>
      <c r="AS54" s="1073"/>
      <c r="AT54" s="1073"/>
      <c r="AU54" s="1135"/>
      <c r="AV54" s="410" t="s">
        <v>414</v>
      </c>
      <c r="AW54" s="408"/>
      <c r="AX54" s="408"/>
      <c r="AY54" s="408"/>
      <c r="AZ54" s="408"/>
      <c r="BA54" s="408"/>
      <c r="BB54" s="408"/>
      <c r="BC54" s="408"/>
      <c r="BD54" s="408"/>
      <c r="BE54" s="408"/>
      <c r="BF54" s="408"/>
      <c r="BG54" s="408"/>
      <c r="BH54" s="408"/>
      <c r="BI54" s="408"/>
      <c r="BJ54" s="408"/>
      <c r="BK54" s="408"/>
      <c r="BL54" s="408"/>
      <c r="BM54" s="408"/>
      <c r="BN54" s="408"/>
      <c r="BO54" s="408"/>
      <c r="BP54" s="408"/>
      <c r="BQ54" s="408"/>
      <c r="BR54" s="408"/>
      <c r="BS54" s="408"/>
      <c r="BT54" s="408"/>
      <c r="BU54" s="408"/>
      <c r="BV54" s="408"/>
      <c r="BW54" s="408"/>
      <c r="BX54" s="408"/>
      <c r="BY54" s="408"/>
      <c r="BZ54" s="408"/>
      <c r="CA54" s="408"/>
      <c r="CB54" s="408"/>
      <c r="CC54" s="408"/>
      <c r="CD54" s="408"/>
      <c r="CE54" s="409"/>
    </row>
    <row r="55" spans="8:83" ht="12.95" customHeight="1">
      <c r="P55" s="350" t="s">
        <v>376</v>
      </c>
      <c r="Q55" s="329">
        <f t="shared" si="61"/>
        <v>2.7</v>
      </c>
      <c r="R55" s="329">
        <f t="shared" si="61"/>
        <v>2.7</v>
      </c>
      <c r="S55" s="329">
        <f t="shared" si="61"/>
        <v>0</v>
      </c>
      <c r="T55" s="329">
        <f t="shared" si="61"/>
        <v>0</v>
      </c>
      <c r="U55" s="329">
        <f t="shared" si="61"/>
        <v>0</v>
      </c>
      <c r="V55" s="329">
        <f t="shared" si="63"/>
        <v>6.6</v>
      </c>
      <c r="W55" s="329">
        <f t="shared" si="63"/>
        <v>3.2</v>
      </c>
      <c r="X55" s="329">
        <f t="shared" si="63"/>
        <v>2</v>
      </c>
      <c r="AH55" s="411"/>
      <c r="AJ55" s="1024" t="s">
        <v>306</v>
      </c>
      <c r="AK55" s="1025"/>
      <c r="AL55" s="1025"/>
      <c r="AM55" s="1025"/>
      <c r="AN55" s="1025"/>
      <c r="AO55" s="1025"/>
      <c r="AP55" s="1025"/>
      <c r="AQ55" s="1026"/>
      <c r="AR55" s="1027" t="s">
        <v>326</v>
      </c>
      <c r="AS55" s="1028"/>
      <c r="AT55" s="1028"/>
      <c r="AU55" s="1028"/>
      <c r="AV55" s="1028"/>
      <c r="AW55" s="1028"/>
      <c r="AX55" s="1028"/>
      <c r="AY55" s="1028"/>
      <c r="AZ55" s="1028"/>
      <c r="BA55" s="1028"/>
      <c r="BB55" s="1028"/>
      <c r="BC55" s="1028"/>
      <c r="BD55" s="1028"/>
      <c r="BE55" s="1028"/>
      <c r="BF55" s="1028"/>
      <c r="BG55" s="1028"/>
      <c r="BH55" s="1028"/>
      <c r="BI55" s="1028"/>
      <c r="BJ55" s="1028"/>
      <c r="BK55" s="1029"/>
      <c r="BL55" s="1030" t="s">
        <v>327</v>
      </c>
      <c r="BM55" s="1028"/>
      <c r="BN55" s="1028"/>
      <c r="BO55" s="1028"/>
      <c r="BP55" s="1028"/>
      <c r="BQ55" s="1028"/>
      <c r="BR55" s="1028"/>
      <c r="BS55" s="1028"/>
      <c r="BT55" s="1028"/>
      <c r="BU55" s="1028"/>
      <c r="BV55" s="1028"/>
      <c r="BW55" s="1028"/>
      <c r="BX55" s="1028"/>
      <c r="BY55" s="1028"/>
      <c r="BZ55" s="1028"/>
      <c r="CA55" s="1028"/>
      <c r="CB55" s="1028"/>
      <c r="CC55" s="1028"/>
      <c r="CD55" s="1028"/>
      <c r="CE55" s="1029"/>
    </row>
    <row r="56" spans="8:83" ht="11.1" customHeight="1">
      <c r="P56" s="350" t="s">
        <v>377</v>
      </c>
      <c r="Q56" s="329">
        <f t="shared" si="61"/>
        <v>2.9</v>
      </c>
      <c r="R56" s="329">
        <f t="shared" si="61"/>
        <v>2.9</v>
      </c>
      <c r="S56" s="329">
        <v>0</v>
      </c>
      <c r="T56" s="329">
        <f t="shared" si="61"/>
        <v>3.7</v>
      </c>
      <c r="U56" s="329">
        <f t="shared" si="61"/>
        <v>0</v>
      </c>
      <c r="V56" s="329">
        <f>VLOOKUP($P56,単価表,V$7,FALSE)</f>
        <v>0</v>
      </c>
      <c r="W56" s="329">
        <f>VLOOKUP($P56,単価表,W$7,FALSE)</f>
        <v>2.9</v>
      </c>
      <c r="X56" s="329">
        <f>VLOOKUP($P56,単価表,X$7,FALSE)</f>
        <v>2.2000000000000002</v>
      </c>
      <c r="AH56" s="411"/>
      <c r="AJ56" s="305"/>
      <c r="AK56" s="1232" t="s">
        <v>322</v>
      </c>
      <c r="AL56" s="1233"/>
      <c r="AM56" s="1233"/>
      <c r="AN56" s="1233"/>
      <c r="AO56" s="1233"/>
      <c r="AP56" s="1233"/>
      <c r="AQ56" s="1234"/>
      <c r="AR56" s="1235" t="e">
        <f>IF(②積算表!$K$61="○",②積算表!M$44*②積算表!$L$23*$AR$54,0)*②積算表!M$41</f>
        <v>#N/A</v>
      </c>
      <c r="AS56" s="1235"/>
      <c r="AT56" s="1221" t="e">
        <f>IF(②積算表!$K$61="○",②積算表!O$44*②積算表!$L$23*$AR$54,0)*②積算表!O$41</f>
        <v>#N/A</v>
      </c>
      <c r="AU56" s="1222"/>
      <c r="AV56" s="1038" t="e">
        <f>IF(②積算表!$K$61="○",②積算表!Q$44*②積算表!$L$23*$AR$54,0)*②積算表!Q$41</f>
        <v>#N/A</v>
      </c>
      <c r="AW56" s="1039"/>
      <c r="AX56" s="1221" t="e">
        <f>IF(②積算表!$K$61="○",②積算表!S$44*②積算表!$L$23*$AR$54,0)*②積算表!S$41</f>
        <v>#N/A</v>
      </c>
      <c r="AY56" s="1222"/>
      <c r="AZ56" s="1038" t="e">
        <f>IF(②積算表!$K$61="○",②積算表!U$44*②積算表!$L$23*$AR$54,0)*②積算表!U$41</f>
        <v>#N/A</v>
      </c>
      <c r="BA56" s="1039"/>
      <c r="BB56" s="1221" t="e">
        <f>IF(②積算表!$K$61="○",②積算表!W$44*②積算表!$L$23*$AR$54,0)*②積算表!W$41</f>
        <v>#N/A</v>
      </c>
      <c r="BC56" s="1222"/>
      <c r="BD56" s="1038" t="e">
        <f>IF(②積算表!$K$61="○",②積算表!Y$44*②積算表!$L$23*$AR$54,0)*②積算表!Y$41</f>
        <v>#N/A</v>
      </c>
      <c r="BE56" s="1039"/>
      <c r="BF56" s="1221" t="e">
        <f>IF(②積算表!$K$61="○",②積算表!AA$44*②積算表!$L$23*$AR$54,0)*②積算表!AA$41</f>
        <v>#N/A</v>
      </c>
      <c r="BG56" s="1222"/>
      <c r="BH56" s="1038" t="e">
        <f>IF(②積算表!$K$61="○",②積算表!AC$44*②積算表!$L$23*$AR$54,0)*②積算表!AC$41</f>
        <v>#N/A</v>
      </c>
      <c r="BI56" s="1039"/>
      <c r="BJ56" s="1221" t="e">
        <f>IF(②積算表!$K$61="○",②積算表!AE$44*②積算表!$L$23*$AR$54,0)*②積算表!AE$41</f>
        <v>#N/A</v>
      </c>
      <c r="BK56" s="1223"/>
      <c r="BL56" s="1054" t="e">
        <f>-IF(AR56=0,0,IF(AR56&lt;10,INT(AR56),ROUNDDOWN(AR56,-1)))</f>
        <v>#N/A</v>
      </c>
      <c r="BM56" s="1055"/>
      <c r="BN56" s="1046" t="e">
        <f t="shared" ref="BN56:BN57" si="64">-IF(AT56=0,0,IF(AT56&lt;10,INT(AT56),ROUNDDOWN(AT56,-1)))</f>
        <v>#N/A</v>
      </c>
      <c r="BO56" s="1056"/>
      <c r="BP56" s="1057" t="e">
        <f t="shared" ref="BP56:BP57" si="65">-IF(AV56=0,0,IF(AV56&lt;10,INT(AV56),ROUNDDOWN(AV56,-1)))</f>
        <v>#N/A</v>
      </c>
      <c r="BQ56" s="1058"/>
      <c r="BR56" s="1046" t="e">
        <f t="shared" ref="BR56:BR57" si="66">-IF(AX56=0,0,IF(AX56&lt;10,INT(AX56),ROUNDDOWN(AX56,-1)))</f>
        <v>#N/A</v>
      </c>
      <c r="BS56" s="1056"/>
      <c r="BT56" s="1057" t="e">
        <f t="shared" ref="BT56:BT57" si="67">-IF(AZ56=0,0,IF(AZ56&lt;10,INT(AZ56),ROUNDDOWN(AZ56,-1)))</f>
        <v>#N/A</v>
      </c>
      <c r="BU56" s="1058"/>
      <c r="BV56" s="1046" t="e">
        <f t="shared" ref="BV56:BV57" si="68">-IF(BB56=0,0,IF(BB56&lt;10,INT(BB56),ROUNDDOWN(BB56,-1)))</f>
        <v>#N/A</v>
      </c>
      <c r="BW56" s="1056"/>
      <c r="BX56" s="1057" t="e">
        <f t="shared" ref="BX56:BX57" si="69">-IF(BD56=0,0,IF(BD56&lt;10,INT(BD56),ROUNDDOWN(BD56,-1)))</f>
        <v>#N/A</v>
      </c>
      <c r="BY56" s="1058"/>
      <c r="BZ56" s="1046" t="e">
        <f t="shared" ref="BZ56:BZ57" si="70">-IF(BF56=0,0,IF(BF56&lt;10,INT(BF56),ROUNDDOWN(BF56,-1)))</f>
        <v>#N/A</v>
      </c>
      <c r="CA56" s="1056"/>
      <c r="CB56" s="1057" t="e">
        <f t="shared" ref="CB56:CB57" si="71">-IF(BH56=0,0,IF(BH56&lt;10,INT(BH56),ROUNDDOWN(BH56,-1)))</f>
        <v>#N/A</v>
      </c>
      <c r="CC56" s="1058"/>
      <c r="CD56" s="1046" t="e">
        <f t="shared" ref="CD56:CD57" si="72">-IF(BJ56=0,0,IF(BJ56&lt;10,INT(BJ56),ROUNDDOWN(BJ56,-1)))</f>
        <v>#N/A</v>
      </c>
      <c r="CE56" s="1047"/>
    </row>
    <row r="57" spans="8:83">
      <c r="P57" s="350" t="s">
        <v>378</v>
      </c>
      <c r="Q57" s="329">
        <f t="shared" si="61"/>
        <v>2.9</v>
      </c>
      <c r="R57" s="329">
        <f t="shared" si="61"/>
        <v>2.9</v>
      </c>
      <c r="S57" s="329">
        <f t="shared" si="61"/>
        <v>2.8</v>
      </c>
      <c r="T57" s="329">
        <f t="shared" si="61"/>
        <v>0</v>
      </c>
      <c r="U57" s="329">
        <f t="shared" si="61"/>
        <v>0</v>
      </c>
      <c r="V57" s="329">
        <f t="shared" ref="V57:X59" si="73">V56</f>
        <v>0</v>
      </c>
      <c r="W57" s="329">
        <f t="shared" si="73"/>
        <v>2.9</v>
      </c>
      <c r="X57" s="329">
        <f t="shared" si="73"/>
        <v>2.2000000000000002</v>
      </c>
      <c r="AH57" s="412"/>
      <c r="AJ57" s="305"/>
      <c r="AK57" s="1224" t="s">
        <v>321</v>
      </c>
      <c r="AL57" s="1225"/>
      <c r="AM57" s="1225"/>
      <c r="AN57" s="1225"/>
      <c r="AO57" s="1225"/>
      <c r="AP57" s="1225"/>
      <c r="AQ57" s="1226"/>
      <c r="AR57" s="1227" t="e">
        <f>IF(②積算表!$K$61="○",②積算表!M$44*②積算表!$Q$23*$AR$54,0)*②積算表!M$41</f>
        <v>#N/A</v>
      </c>
      <c r="AS57" s="1228"/>
      <c r="AT57" s="1229" t="e">
        <f>IF(②積算表!$K$61="○",②積算表!O$44*②積算表!$Q$23*$AR$54,0)*②積算表!O$41</f>
        <v>#N/A</v>
      </c>
      <c r="AU57" s="1230"/>
      <c r="AV57" s="1227" t="e">
        <f>IF(②積算表!$K$61="○",②積算表!Q$44*②積算表!$Q$23*$AR$54,0)*②積算表!Q$41</f>
        <v>#N/A</v>
      </c>
      <c r="AW57" s="1228"/>
      <c r="AX57" s="1229" t="e">
        <f>IF(②積算表!$K$61="○",②積算表!S$44*②積算表!$Q$23*$AR$54,0)*②積算表!S$41</f>
        <v>#N/A</v>
      </c>
      <c r="AY57" s="1230"/>
      <c r="AZ57" s="1227" t="e">
        <f>IF(②積算表!$K$61="○",②積算表!U$44*②積算表!$Q$23*$AR$54,0)*②積算表!U$41</f>
        <v>#N/A</v>
      </c>
      <c r="BA57" s="1228"/>
      <c r="BB57" s="1229" t="e">
        <f>IF(②積算表!$K$61="○",②積算表!W$44*②積算表!$Q$23*$AR$54,0)*②積算表!W$41</f>
        <v>#N/A</v>
      </c>
      <c r="BC57" s="1230"/>
      <c r="BD57" s="1227" t="e">
        <f>IF(②積算表!$K$61="○",②積算表!Y$44*②積算表!$Q$23*$AR$54,0)*②積算表!Y$41</f>
        <v>#N/A</v>
      </c>
      <c r="BE57" s="1228"/>
      <c r="BF57" s="1229" t="e">
        <f>IF(②積算表!$K$61="○",②積算表!AA$44*②積算表!$Q$23*$AR$54,0)*②積算表!AA$41</f>
        <v>#N/A</v>
      </c>
      <c r="BG57" s="1230"/>
      <c r="BH57" s="1227" t="e">
        <f>IF(②積算表!$K$61="○",②積算表!AC$44*②積算表!$Q$23*$AR$54,0)*②積算表!AC$41</f>
        <v>#N/A</v>
      </c>
      <c r="BI57" s="1228"/>
      <c r="BJ57" s="1229" t="e">
        <f>IF(②積算表!$K$61="○",②積算表!AE$44*②積算表!$Q$23*$AR$54,0)*②積算表!AE$41</f>
        <v>#N/A</v>
      </c>
      <c r="BK57" s="1231"/>
      <c r="BL57" s="1048" t="e">
        <f>-IF(AR57=0,0,IF(AR57&lt;10,INT(AR57),ROUNDDOWN(AR57,-1)))</f>
        <v>#N/A</v>
      </c>
      <c r="BM57" s="1049"/>
      <c r="BN57" s="1050" t="e">
        <f t="shared" si="64"/>
        <v>#N/A</v>
      </c>
      <c r="BO57" s="1051"/>
      <c r="BP57" s="1052" t="e">
        <f t="shared" si="65"/>
        <v>#N/A</v>
      </c>
      <c r="BQ57" s="1049"/>
      <c r="BR57" s="1050" t="e">
        <f t="shared" si="66"/>
        <v>#N/A</v>
      </c>
      <c r="BS57" s="1051"/>
      <c r="BT57" s="1052" t="e">
        <f t="shared" si="67"/>
        <v>#N/A</v>
      </c>
      <c r="BU57" s="1049"/>
      <c r="BV57" s="1050" t="e">
        <f t="shared" si="68"/>
        <v>#N/A</v>
      </c>
      <c r="BW57" s="1051"/>
      <c r="BX57" s="1052" t="e">
        <f t="shared" si="69"/>
        <v>#N/A</v>
      </c>
      <c r="BY57" s="1049"/>
      <c r="BZ57" s="1050" t="e">
        <f t="shared" si="70"/>
        <v>#N/A</v>
      </c>
      <c r="CA57" s="1051"/>
      <c r="CB57" s="1052" t="e">
        <f t="shared" si="71"/>
        <v>#N/A</v>
      </c>
      <c r="CC57" s="1049"/>
      <c r="CD57" s="1050" t="e">
        <f t="shared" si="72"/>
        <v>#N/A</v>
      </c>
      <c r="CE57" s="1053"/>
    </row>
    <row r="58" spans="8:83" ht="11.1" customHeight="1" thickBot="1">
      <c r="P58" s="350" t="s">
        <v>379</v>
      </c>
      <c r="Q58" s="329">
        <f t="shared" si="61"/>
        <v>2.8</v>
      </c>
      <c r="R58" s="329">
        <f t="shared" si="61"/>
        <v>2.8</v>
      </c>
      <c r="S58" s="329">
        <f t="shared" si="61"/>
        <v>0</v>
      </c>
      <c r="T58" s="329">
        <f t="shared" si="61"/>
        <v>0</v>
      </c>
      <c r="U58" s="329">
        <f t="shared" si="61"/>
        <v>2.6</v>
      </c>
      <c r="V58" s="329">
        <f t="shared" si="73"/>
        <v>0</v>
      </c>
      <c r="W58" s="329">
        <f t="shared" si="73"/>
        <v>2.9</v>
      </c>
      <c r="X58" s="329">
        <f t="shared" si="73"/>
        <v>2.2000000000000002</v>
      </c>
      <c r="AH58" s="412"/>
      <c r="AJ58" s="305"/>
      <c r="AK58" s="1031" t="s">
        <v>325</v>
      </c>
      <c r="AL58" s="1032"/>
      <c r="AM58" s="1032"/>
      <c r="AN58" s="1032"/>
      <c r="AO58" s="1032"/>
      <c r="AP58" s="1032"/>
      <c r="AQ58" s="1033"/>
      <c r="AR58" s="1034" t="e">
        <f>IF(②積算表!$K$61="○",$AR$13*$AR$54,0)</f>
        <v>#N/A</v>
      </c>
      <c r="AS58" s="1035"/>
      <c r="AT58" s="1036" t="e">
        <f>IF(②積算表!$K$61="○",$AT$13*$AR$54,0)</f>
        <v>#N/A</v>
      </c>
      <c r="AU58" s="1037"/>
      <c r="AV58" s="1034" t="e">
        <f>IF(②積算表!$K$61="○",$AV$13*$AR$54,0)</f>
        <v>#N/A</v>
      </c>
      <c r="AW58" s="1035"/>
      <c r="AX58" s="1036" t="e">
        <f>IF(②積算表!$K$61="○",$AX$13*$AR$54,0)</f>
        <v>#N/A</v>
      </c>
      <c r="AY58" s="1037"/>
      <c r="AZ58" s="1034" t="e">
        <f>IF(②積算表!$K$61="○",$AZ$13*$AR$54,0)</f>
        <v>#N/A</v>
      </c>
      <c r="BA58" s="1035"/>
      <c r="BB58" s="1036" t="e">
        <f>IF(②積算表!$K$61="○",$BB$13*$AR$54,0)</f>
        <v>#N/A</v>
      </c>
      <c r="BC58" s="1037"/>
      <c r="BD58" s="1034" t="e">
        <f>IF(②積算表!$K$61="○",$BD$13*$AR$54,0)</f>
        <v>#N/A</v>
      </c>
      <c r="BE58" s="1035"/>
      <c r="BF58" s="1036" t="e">
        <f>IF(②積算表!$K$61="○",$BF$13*$AR$54,0)</f>
        <v>#N/A</v>
      </c>
      <c r="BG58" s="1037"/>
      <c r="BH58" s="1034" t="e">
        <f>IF(②積算表!$K$61="○",$BH$13*$AR$54,0)</f>
        <v>#N/A</v>
      </c>
      <c r="BI58" s="1035"/>
      <c r="BJ58" s="1036" t="e">
        <f>IF(②積算表!$K$61="○",$BJ$13*$AR$54,0)</f>
        <v>#N/A</v>
      </c>
      <c r="BK58" s="1037"/>
    </row>
    <row r="59" spans="8:83">
      <c r="P59" s="350" t="s">
        <v>380</v>
      </c>
      <c r="Q59" s="329">
        <f t="shared" ref="Q59:U68" si="74">VLOOKUP($P59,単価表,Q$7,FALSE)</f>
        <v>2.8</v>
      </c>
      <c r="R59" s="329">
        <f t="shared" si="74"/>
        <v>2.8</v>
      </c>
      <c r="S59" s="329">
        <f t="shared" si="74"/>
        <v>0</v>
      </c>
      <c r="T59" s="329">
        <f t="shared" si="74"/>
        <v>0</v>
      </c>
      <c r="U59" s="329">
        <f t="shared" si="74"/>
        <v>0</v>
      </c>
      <c r="V59" s="329">
        <f t="shared" si="73"/>
        <v>0</v>
      </c>
      <c r="W59" s="329">
        <f t="shared" si="73"/>
        <v>2.9</v>
      </c>
      <c r="X59" s="329">
        <f t="shared" si="73"/>
        <v>2.2000000000000002</v>
      </c>
      <c r="AH59" s="1126" t="s">
        <v>304</v>
      </c>
      <c r="AI59" s="1127"/>
      <c r="AJ59" s="1127"/>
      <c r="AK59" s="1128" t="s">
        <v>305</v>
      </c>
      <c r="AL59" s="1129"/>
      <c r="AM59" s="1129"/>
      <c r="AN59" s="1129"/>
      <c r="AO59" s="1129"/>
      <c r="AP59" s="1129"/>
      <c r="AQ59" s="1130"/>
      <c r="AR59" s="1134" t="e">
        <f>CHOOSE(MATCH(②積算表!$K$63,{"1日","2日","3日以上","全て"},0),Y3,Z3,AA3,AB3)</f>
        <v>#N/A</v>
      </c>
      <c r="AS59" s="1073"/>
      <c r="AT59" s="1073"/>
      <c r="AU59" s="1135"/>
      <c r="AV59" s="1136"/>
      <c r="AW59" s="1070"/>
      <c r="AX59" s="1070"/>
      <c r="AY59" s="1070"/>
      <c r="AZ59" s="1070"/>
      <c r="BA59" s="1070"/>
      <c r="BB59" s="1070"/>
      <c r="BC59" s="1070"/>
      <c r="BD59" s="1070"/>
      <c r="BE59" s="1070"/>
      <c r="BF59" s="1070"/>
      <c r="BG59" s="1070"/>
      <c r="BH59" s="1070"/>
      <c r="BI59" s="1070"/>
      <c r="BJ59" s="1070"/>
      <c r="BK59" s="1071"/>
      <c r="BL59" s="1072"/>
      <c r="BM59" s="1073"/>
      <c r="BN59" s="1073"/>
      <c r="BO59" s="1073"/>
      <c r="BP59" s="1073"/>
      <c r="BQ59" s="1073"/>
      <c r="BR59" s="1073"/>
      <c r="BS59" s="1073"/>
      <c r="BT59" s="1073"/>
      <c r="BU59" s="1073"/>
      <c r="BV59" s="1073"/>
      <c r="BW59" s="1073"/>
      <c r="BX59" s="1073"/>
      <c r="BY59" s="1073"/>
      <c r="BZ59" s="1073"/>
      <c r="CA59" s="1073"/>
      <c r="CB59" s="1073"/>
      <c r="CC59" s="1073"/>
      <c r="CD59" s="1073"/>
      <c r="CE59" s="1131"/>
    </row>
    <row r="60" spans="8:83" ht="12.95" customHeight="1">
      <c r="P60" s="350" t="s">
        <v>381</v>
      </c>
      <c r="Q60" s="329">
        <f t="shared" si="74"/>
        <v>2.9</v>
      </c>
      <c r="R60" s="329">
        <f t="shared" si="74"/>
        <v>2.9</v>
      </c>
      <c r="S60" s="329">
        <v>0</v>
      </c>
      <c r="T60" s="329">
        <f t="shared" si="74"/>
        <v>3.7</v>
      </c>
      <c r="U60" s="329">
        <f t="shared" si="74"/>
        <v>0</v>
      </c>
      <c r="V60" s="329">
        <f>VLOOKUP($P60,単価表,V$7,FALSE)</f>
        <v>0</v>
      </c>
      <c r="W60" s="329">
        <f>VLOOKUP($P60,単価表,W$7,FALSE)</f>
        <v>3.3</v>
      </c>
      <c r="X60" s="329">
        <f>VLOOKUP($P60,単価表,X$7,FALSE)</f>
        <v>2</v>
      </c>
      <c r="AH60" s="398"/>
      <c r="AJ60" s="1024" t="s">
        <v>306</v>
      </c>
      <c r="AK60" s="1025"/>
      <c r="AL60" s="1025"/>
      <c r="AM60" s="1025"/>
      <c r="AN60" s="1025"/>
      <c r="AO60" s="1025"/>
      <c r="AP60" s="1025"/>
      <c r="AQ60" s="1026"/>
      <c r="AR60" s="1027" t="s">
        <v>326</v>
      </c>
      <c r="AS60" s="1028"/>
      <c r="AT60" s="1028"/>
      <c r="AU60" s="1028"/>
      <c r="AV60" s="1028"/>
      <c r="AW60" s="1028"/>
      <c r="AX60" s="1028"/>
      <c r="AY60" s="1028"/>
      <c r="AZ60" s="1028"/>
      <c r="BA60" s="1028"/>
      <c r="BB60" s="1028"/>
      <c r="BC60" s="1028"/>
      <c r="BD60" s="1028"/>
      <c r="BE60" s="1028"/>
      <c r="BF60" s="1028"/>
      <c r="BG60" s="1028"/>
      <c r="BH60" s="1028"/>
      <c r="BI60" s="1028"/>
      <c r="BJ60" s="1028"/>
      <c r="BK60" s="1029"/>
      <c r="BL60" s="1030" t="s">
        <v>327</v>
      </c>
      <c r="BM60" s="1028"/>
      <c r="BN60" s="1028"/>
      <c r="BO60" s="1028"/>
      <c r="BP60" s="1028"/>
      <c r="BQ60" s="1028"/>
      <c r="BR60" s="1028"/>
      <c r="BS60" s="1028"/>
      <c r="BT60" s="1028"/>
      <c r="BU60" s="1028"/>
      <c r="BV60" s="1028"/>
      <c r="BW60" s="1028"/>
      <c r="BX60" s="1028"/>
      <c r="BY60" s="1028"/>
      <c r="BZ60" s="1028"/>
      <c r="CA60" s="1028"/>
      <c r="CB60" s="1028"/>
      <c r="CC60" s="1028"/>
      <c r="CD60" s="1028"/>
      <c r="CE60" s="1029"/>
    </row>
    <row r="61" spans="8:83">
      <c r="P61" s="350" t="s">
        <v>382</v>
      </c>
      <c r="Q61" s="329">
        <f t="shared" si="74"/>
        <v>2.9</v>
      </c>
      <c r="R61" s="329">
        <f t="shared" si="74"/>
        <v>2.9</v>
      </c>
      <c r="S61" s="329">
        <f t="shared" si="74"/>
        <v>2.8</v>
      </c>
      <c r="T61" s="329">
        <f t="shared" si="74"/>
        <v>0</v>
      </c>
      <c r="U61" s="329">
        <f t="shared" si="74"/>
        <v>0</v>
      </c>
      <c r="V61" s="329">
        <f t="shared" ref="V61:X63" si="75">V60</f>
        <v>0</v>
      </c>
      <c r="W61" s="329">
        <f t="shared" si="75"/>
        <v>3.3</v>
      </c>
      <c r="X61" s="329">
        <f t="shared" si="75"/>
        <v>2</v>
      </c>
      <c r="AH61" s="398"/>
      <c r="AJ61" s="305"/>
      <c r="AK61" s="1088" t="s">
        <v>320</v>
      </c>
      <c r="AL61" s="1089"/>
      <c r="AM61" s="1089"/>
      <c r="AN61" s="1089"/>
      <c r="AO61" s="1089"/>
      <c r="AP61" s="1089"/>
      <c r="AQ61" s="1090"/>
      <c r="AR61" s="1091">
        <f>IFERROR(SUM(②積算表!M$43,②積算表!M$45:N$48) * VLOOKUP($H$29, 単価表, $AR$59, 0), 0)*②積算表!$L$23*②積算表!M$40</f>
        <v>0</v>
      </c>
      <c r="AS61" s="1055"/>
      <c r="AT61" s="1046">
        <f>IFERROR(SUM(②積算表!O$43,②積算表!O$45:P$48) * VLOOKUP($H$29, 単価表, $AR$59, 0), 0)*②積算表!$L$23*②積算表!O$40</f>
        <v>0</v>
      </c>
      <c r="AU61" s="1056"/>
      <c r="AV61" s="1057">
        <f>IFERROR(SUM(②積算表!Q$43,②積算表!Q$45:R$48) * VLOOKUP($H$29, 単価表, $AR$59, 0), 0)*②積算表!$L$23*②積算表!Q$40</f>
        <v>0</v>
      </c>
      <c r="AW61" s="1058"/>
      <c r="AX61" s="1046">
        <f>IFERROR(SUM(②積算表!S$43,②積算表!S$45:T$48) * VLOOKUP($H$29, 単価表, $AR$59, 0), 0)*②積算表!$L$23*②積算表!S$40</f>
        <v>0</v>
      </c>
      <c r="AY61" s="1056"/>
      <c r="AZ61" s="1057">
        <f>IFERROR(SUM(②積算表!U$43,②積算表!U$45:V$48) * VLOOKUP($H$29, 単価表, $AR$59, 0), 0)*②積算表!$L$23*②積算表!U$40</f>
        <v>0</v>
      </c>
      <c r="BA61" s="1058"/>
      <c r="BB61" s="1046">
        <f>IFERROR(SUM(②積算表!W$43,②積算表!W$45:X$48) * VLOOKUP($H$29, 単価表, $AR$59, 0), 0)*②積算表!$L$23*②積算表!W$40</f>
        <v>0</v>
      </c>
      <c r="BC61" s="1056"/>
      <c r="BD61" s="1057">
        <f>IFERROR(SUM(②積算表!Y$43,②積算表!Y$45:Z$48) * VLOOKUP($H$29, 単価表, $AR$59, 0), 0)*②積算表!$L$23*②積算表!Y$40</f>
        <v>0</v>
      </c>
      <c r="BE61" s="1058"/>
      <c r="BF61" s="1046">
        <f>IFERROR(SUM(②積算表!AA$43,②積算表!AA$45:AB$48) * VLOOKUP($H$29, 単価表, $AR$59, 0), 0)*②積算表!$L$23*②積算表!AA$40</f>
        <v>0</v>
      </c>
      <c r="BG61" s="1056"/>
      <c r="BH61" s="1057">
        <f>IFERROR(SUM(②積算表!AC$43,②積算表!AC$45:AD$48) * VLOOKUP($H$29, 単価表, $AR$59, 0), 0)*②積算表!$L$23*②積算表!AC$40</f>
        <v>0</v>
      </c>
      <c r="BI61" s="1058"/>
      <c r="BJ61" s="1046">
        <f>IFERROR(SUM(②積算表!AE$43,②積算表!AE$45:AF$48) * VLOOKUP($H$29, 単価表, $AR$59, 0), 0)*②積算表!$L$23*②積算表!AE$40</f>
        <v>0</v>
      </c>
      <c r="BK61" s="1047"/>
      <c r="BL61" s="1054">
        <f>-IF(AR61=0,0,IF(AR61&lt;10,INT(AR61),ROUNDDOWN(AR61,-1)))</f>
        <v>0</v>
      </c>
      <c r="BM61" s="1055"/>
      <c r="BN61" s="1046">
        <f>-IF(AT61=0,0,IF(AT61&lt;10,INT(AT61),ROUNDDOWN(AT61,-1)))</f>
        <v>0</v>
      </c>
      <c r="BO61" s="1056"/>
      <c r="BP61" s="1057">
        <f>-IF(AV61=0,0,IF(AV61&lt;10,INT(AV61),ROUNDDOWN(AV61,-1)))</f>
        <v>0</v>
      </c>
      <c r="BQ61" s="1058"/>
      <c r="BR61" s="1046">
        <f>-IF(AX61=0,0,IF(AX61&lt;10,INT(AX61),ROUNDDOWN(AX61,-1)))</f>
        <v>0</v>
      </c>
      <c r="BS61" s="1056"/>
      <c r="BT61" s="1057">
        <f>-IF(AZ61=0,0,IF(AZ61&lt;10,INT(AZ61),ROUNDDOWN(AZ61,-1)))</f>
        <v>0</v>
      </c>
      <c r="BU61" s="1058"/>
      <c r="BV61" s="1046">
        <f>-IF(BB61=0,0,IF(BB61&lt;10,INT(BB61),ROUNDDOWN(BB61,-1)))</f>
        <v>0</v>
      </c>
      <c r="BW61" s="1056"/>
      <c r="BX61" s="1057">
        <f>-IF(BD61=0,0,IF(BD61&lt;10,INT(BD61),ROUNDDOWN(BD61,-1)))</f>
        <v>0</v>
      </c>
      <c r="BY61" s="1058"/>
      <c r="BZ61" s="1046">
        <f>-IF(BF61=0,0,IF(BF61&lt;10,INT(BF61),ROUNDDOWN(BF61,-1)))</f>
        <v>0</v>
      </c>
      <c r="CA61" s="1056"/>
      <c r="CB61" s="1057">
        <f>-IF(BH61=0,0,IF(BH61&lt;10,INT(BH61),ROUNDDOWN(BH61,-1)))</f>
        <v>0</v>
      </c>
      <c r="CC61" s="1058"/>
      <c r="CD61" s="1046">
        <f>-IF(BJ61=0,0,IF(BJ61&lt;10,INT(BJ61),ROUNDDOWN(BJ61,-1)))</f>
        <v>0</v>
      </c>
      <c r="CE61" s="1047"/>
    </row>
    <row r="62" spans="8:83">
      <c r="P62" s="350" t="s">
        <v>383</v>
      </c>
      <c r="Q62" s="329">
        <f t="shared" si="74"/>
        <v>2.8</v>
      </c>
      <c r="R62" s="329">
        <f t="shared" si="74"/>
        <v>2.8</v>
      </c>
      <c r="S62" s="329">
        <f t="shared" si="74"/>
        <v>0</v>
      </c>
      <c r="T62" s="329">
        <f t="shared" si="74"/>
        <v>0</v>
      </c>
      <c r="U62" s="329">
        <f t="shared" si="74"/>
        <v>2.6</v>
      </c>
      <c r="V62" s="329">
        <f t="shared" si="75"/>
        <v>0</v>
      </c>
      <c r="W62" s="329">
        <f t="shared" si="75"/>
        <v>3.3</v>
      </c>
      <c r="X62" s="329">
        <f t="shared" si="75"/>
        <v>2</v>
      </c>
      <c r="AH62" s="398"/>
      <c r="AJ62" s="305"/>
      <c r="AK62" s="1085" t="s">
        <v>322</v>
      </c>
      <c r="AL62" s="1086"/>
      <c r="AM62" s="1086"/>
      <c r="AN62" s="1086"/>
      <c r="AO62" s="1086"/>
      <c r="AP62" s="1086"/>
      <c r="AQ62" s="1087"/>
      <c r="AR62" s="1052">
        <f>IFERROR(SUM(②積算表!M$44:N$48) * VLOOKUP($H$29, 単価表, $AR$59, 0), 0)*②積算表!$L$23*②積算表!M$41</f>
        <v>0</v>
      </c>
      <c r="AS62" s="1049"/>
      <c r="AT62" s="1050">
        <f>IFERROR(SUM(②積算表!O$44:P$48) * VLOOKUP($H$29, 単価表, $AR$59, 0), 0)*②積算表!$L$23*②積算表!O$41</f>
        <v>0</v>
      </c>
      <c r="AU62" s="1051"/>
      <c r="AV62" s="1052">
        <f>IFERROR(SUM(②積算表!Q$44:R$48) * VLOOKUP($H$29, 単価表, $AR$59, 0), 0)*②積算表!$L$23*②積算表!Q$41</f>
        <v>0</v>
      </c>
      <c r="AW62" s="1049"/>
      <c r="AX62" s="1050">
        <f>IFERROR(SUM(②積算表!S$44:T$48) * VLOOKUP($H$29, 単価表, $AR$59, 0), 0)*②積算表!$L$23*②積算表!S$41</f>
        <v>0</v>
      </c>
      <c r="AY62" s="1051"/>
      <c r="AZ62" s="1052">
        <f>IFERROR(SUM(②積算表!U$44:V$48) * VLOOKUP($H$29, 単価表, $AR$59, 0), 0)*②積算表!$L$23*②積算表!U$41</f>
        <v>0</v>
      </c>
      <c r="BA62" s="1049"/>
      <c r="BB62" s="1050">
        <f>IFERROR(SUM(②積算表!W$44:X$48) * VLOOKUP($H$29, 単価表, $AR$59, 0), 0)*②積算表!$L$23*②積算表!W$41</f>
        <v>0</v>
      </c>
      <c r="BC62" s="1051"/>
      <c r="BD62" s="1052">
        <f>IFERROR(SUM(②積算表!Y$44:Z$48) * VLOOKUP($H$29, 単価表, $AR$59, 0), 0)*②積算表!$L$23*②積算表!Y$41</f>
        <v>0</v>
      </c>
      <c r="BE62" s="1049"/>
      <c r="BF62" s="1050">
        <f>IFERROR(SUM(②積算表!AA$44:AB$48) * VLOOKUP($H$29, 単価表, $AR$59, 0), 0)*②積算表!$L$23*②積算表!AA$41</f>
        <v>0</v>
      </c>
      <c r="BG62" s="1051"/>
      <c r="BH62" s="1052">
        <f>IFERROR(SUM(②積算表!AC$44:AD$48) * VLOOKUP($H$29, 単価表, $AR$59, 0), 0)*②積算表!$L$23*②積算表!AC$41</f>
        <v>0</v>
      </c>
      <c r="BI62" s="1049"/>
      <c r="BJ62" s="1050">
        <f>IFERROR(SUM(②積算表!AE$44:AF$48) * VLOOKUP($H$29, 単価表, $AR$59, 0), 0)*②積算表!$L$23*②積算表!AE$41</f>
        <v>0</v>
      </c>
      <c r="BK62" s="1053"/>
      <c r="BL62" s="1048">
        <f>-IF(AR62=0,0,IF(AR62&lt;10,INT(AR62),ROUNDDOWN(AR62,-1)))</f>
        <v>0</v>
      </c>
      <c r="BM62" s="1049"/>
      <c r="BN62" s="1050">
        <f>-IF(AT62=0,0,IF(AT62&lt;10,INT(AT62),ROUNDDOWN(AT62,-1)))</f>
        <v>0</v>
      </c>
      <c r="BO62" s="1051"/>
      <c r="BP62" s="1052">
        <f>-IF(AV62=0,0,IF(AV62&lt;10,INT(AV62),ROUNDDOWN(AV62,-1)))</f>
        <v>0</v>
      </c>
      <c r="BQ62" s="1049"/>
      <c r="BR62" s="1050">
        <f>-IF(AX62=0,0,IF(AX62&lt;10,INT(AX62),ROUNDDOWN(AX62,-1)))</f>
        <v>0</v>
      </c>
      <c r="BS62" s="1051"/>
      <c r="BT62" s="1052">
        <f>-IF(AZ62=0,0,IF(AZ62&lt;10,INT(AZ62),ROUNDDOWN(AZ62,-1)))</f>
        <v>0</v>
      </c>
      <c r="BU62" s="1049"/>
      <c r="BV62" s="1050">
        <f>-IF(BB62=0,0,IF(BB62&lt;10,INT(BB62),ROUNDDOWN(BB62,-1)))</f>
        <v>0</v>
      </c>
      <c r="BW62" s="1051"/>
      <c r="BX62" s="1052">
        <f>-IF(BD62=0,0,IF(BD62&lt;10,INT(BD62),ROUNDDOWN(BD62,-1)))</f>
        <v>0</v>
      </c>
      <c r="BY62" s="1049"/>
      <c r="BZ62" s="1050">
        <f>-IF(BF62=0,0,IF(BF62&lt;10,INT(BF62),ROUNDDOWN(BF62,-1)))</f>
        <v>0</v>
      </c>
      <c r="CA62" s="1051"/>
      <c r="CB62" s="1052">
        <f>-IF(BH62=0,0,IF(BH62&lt;10,INT(BH62),ROUNDDOWN(BH62,-1)))</f>
        <v>0</v>
      </c>
      <c r="CC62" s="1049"/>
      <c r="CD62" s="1050">
        <f>-IF(BJ62=0,0,IF(BJ62&lt;10,INT(BJ62),ROUNDDOWN(BJ62,-1)))</f>
        <v>0</v>
      </c>
      <c r="CE62" s="1053"/>
    </row>
    <row r="63" spans="8:83">
      <c r="P63" s="350" t="s">
        <v>384</v>
      </c>
      <c r="Q63" s="329">
        <f t="shared" si="74"/>
        <v>2.8</v>
      </c>
      <c r="R63" s="329">
        <f t="shared" si="74"/>
        <v>2.8</v>
      </c>
      <c r="S63" s="329">
        <f t="shared" si="74"/>
        <v>0</v>
      </c>
      <c r="T63" s="329">
        <f t="shared" si="74"/>
        <v>0</v>
      </c>
      <c r="U63" s="329">
        <f t="shared" si="74"/>
        <v>0</v>
      </c>
      <c r="V63" s="329">
        <f t="shared" si="75"/>
        <v>0</v>
      </c>
      <c r="W63" s="329">
        <f t="shared" si="75"/>
        <v>3.3</v>
      </c>
      <c r="X63" s="329">
        <f t="shared" si="75"/>
        <v>2</v>
      </c>
      <c r="AH63" s="398"/>
      <c r="AJ63" s="305"/>
      <c r="AK63" s="1085" t="s">
        <v>323</v>
      </c>
      <c r="AL63" s="1086"/>
      <c r="AM63" s="1086"/>
      <c r="AN63" s="1086"/>
      <c r="AO63" s="1086"/>
      <c r="AP63" s="1086"/>
      <c r="AQ63" s="1087"/>
      <c r="AR63" s="1052">
        <f>IFERROR(SUM(②積算表!M$43,②積算表!M$45:N$48) * VLOOKUP($H$29, 単価表, $AR$59, 0), 0)*②積算表!$Q$23*②積算表!M$40</f>
        <v>0</v>
      </c>
      <c r="AS63" s="1049"/>
      <c r="AT63" s="1050">
        <f>IFERROR(SUM(②積算表!O$43,②積算表!O$45:P$48) * VLOOKUP($H$29, 単価表, $AR$59, 0), 0)*②積算表!$Q$23*②積算表!O$40</f>
        <v>0</v>
      </c>
      <c r="AU63" s="1051"/>
      <c r="AV63" s="1052">
        <f>IFERROR(SUM(②積算表!Q$43,②積算表!Q$45:R$48) * VLOOKUP($H$29, 単価表, $AR$59, 0), 0)*②積算表!$Q$23*②積算表!Q$40</f>
        <v>0</v>
      </c>
      <c r="AW63" s="1049"/>
      <c r="AX63" s="1050">
        <f>IFERROR(SUM(②積算表!S$43,②積算表!S$45:T$48) * VLOOKUP($H$29, 単価表, $AR$59, 0), 0)*②積算表!$Q$23*②積算表!S$40</f>
        <v>0</v>
      </c>
      <c r="AY63" s="1051"/>
      <c r="AZ63" s="1052">
        <f>IFERROR(SUM(②積算表!U$43,②積算表!U$45:V$48) * VLOOKUP($H$29, 単価表, $AR$59, 0), 0)*②積算表!$Q$23*②積算表!U$40</f>
        <v>0</v>
      </c>
      <c r="BA63" s="1049"/>
      <c r="BB63" s="1050">
        <f>IFERROR(SUM(②積算表!W$43,②積算表!W$45:X$48) * VLOOKUP($H$29, 単価表, $AR$59, 0), 0)*②積算表!$Q$23*②積算表!W$40</f>
        <v>0</v>
      </c>
      <c r="BC63" s="1051"/>
      <c r="BD63" s="1052">
        <f>IFERROR(SUM(②積算表!Y$43,②積算表!Y$45:Z$48) * VLOOKUP($H$29, 単価表, $AR$59, 0), 0)*②積算表!$Q$23*②積算表!Y$40</f>
        <v>0</v>
      </c>
      <c r="BE63" s="1049"/>
      <c r="BF63" s="1050">
        <f>IFERROR(SUM(②積算表!AA$43,②積算表!AA$45:AB$48) * VLOOKUP($H$29, 単価表, $AR$59, 0), 0)*②積算表!$Q$23*②積算表!AA$40</f>
        <v>0</v>
      </c>
      <c r="BG63" s="1051"/>
      <c r="BH63" s="1052">
        <f>IFERROR(SUM(②積算表!AC$43,②積算表!AC$45:AD$48) * VLOOKUP($H$29, 単価表, $AR$59, 0), 0)*②積算表!$Q$23*②積算表!AC$40</f>
        <v>0</v>
      </c>
      <c r="BI63" s="1049"/>
      <c r="BJ63" s="1050">
        <f>IFERROR(SUM(②積算表!AE$43,②積算表!AE$45:AF$48) * VLOOKUP($H$29, 単価表, $AR$59, 0), 0)*②積算表!$Q$23*②積算表!AE$40</f>
        <v>0</v>
      </c>
      <c r="BK63" s="1053"/>
      <c r="BL63" s="1048">
        <f>-IF(AR63=0,0,IF(AR63&lt;10,INT(AR63),ROUNDDOWN(AR63,-1)))</f>
        <v>0</v>
      </c>
      <c r="BM63" s="1049"/>
      <c r="BN63" s="1050">
        <f>-IF(AT63=0,0,IF(AT63&lt;10,INT(AT63),ROUNDDOWN(AT63,-1)))</f>
        <v>0</v>
      </c>
      <c r="BO63" s="1051"/>
      <c r="BP63" s="1052">
        <f>-IF(AV63=0,0,IF(AV63&lt;10,INT(AV63),ROUNDDOWN(AV63,-1)))</f>
        <v>0</v>
      </c>
      <c r="BQ63" s="1049"/>
      <c r="BR63" s="1050">
        <f>-IF(AX63=0,0,IF(AX63&lt;10,INT(AX63),ROUNDDOWN(AX63,-1)))</f>
        <v>0</v>
      </c>
      <c r="BS63" s="1051"/>
      <c r="BT63" s="1052">
        <f>-IF(AZ63=0,0,IF(AZ63&lt;10,INT(AZ63),ROUNDDOWN(AZ63,-1)))</f>
        <v>0</v>
      </c>
      <c r="BU63" s="1049"/>
      <c r="BV63" s="1050">
        <f>-IF(BB63=0,0,IF(BB63&lt;10,INT(BB63),ROUNDDOWN(BB63,-1)))</f>
        <v>0</v>
      </c>
      <c r="BW63" s="1051"/>
      <c r="BX63" s="1052">
        <f>-IF(BD63=0,0,IF(BD63&lt;10,INT(BD63),ROUNDDOWN(BD63,-1)))</f>
        <v>0</v>
      </c>
      <c r="BY63" s="1049"/>
      <c r="BZ63" s="1050">
        <f>-IF(BF63=0,0,IF(BF63&lt;10,INT(BF63),ROUNDDOWN(BF63,-1)))</f>
        <v>0</v>
      </c>
      <c r="CA63" s="1051"/>
      <c r="CB63" s="1052">
        <f>-IF(BH63=0,0,IF(BH63&lt;10,INT(BH63),ROUNDDOWN(BH63,-1)))</f>
        <v>0</v>
      </c>
      <c r="CC63" s="1049"/>
      <c r="CD63" s="1050">
        <f>-IF(BJ63=0,0,IF(BJ63&lt;10,INT(BJ63),ROUNDDOWN(BJ63,-1)))</f>
        <v>0</v>
      </c>
      <c r="CE63" s="1053"/>
    </row>
    <row r="64" spans="8:83">
      <c r="P64" s="350" t="s">
        <v>385</v>
      </c>
      <c r="Q64" s="329">
        <f t="shared" si="74"/>
        <v>2.9</v>
      </c>
      <c r="R64" s="329">
        <f t="shared" si="74"/>
        <v>2.9</v>
      </c>
      <c r="S64" s="329">
        <v>0</v>
      </c>
      <c r="T64" s="329">
        <f t="shared" si="74"/>
        <v>3.7</v>
      </c>
      <c r="U64" s="329">
        <f t="shared" si="74"/>
        <v>0</v>
      </c>
      <c r="V64" s="329">
        <f>VLOOKUP($P64,単価表,V$7,FALSE)</f>
        <v>0</v>
      </c>
      <c r="W64" s="329">
        <f>VLOOKUP($P64,単価表,W$7,FALSE)</f>
        <v>3</v>
      </c>
      <c r="X64" s="329">
        <f>VLOOKUP($P64,単価表,X$7,FALSE)</f>
        <v>2.2999999999999998</v>
      </c>
      <c r="AH64" s="398"/>
      <c r="AJ64" s="305"/>
      <c r="AK64" s="1085" t="s">
        <v>321</v>
      </c>
      <c r="AL64" s="1086"/>
      <c r="AM64" s="1086"/>
      <c r="AN64" s="1086"/>
      <c r="AO64" s="1086"/>
      <c r="AP64" s="1086"/>
      <c r="AQ64" s="1087"/>
      <c r="AR64" s="1052">
        <f>IFERROR(SUM(②積算表!M$44:N$48) * VLOOKUP($H$29, 単価表, $AR$59, 0), 0)*②積算表!$Q$23*②積算表!M$41</f>
        <v>0</v>
      </c>
      <c r="AS64" s="1049"/>
      <c r="AT64" s="1050">
        <f>IFERROR(SUM(②積算表!O$44:P$48) * VLOOKUP($H$29, 単価表, $AR$59, 0), 0)*②積算表!$Q$23*②積算表!O$41</f>
        <v>0</v>
      </c>
      <c r="AU64" s="1051"/>
      <c r="AV64" s="1052">
        <f>IFERROR(SUM(②積算表!Q$44:R$48) * VLOOKUP($H$29, 単価表, $AR$59, 0), 0)*②積算表!$Q$23*②積算表!Q$41</f>
        <v>0</v>
      </c>
      <c r="AW64" s="1049"/>
      <c r="AX64" s="1050">
        <f>IFERROR(SUM(②積算表!S$44:T$48) * VLOOKUP($H$29, 単価表, $AR$59, 0), 0)*②積算表!$Q$23*②積算表!S$41</f>
        <v>0</v>
      </c>
      <c r="AY64" s="1051"/>
      <c r="AZ64" s="1052">
        <f>IFERROR(SUM(②積算表!U$44:V$48) * VLOOKUP($H$29, 単価表, $AR$59, 0), 0)*②積算表!$Q$23*②積算表!U$41</f>
        <v>0</v>
      </c>
      <c r="BA64" s="1049"/>
      <c r="BB64" s="1050">
        <f>IFERROR(SUM(②積算表!W$44:X$48) * VLOOKUP($H$29, 単価表, $AR$59, 0), 0)*②積算表!$Q$23*②積算表!W$41</f>
        <v>0</v>
      </c>
      <c r="BC64" s="1051"/>
      <c r="BD64" s="1052">
        <f>IFERROR(SUM(②積算表!Y$44:Z$48) * VLOOKUP($H$29, 単価表, $AR$59, 0), 0)*②積算表!$Q$23*②積算表!Y$41</f>
        <v>0</v>
      </c>
      <c r="BE64" s="1049"/>
      <c r="BF64" s="1050">
        <f>IFERROR(SUM(②積算表!AA$44:AB$48) * VLOOKUP($H$29, 単価表, $AR$59, 0), 0)*②積算表!$Q$23*②積算表!AA$41</f>
        <v>0</v>
      </c>
      <c r="BG64" s="1051"/>
      <c r="BH64" s="1052">
        <f>IFERROR(SUM(②積算表!AC$44:AD$48) * VLOOKUP($H$29, 単価表, $AR$59, 0), 0)*②積算表!$Q$23*②積算表!AC$41</f>
        <v>0</v>
      </c>
      <c r="BI64" s="1049"/>
      <c r="BJ64" s="1050">
        <f>IFERROR(SUM(②積算表!AE$44:AF$48) * VLOOKUP($H$29, 単価表, $AR$59, 0), 0)*②積算表!$Q$23*②積算表!AE$41</f>
        <v>0</v>
      </c>
      <c r="BK64" s="1053"/>
      <c r="BL64" s="1048">
        <f>-IF(AR64=0,0,IF(AR64&lt;10,INT(AR64),ROUNDDOWN(AR64,-1)))</f>
        <v>0</v>
      </c>
      <c r="BM64" s="1049"/>
      <c r="BN64" s="1050">
        <f>-IF(AT64=0,0,IF(AT64&lt;10,INT(AT64),ROUNDDOWN(AT64,-1)))</f>
        <v>0</v>
      </c>
      <c r="BO64" s="1051"/>
      <c r="BP64" s="1052">
        <f>-IF(AV64=0,0,IF(AV64&lt;10,INT(AV64),ROUNDDOWN(AV64,-1)))</f>
        <v>0</v>
      </c>
      <c r="BQ64" s="1049"/>
      <c r="BR64" s="1050">
        <f>-IF(AX64=0,0,IF(AX64&lt;10,INT(AX64),ROUNDDOWN(AX64,-1)))</f>
        <v>0</v>
      </c>
      <c r="BS64" s="1051"/>
      <c r="BT64" s="1052">
        <f>-IF(AZ64=0,0,IF(AZ64&lt;10,INT(AZ64),ROUNDDOWN(AZ64,-1)))</f>
        <v>0</v>
      </c>
      <c r="BU64" s="1049"/>
      <c r="BV64" s="1050">
        <f>-IF(BB64=0,0,IF(BB64&lt;10,INT(BB64),ROUNDDOWN(BB64,-1)))</f>
        <v>0</v>
      </c>
      <c r="BW64" s="1051"/>
      <c r="BX64" s="1052">
        <f>-IF(BD64=0,0,IF(BD64&lt;10,INT(BD64),ROUNDDOWN(BD64,-1)))</f>
        <v>0</v>
      </c>
      <c r="BY64" s="1049"/>
      <c r="BZ64" s="1050">
        <f>-IF(BF64=0,0,IF(BF64&lt;10,INT(BF64),ROUNDDOWN(BF64,-1)))</f>
        <v>0</v>
      </c>
      <c r="CA64" s="1051"/>
      <c r="CB64" s="1052">
        <f>-IF(BH64=0,0,IF(BH64&lt;10,INT(BH64),ROUNDDOWN(BH64,-1)))</f>
        <v>0</v>
      </c>
      <c r="CC64" s="1049"/>
      <c r="CD64" s="1050">
        <f>-IF(BJ64=0,0,IF(BJ64&lt;10,INT(BJ64),ROUNDDOWN(BJ64,-1)))</f>
        <v>0</v>
      </c>
      <c r="CE64" s="1053"/>
    </row>
    <row r="65" spans="16:83">
      <c r="P65" s="350" t="s">
        <v>386</v>
      </c>
      <c r="Q65" s="329">
        <f t="shared" si="74"/>
        <v>2.9</v>
      </c>
      <c r="R65" s="329">
        <f t="shared" si="74"/>
        <v>2.8</v>
      </c>
      <c r="S65" s="329">
        <f t="shared" si="74"/>
        <v>2.8</v>
      </c>
      <c r="T65" s="329">
        <f t="shared" si="74"/>
        <v>0</v>
      </c>
      <c r="U65" s="329">
        <f t="shared" si="74"/>
        <v>0</v>
      </c>
      <c r="V65" s="329">
        <f t="shared" ref="V65:X67" si="76">V64</f>
        <v>0</v>
      </c>
      <c r="W65" s="329">
        <f t="shared" si="76"/>
        <v>3</v>
      </c>
      <c r="X65" s="329">
        <f t="shared" si="76"/>
        <v>2.2999999999999998</v>
      </c>
      <c r="AH65" s="398"/>
      <c r="AJ65" s="305"/>
      <c r="AK65" s="1085" t="s">
        <v>324</v>
      </c>
      <c r="AL65" s="1086"/>
      <c r="AM65" s="1086"/>
      <c r="AN65" s="1086"/>
      <c r="AO65" s="1086"/>
      <c r="AP65" s="1086"/>
      <c r="AQ65" s="1087"/>
      <c r="AR65" s="1080">
        <f>IFERROR(SUM(AR12,AR14:AS17) * VLOOKUP($H$29, 単価表, $AR$59, 0), 0)</f>
        <v>0</v>
      </c>
      <c r="AS65" s="1078"/>
      <c r="AT65" s="1050">
        <f>IFERROR(SUM(AT12,AT14:AU17) * VLOOKUP($H$29, 単価表, $AR$59, 0), 0)</f>
        <v>0</v>
      </c>
      <c r="AU65" s="1051"/>
      <c r="AV65" s="1080">
        <f>IFERROR(SUM(AV12,AV14:AW17) * VLOOKUP($H$29, 単価表, $AR$59, 0), 0)</f>
        <v>0</v>
      </c>
      <c r="AW65" s="1078"/>
      <c r="AX65" s="1050">
        <f>IFERROR(SUM(AX12,AX14:AY17) * VLOOKUP($H$29, 単価表, $AR$59, 0), 0)</f>
        <v>0</v>
      </c>
      <c r="AY65" s="1051"/>
      <c r="AZ65" s="1080">
        <f>IFERROR(SUM(AZ12,AZ14:BA17) * VLOOKUP($H$29, 単価表, $AR$59, 0), 0)</f>
        <v>0</v>
      </c>
      <c r="BA65" s="1078"/>
      <c r="BB65" s="1050">
        <f>IFERROR(SUM(BB12,BB14:BC17) * VLOOKUP($H$29, 単価表, $AR$59, 0), 0)</f>
        <v>0</v>
      </c>
      <c r="BC65" s="1051"/>
      <c r="BD65" s="1080">
        <f>IFERROR(SUM(BD12,BD14:BE17) * VLOOKUP($H$29, 単価表, $AR$59, 0), 0)</f>
        <v>0</v>
      </c>
      <c r="BE65" s="1078"/>
      <c r="BF65" s="1050">
        <f>IFERROR(SUM(BF12,BF14:BG17) * VLOOKUP($H$29, 単価表, $AR$59, 0), 0)</f>
        <v>0</v>
      </c>
      <c r="BG65" s="1051"/>
      <c r="BH65" s="1080">
        <f>IFERROR(SUM(BH12,BH14:BI17) * VLOOKUP($H$29, 単価表, $AR$59, 0), 0)</f>
        <v>0</v>
      </c>
      <c r="BI65" s="1078"/>
      <c r="BJ65" s="1050">
        <f>IFERROR(SUM(BJ12,BJ14:BK17) * VLOOKUP($H$29, 単価表, $AR$59, 0), 0)</f>
        <v>0</v>
      </c>
      <c r="BK65" s="1051"/>
      <c r="BL65" s="1077"/>
      <c r="BM65" s="1078"/>
      <c r="BN65" s="1078"/>
      <c r="BO65" s="1079"/>
      <c r="BP65" s="1080"/>
      <c r="BQ65" s="1078"/>
      <c r="BR65" s="1078"/>
      <c r="BS65" s="1079"/>
      <c r="BT65" s="1080"/>
      <c r="BU65" s="1078"/>
      <c r="BV65" s="1078"/>
      <c r="BW65" s="1079"/>
      <c r="BX65" s="1080"/>
      <c r="BY65" s="1078"/>
      <c r="BZ65" s="1078"/>
      <c r="CA65" s="1079"/>
      <c r="CB65" s="1080"/>
      <c r="CC65" s="1078"/>
      <c r="CD65" s="1078"/>
      <c r="CE65" s="1081"/>
    </row>
    <row r="66" spans="16:83" ht="12.75" thickBot="1">
      <c r="P66" s="350" t="s">
        <v>387</v>
      </c>
      <c r="Q66" s="329">
        <f t="shared" si="74"/>
        <v>2.8</v>
      </c>
      <c r="R66" s="329">
        <f t="shared" si="74"/>
        <v>2.8</v>
      </c>
      <c r="S66" s="329">
        <f t="shared" si="74"/>
        <v>0</v>
      </c>
      <c r="T66" s="329">
        <f t="shared" si="74"/>
        <v>0</v>
      </c>
      <c r="U66" s="329">
        <f t="shared" si="74"/>
        <v>2.6</v>
      </c>
      <c r="V66" s="329">
        <f t="shared" si="76"/>
        <v>0</v>
      </c>
      <c r="W66" s="329">
        <f t="shared" si="76"/>
        <v>3</v>
      </c>
      <c r="X66" s="329">
        <f t="shared" si="76"/>
        <v>2.2999999999999998</v>
      </c>
      <c r="AH66" s="399"/>
      <c r="AI66" s="400"/>
      <c r="AJ66" s="401"/>
      <c r="AK66" s="1082" t="s">
        <v>325</v>
      </c>
      <c r="AL66" s="1083"/>
      <c r="AM66" s="1083"/>
      <c r="AN66" s="1083"/>
      <c r="AO66" s="1083"/>
      <c r="AP66" s="1083"/>
      <c r="AQ66" s="1084"/>
      <c r="AR66" s="1076">
        <f>IFERROR(SUM(AR13:AS17) * VLOOKUP($H$29, 単価表, $AR$59, 0), 0)</f>
        <v>0</v>
      </c>
      <c r="AS66" s="1068"/>
      <c r="AT66" s="1042">
        <f>IFERROR(SUM(AT13:AU17) * VLOOKUP($H$29, 単価表, $AR$59, 0), 0)</f>
        <v>0</v>
      </c>
      <c r="AU66" s="1043"/>
      <c r="AV66" s="1076">
        <f>IFERROR(SUM(AV13:AW17) * VLOOKUP($H$29, 単価表, $AR$59, 0), 0)</f>
        <v>0</v>
      </c>
      <c r="AW66" s="1068"/>
      <c r="AX66" s="1042">
        <f>IFERROR(SUM(AX13:AY17) * VLOOKUP($H$29, 単価表, $AR$59, 0), 0)</f>
        <v>0</v>
      </c>
      <c r="AY66" s="1043"/>
      <c r="AZ66" s="1076">
        <f>IFERROR(SUM(AZ13:BA17) * VLOOKUP($H$29, 単価表, $AR$59, 0), 0)</f>
        <v>0</v>
      </c>
      <c r="BA66" s="1068"/>
      <c r="BB66" s="1042">
        <f>IFERROR(SUM(BB13:BC17) * VLOOKUP($H$29, 単価表, $AR$59, 0), 0)</f>
        <v>0</v>
      </c>
      <c r="BC66" s="1043"/>
      <c r="BD66" s="1076">
        <f>IFERROR(SUM(BD13:BE17) * VLOOKUP($H$29, 単価表, $AR$59, 0), 0)</f>
        <v>0</v>
      </c>
      <c r="BE66" s="1068"/>
      <c r="BF66" s="1042">
        <f>IFERROR(SUM(BF13:BG17) * VLOOKUP($H$29, 単価表, $AR$59, 0), 0)</f>
        <v>0</v>
      </c>
      <c r="BG66" s="1043"/>
      <c r="BH66" s="1076">
        <f>IFERROR(SUM(BH13:BI17) * VLOOKUP($H$29, 単価表, $AR$59, 0), 0)</f>
        <v>0</v>
      </c>
      <c r="BI66" s="1068"/>
      <c r="BJ66" s="1042">
        <f>IFERROR(SUM(BJ13:BK17) * VLOOKUP($H$29, 単価表, $AR$59, 0), 0)</f>
        <v>0</v>
      </c>
      <c r="BK66" s="1043"/>
      <c r="BL66" s="1074"/>
      <c r="BM66" s="1068"/>
      <c r="BN66" s="1068"/>
      <c r="BO66" s="1075"/>
      <c r="BP66" s="1076"/>
      <c r="BQ66" s="1068"/>
      <c r="BR66" s="1068"/>
      <c r="BS66" s="1075"/>
      <c r="BT66" s="1076"/>
      <c r="BU66" s="1068"/>
      <c r="BV66" s="1068"/>
      <c r="BW66" s="1075"/>
      <c r="BX66" s="1076"/>
      <c r="BY66" s="1068"/>
      <c r="BZ66" s="1068"/>
      <c r="CA66" s="1075"/>
      <c r="CB66" s="1076"/>
      <c r="CC66" s="1068"/>
      <c r="CD66" s="1068"/>
      <c r="CE66" s="1069"/>
    </row>
    <row r="67" spans="16:83">
      <c r="P67" s="350" t="s">
        <v>388</v>
      </c>
      <c r="Q67" s="329">
        <f t="shared" si="74"/>
        <v>2.8</v>
      </c>
      <c r="R67" s="329">
        <f t="shared" si="74"/>
        <v>2.8</v>
      </c>
      <c r="S67" s="329">
        <f t="shared" si="74"/>
        <v>0</v>
      </c>
      <c r="T67" s="329">
        <f t="shared" si="74"/>
        <v>0</v>
      </c>
      <c r="U67" s="329">
        <f t="shared" si="74"/>
        <v>0</v>
      </c>
      <c r="V67" s="329">
        <f t="shared" si="76"/>
        <v>0</v>
      </c>
      <c r="W67" s="329">
        <f t="shared" si="76"/>
        <v>3</v>
      </c>
      <c r="X67" s="329">
        <f t="shared" si="76"/>
        <v>2.2999999999999998</v>
      </c>
      <c r="AH67" s="304" t="s">
        <v>307</v>
      </c>
      <c r="AI67" s="396"/>
      <c r="AJ67" s="396"/>
      <c r="AK67" s="1124" t="s">
        <v>303</v>
      </c>
      <c r="AL67" s="1124"/>
      <c r="AM67" s="1124"/>
      <c r="AN67" s="1124"/>
      <c r="AO67" s="1124"/>
      <c r="AP67" s="1124"/>
      <c r="AQ67" s="1125"/>
      <c r="AR67" s="1122">
        <f>IF(OR(②積算表!$K71="配置", ②積算表!$K71="兼務"), CHOOSE(IF(②積算表!$K71="配置", 1, 2), I42, I43)/SUM(②積算表!M39:AF39), 0)</f>
        <v>0</v>
      </c>
      <c r="AS67" s="1123"/>
      <c r="AT67" s="396"/>
      <c r="AU67" s="397"/>
      <c r="AV67" s="396"/>
      <c r="AW67" s="396"/>
      <c r="AX67" s="396"/>
      <c r="AY67" s="396"/>
      <c r="AZ67" s="304"/>
      <c r="BA67" s="396"/>
      <c r="BB67" s="396"/>
      <c r="BC67" s="397"/>
      <c r="BD67" s="396"/>
      <c r="BE67" s="396"/>
      <c r="BF67" s="396"/>
      <c r="BG67" s="396"/>
      <c r="BH67" s="304"/>
      <c r="BI67" s="396"/>
      <c r="BJ67" s="396"/>
      <c r="BK67" s="397"/>
    </row>
    <row r="68" spans="16:83">
      <c r="P68" s="350" t="s">
        <v>389</v>
      </c>
      <c r="Q68" s="329">
        <f t="shared" si="74"/>
        <v>2.9</v>
      </c>
      <c r="R68" s="329">
        <f t="shared" si="74"/>
        <v>2.8</v>
      </c>
      <c r="S68" s="329">
        <v>0</v>
      </c>
      <c r="T68" s="329">
        <f t="shared" si="74"/>
        <v>3.7</v>
      </c>
      <c r="U68" s="329">
        <f t="shared" si="74"/>
        <v>0</v>
      </c>
      <c r="V68" s="329">
        <f>VLOOKUP($P68,単価表,V$7,FALSE)</f>
        <v>0</v>
      </c>
      <c r="W68" s="329">
        <f>VLOOKUP($P68,単価表,W$7,FALSE)</f>
        <v>2.8</v>
      </c>
      <c r="X68" s="329">
        <f>VLOOKUP($P68,単価表,X$7,FALSE)</f>
        <v>2.1</v>
      </c>
    </row>
    <row r="69" spans="16:83">
      <c r="P69" s="350" t="s">
        <v>390</v>
      </c>
      <c r="Q69" s="329">
        <f t="shared" ref="Q69:U78" si="77">VLOOKUP($P69,単価表,Q$7,FALSE)</f>
        <v>2.9</v>
      </c>
      <c r="R69" s="329">
        <f t="shared" si="77"/>
        <v>2.8</v>
      </c>
      <c r="S69" s="329">
        <f t="shared" si="77"/>
        <v>2.8</v>
      </c>
      <c r="T69" s="329">
        <f t="shared" si="77"/>
        <v>0</v>
      </c>
      <c r="U69" s="329">
        <f t="shared" si="77"/>
        <v>0</v>
      </c>
      <c r="V69" s="329">
        <f t="shared" ref="V69:X71" si="78">V68</f>
        <v>0</v>
      </c>
      <c r="W69" s="329">
        <f t="shared" si="78"/>
        <v>2.8</v>
      </c>
      <c r="X69" s="329">
        <f t="shared" si="78"/>
        <v>2.1</v>
      </c>
    </row>
    <row r="70" spans="16:83">
      <c r="P70" s="350" t="s">
        <v>391</v>
      </c>
      <c r="Q70" s="329">
        <f t="shared" si="77"/>
        <v>2.8</v>
      </c>
      <c r="R70" s="329">
        <f t="shared" si="77"/>
        <v>2.8</v>
      </c>
      <c r="S70" s="329">
        <f t="shared" si="77"/>
        <v>0</v>
      </c>
      <c r="T70" s="329">
        <f t="shared" si="77"/>
        <v>0</v>
      </c>
      <c r="U70" s="329">
        <f t="shared" si="77"/>
        <v>2.6</v>
      </c>
      <c r="V70" s="329">
        <f t="shared" si="78"/>
        <v>0</v>
      </c>
      <c r="W70" s="329">
        <f t="shared" si="78"/>
        <v>2.8</v>
      </c>
      <c r="X70" s="329">
        <f t="shared" si="78"/>
        <v>2.1</v>
      </c>
    </row>
    <row r="71" spans="16:83">
      <c r="P71" s="350" t="s">
        <v>392</v>
      </c>
      <c r="Q71" s="329">
        <f t="shared" si="77"/>
        <v>2.8</v>
      </c>
      <c r="R71" s="329">
        <f t="shared" si="77"/>
        <v>2.8</v>
      </c>
      <c r="S71" s="329">
        <f t="shared" si="77"/>
        <v>0</v>
      </c>
      <c r="T71" s="329">
        <f t="shared" si="77"/>
        <v>0</v>
      </c>
      <c r="U71" s="329">
        <f t="shared" si="77"/>
        <v>0</v>
      </c>
      <c r="V71" s="329">
        <f t="shared" si="78"/>
        <v>0</v>
      </c>
      <c r="W71" s="329">
        <f t="shared" si="78"/>
        <v>2.8</v>
      </c>
      <c r="X71" s="329">
        <f t="shared" si="78"/>
        <v>2.1</v>
      </c>
    </row>
    <row r="72" spans="16:83">
      <c r="P72" s="350" t="s">
        <v>393</v>
      </c>
      <c r="Q72" s="329">
        <f t="shared" si="77"/>
        <v>2.9</v>
      </c>
      <c r="R72" s="329">
        <f t="shared" si="77"/>
        <v>2.8</v>
      </c>
      <c r="S72" s="329">
        <v>0</v>
      </c>
      <c r="T72" s="329">
        <f t="shared" si="77"/>
        <v>3.7</v>
      </c>
      <c r="U72" s="329">
        <f t="shared" si="77"/>
        <v>0</v>
      </c>
      <c r="V72" s="329">
        <f>VLOOKUP($P72,単価表,V$7,FALSE)</f>
        <v>0</v>
      </c>
      <c r="W72" s="329">
        <f>VLOOKUP($P72,単価表,W$7,FALSE)</f>
        <v>3.4</v>
      </c>
      <c r="X72" s="329">
        <f>VLOOKUP($P72,単価表,X$7,FALSE)</f>
        <v>2</v>
      </c>
    </row>
    <row r="73" spans="16:83">
      <c r="P73" s="350" t="s">
        <v>394</v>
      </c>
      <c r="Q73" s="329">
        <f t="shared" si="77"/>
        <v>2.9</v>
      </c>
      <c r="R73" s="329">
        <f t="shared" si="77"/>
        <v>2.8</v>
      </c>
      <c r="S73" s="329">
        <f t="shared" si="77"/>
        <v>2.8</v>
      </c>
      <c r="T73" s="329">
        <f t="shared" si="77"/>
        <v>0</v>
      </c>
      <c r="U73" s="329">
        <f t="shared" si="77"/>
        <v>0</v>
      </c>
      <c r="V73" s="329">
        <f t="shared" ref="V73:X75" si="79">V72</f>
        <v>0</v>
      </c>
      <c r="W73" s="329">
        <f t="shared" si="79"/>
        <v>3.4</v>
      </c>
      <c r="X73" s="329">
        <f t="shared" si="79"/>
        <v>2</v>
      </c>
    </row>
    <row r="74" spans="16:83">
      <c r="P74" s="350" t="s">
        <v>395</v>
      </c>
      <c r="Q74" s="329">
        <f t="shared" si="77"/>
        <v>2.8</v>
      </c>
      <c r="R74" s="329">
        <f t="shared" si="77"/>
        <v>2.8</v>
      </c>
      <c r="S74" s="329">
        <f t="shared" si="77"/>
        <v>0</v>
      </c>
      <c r="T74" s="329">
        <f t="shared" si="77"/>
        <v>0</v>
      </c>
      <c r="U74" s="329">
        <f t="shared" si="77"/>
        <v>2.6</v>
      </c>
      <c r="V74" s="329">
        <f t="shared" si="79"/>
        <v>0</v>
      </c>
      <c r="W74" s="329">
        <f t="shared" si="79"/>
        <v>3.4</v>
      </c>
      <c r="X74" s="329">
        <f t="shared" si="79"/>
        <v>2</v>
      </c>
    </row>
    <row r="75" spans="16:83">
      <c r="P75" s="350" t="s">
        <v>396</v>
      </c>
      <c r="Q75" s="329">
        <f t="shared" si="77"/>
        <v>2.8</v>
      </c>
      <c r="R75" s="329">
        <f t="shared" si="77"/>
        <v>2.8</v>
      </c>
      <c r="S75" s="329">
        <f t="shared" si="77"/>
        <v>0</v>
      </c>
      <c r="T75" s="329">
        <f t="shared" si="77"/>
        <v>0</v>
      </c>
      <c r="U75" s="329">
        <f t="shared" si="77"/>
        <v>0</v>
      </c>
      <c r="V75" s="329">
        <f t="shared" si="79"/>
        <v>0</v>
      </c>
      <c r="W75" s="329">
        <f t="shared" si="79"/>
        <v>3.4</v>
      </c>
      <c r="X75" s="329">
        <f t="shared" si="79"/>
        <v>2</v>
      </c>
    </row>
    <row r="76" spans="16:83">
      <c r="P76" s="350" t="s">
        <v>397</v>
      </c>
      <c r="Q76" s="329">
        <f t="shared" si="77"/>
        <v>2.9</v>
      </c>
      <c r="R76" s="329">
        <f t="shared" si="77"/>
        <v>2.8</v>
      </c>
      <c r="S76" s="329">
        <v>0</v>
      </c>
      <c r="T76" s="329">
        <f t="shared" si="77"/>
        <v>3.7</v>
      </c>
      <c r="U76" s="329">
        <f t="shared" si="77"/>
        <v>0</v>
      </c>
      <c r="V76" s="329">
        <f>VLOOKUP($P76,単価表,V$7,FALSE)</f>
        <v>0</v>
      </c>
      <c r="W76" s="329">
        <f>VLOOKUP($P76,単価表,W$7,FALSE)</f>
        <v>3.2</v>
      </c>
      <c r="X76" s="329">
        <f>VLOOKUP($P76,単価表,X$7,FALSE)</f>
        <v>2.5</v>
      </c>
    </row>
    <row r="77" spans="16:83">
      <c r="P77" s="350" t="s">
        <v>398</v>
      </c>
      <c r="Q77" s="329">
        <f t="shared" si="77"/>
        <v>2.9</v>
      </c>
      <c r="R77" s="329">
        <f t="shared" si="77"/>
        <v>2.8</v>
      </c>
      <c r="S77" s="329">
        <f t="shared" si="77"/>
        <v>2.8</v>
      </c>
      <c r="T77" s="329">
        <f t="shared" si="77"/>
        <v>0</v>
      </c>
      <c r="U77" s="329">
        <f t="shared" si="77"/>
        <v>0</v>
      </c>
      <c r="V77" s="329">
        <f t="shared" ref="V77:X79" si="80">V76</f>
        <v>0</v>
      </c>
      <c r="W77" s="329">
        <f t="shared" si="80"/>
        <v>3.2</v>
      </c>
      <c r="X77" s="329">
        <f t="shared" si="80"/>
        <v>2.5</v>
      </c>
    </row>
    <row r="78" spans="16:83">
      <c r="P78" s="350" t="s">
        <v>399</v>
      </c>
      <c r="Q78" s="329">
        <f t="shared" si="77"/>
        <v>2.8</v>
      </c>
      <c r="R78" s="329">
        <f t="shared" si="77"/>
        <v>2.8</v>
      </c>
      <c r="S78" s="329">
        <f t="shared" si="77"/>
        <v>0</v>
      </c>
      <c r="T78" s="329">
        <f t="shared" si="77"/>
        <v>0</v>
      </c>
      <c r="U78" s="329">
        <f t="shared" si="77"/>
        <v>2.6</v>
      </c>
      <c r="V78" s="329">
        <f t="shared" si="80"/>
        <v>0</v>
      </c>
      <c r="W78" s="329">
        <f t="shared" si="80"/>
        <v>3.2</v>
      </c>
      <c r="X78" s="329">
        <f t="shared" si="80"/>
        <v>2.5</v>
      </c>
    </row>
    <row r="79" spans="16:83">
      <c r="P79" s="350" t="s">
        <v>400</v>
      </c>
      <c r="Q79" s="329">
        <f t="shared" ref="Q79:U91" si="81">VLOOKUP($P79,単価表,Q$7,FALSE)</f>
        <v>2.8</v>
      </c>
      <c r="R79" s="329">
        <f t="shared" si="81"/>
        <v>2.8</v>
      </c>
      <c r="S79" s="329">
        <f t="shared" si="81"/>
        <v>0</v>
      </c>
      <c r="T79" s="329">
        <f t="shared" si="81"/>
        <v>0</v>
      </c>
      <c r="U79" s="329">
        <f t="shared" si="81"/>
        <v>0</v>
      </c>
      <c r="V79" s="329">
        <f t="shared" si="80"/>
        <v>0</v>
      </c>
      <c r="W79" s="329">
        <f t="shared" si="80"/>
        <v>3.2</v>
      </c>
      <c r="X79" s="329">
        <f t="shared" si="80"/>
        <v>2.5</v>
      </c>
    </row>
    <row r="80" spans="16:83">
      <c r="P80" s="350" t="s">
        <v>401</v>
      </c>
      <c r="Q80" s="329">
        <f t="shared" si="81"/>
        <v>3</v>
      </c>
      <c r="R80" s="329">
        <f t="shared" si="81"/>
        <v>3</v>
      </c>
      <c r="S80" s="329">
        <v>0</v>
      </c>
      <c r="T80" s="329">
        <f t="shared" si="81"/>
        <v>3.7</v>
      </c>
      <c r="U80" s="329">
        <f t="shared" si="81"/>
        <v>0</v>
      </c>
      <c r="V80" s="329">
        <f>VLOOKUP($P80,単価表,V$7,FALSE)</f>
        <v>0</v>
      </c>
      <c r="W80" s="329">
        <f>VLOOKUP($P80,単価表,W$7,FALSE)</f>
        <v>3</v>
      </c>
      <c r="X80" s="329">
        <f>VLOOKUP($P80,単価表,X$7,FALSE)</f>
        <v>2.2999999999999998</v>
      </c>
    </row>
    <row r="81" spans="16:24">
      <c r="P81" s="350" t="s">
        <v>402</v>
      </c>
      <c r="Q81" s="329">
        <f t="shared" si="81"/>
        <v>3</v>
      </c>
      <c r="R81" s="329">
        <f t="shared" si="81"/>
        <v>3</v>
      </c>
      <c r="S81" s="329">
        <f t="shared" si="81"/>
        <v>2.8</v>
      </c>
      <c r="T81" s="329">
        <f t="shared" si="81"/>
        <v>0</v>
      </c>
      <c r="U81" s="329">
        <f t="shared" si="81"/>
        <v>0</v>
      </c>
      <c r="V81" s="329">
        <f t="shared" ref="V81:X83" si="82">V80</f>
        <v>0</v>
      </c>
      <c r="W81" s="329">
        <f t="shared" si="82"/>
        <v>3</v>
      </c>
      <c r="X81" s="329">
        <f t="shared" si="82"/>
        <v>2.2999999999999998</v>
      </c>
    </row>
    <row r="82" spans="16:24">
      <c r="P82" s="350" t="s">
        <v>403</v>
      </c>
      <c r="Q82" s="329">
        <f t="shared" si="81"/>
        <v>2.8</v>
      </c>
      <c r="R82" s="329">
        <f t="shared" si="81"/>
        <v>2.8</v>
      </c>
      <c r="S82" s="329">
        <f t="shared" si="81"/>
        <v>0</v>
      </c>
      <c r="T82" s="329">
        <f t="shared" si="81"/>
        <v>0</v>
      </c>
      <c r="U82" s="329">
        <f t="shared" si="81"/>
        <v>2.6</v>
      </c>
      <c r="V82" s="329">
        <f t="shared" si="82"/>
        <v>0</v>
      </c>
      <c r="W82" s="329">
        <f t="shared" si="82"/>
        <v>3</v>
      </c>
      <c r="X82" s="329">
        <f t="shared" si="82"/>
        <v>2.2999999999999998</v>
      </c>
    </row>
    <row r="83" spans="16:24">
      <c r="P83" s="350" t="s">
        <v>404</v>
      </c>
      <c r="Q83" s="329">
        <f t="shared" si="81"/>
        <v>2.8</v>
      </c>
      <c r="R83" s="329">
        <f t="shared" si="81"/>
        <v>2.8</v>
      </c>
      <c r="S83" s="329">
        <f t="shared" si="81"/>
        <v>0</v>
      </c>
      <c r="T83" s="329">
        <f t="shared" si="81"/>
        <v>0</v>
      </c>
      <c r="U83" s="329">
        <f t="shared" si="81"/>
        <v>0</v>
      </c>
      <c r="V83" s="329">
        <f t="shared" si="82"/>
        <v>0</v>
      </c>
      <c r="W83" s="329">
        <f t="shared" si="82"/>
        <v>3</v>
      </c>
      <c r="X83" s="329">
        <f t="shared" si="82"/>
        <v>2.2999999999999998</v>
      </c>
    </row>
    <row r="84" spans="16:24">
      <c r="P84" s="350" t="s">
        <v>405</v>
      </c>
      <c r="Q84" s="329">
        <f t="shared" si="81"/>
        <v>3</v>
      </c>
      <c r="R84" s="329">
        <f t="shared" si="81"/>
        <v>3</v>
      </c>
      <c r="S84" s="329">
        <v>0</v>
      </c>
      <c r="T84" s="329">
        <f t="shared" si="81"/>
        <v>3.7</v>
      </c>
      <c r="U84" s="329">
        <f t="shared" si="81"/>
        <v>0</v>
      </c>
      <c r="V84" s="329">
        <f>VLOOKUP($P84,単価表,V$7,FALSE)</f>
        <v>0</v>
      </c>
      <c r="W84" s="329">
        <f>VLOOKUP($P84,単価表,W$7,FALSE)</f>
        <v>2.8</v>
      </c>
      <c r="X84" s="329">
        <f>VLOOKUP($P84,単価表,X$7,FALSE)</f>
        <v>2.2000000000000002</v>
      </c>
    </row>
    <row r="85" spans="16:24">
      <c r="P85" s="350" t="s">
        <v>406</v>
      </c>
      <c r="Q85" s="329">
        <f t="shared" si="81"/>
        <v>3</v>
      </c>
      <c r="R85" s="329">
        <f t="shared" si="81"/>
        <v>2.9</v>
      </c>
      <c r="S85" s="329">
        <f t="shared" si="81"/>
        <v>2.8</v>
      </c>
      <c r="T85" s="329">
        <f t="shared" si="81"/>
        <v>0</v>
      </c>
      <c r="U85" s="329">
        <f t="shared" si="81"/>
        <v>0</v>
      </c>
      <c r="V85" s="329">
        <f t="shared" ref="V85:X87" si="83">V84</f>
        <v>0</v>
      </c>
      <c r="W85" s="329">
        <f t="shared" si="83"/>
        <v>2.8</v>
      </c>
      <c r="X85" s="329">
        <f t="shared" si="83"/>
        <v>2.2000000000000002</v>
      </c>
    </row>
    <row r="86" spans="16:24">
      <c r="P86" s="350" t="s">
        <v>407</v>
      </c>
      <c r="Q86" s="329">
        <f t="shared" si="81"/>
        <v>2.8</v>
      </c>
      <c r="R86" s="329">
        <f t="shared" si="81"/>
        <v>2.8</v>
      </c>
      <c r="S86" s="329">
        <f t="shared" si="81"/>
        <v>0</v>
      </c>
      <c r="T86" s="329">
        <f t="shared" si="81"/>
        <v>0</v>
      </c>
      <c r="U86" s="329">
        <f t="shared" si="81"/>
        <v>2.6</v>
      </c>
      <c r="V86" s="329">
        <f t="shared" si="83"/>
        <v>0</v>
      </c>
      <c r="W86" s="329">
        <f t="shared" si="83"/>
        <v>2.8</v>
      </c>
      <c r="X86" s="329">
        <f t="shared" si="83"/>
        <v>2.2000000000000002</v>
      </c>
    </row>
    <row r="87" spans="16:24">
      <c r="P87" s="350" t="s">
        <v>408</v>
      </c>
      <c r="Q87" s="329">
        <f t="shared" si="81"/>
        <v>2.8</v>
      </c>
      <c r="R87" s="329">
        <f t="shared" si="81"/>
        <v>2.8</v>
      </c>
      <c r="S87" s="329">
        <f t="shared" si="81"/>
        <v>0</v>
      </c>
      <c r="T87" s="329">
        <f t="shared" si="81"/>
        <v>0</v>
      </c>
      <c r="U87" s="329">
        <f t="shared" si="81"/>
        <v>0</v>
      </c>
      <c r="V87" s="329">
        <f t="shared" si="83"/>
        <v>0</v>
      </c>
      <c r="W87" s="329">
        <f t="shared" si="83"/>
        <v>2.8</v>
      </c>
      <c r="X87" s="329">
        <f t="shared" si="83"/>
        <v>2.2000000000000002</v>
      </c>
    </row>
    <row r="88" spans="16:24">
      <c r="P88" s="350" t="s">
        <v>409</v>
      </c>
      <c r="Q88" s="329">
        <f t="shared" si="81"/>
        <v>3</v>
      </c>
      <c r="R88" s="329">
        <f t="shared" si="81"/>
        <v>3</v>
      </c>
      <c r="S88" s="329">
        <v>0</v>
      </c>
      <c r="T88" s="329">
        <f t="shared" si="81"/>
        <v>3.7</v>
      </c>
      <c r="U88" s="329">
        <f t="shared" si="81"/>
        <v>0</v>
      </c>
      <c r="V88" s="329">
        <f>VLOOKUP($P88,単価表,V$7,FALSE)</f>
        <v>0</v>
      </c>
      <c r="W88" s="329">
        <f>VLOOKUP($P88,単価表,W$7,FALSE)</f>
        <v>4</v>
      </c>
      <c r="X88" s="329">
        <f>VLOOKUP($P88,単価表,X$7,FALSE)</f>
        <v>2</v>
      </c>
    </row>
    <row r="89" spans="16:24">
      <c r="P89" s="350" t="s">
        <v>410</v>
      </c>
      <c r="Q89" s="329">
        <f t="shared" si="81"/>
        <v>3</v>
      </c>
      <c r="R89" s="329">
        <f t="shared" si="81"/>
        <v>2.9</v>
      </c>
      <c r="S89" s="329">
        <f t="shared" si="81"/>
        <v>2.8</v>
      </c>
      <c r="T89" s="329">
        <f t="shared" si="81"/>
        <v>0</v>
      </c>
      <c r="U89" s="329">
        <f t="shared" si="81"/>
        <v>0</v>
      </c>
      <c r="V89" s="329">
        <f t="shared" ref="V89:X91" si="84">V88</f>
        <v>0</v>
      </c>
      <c r="W89" s="329">
        <f t="shared" si="84"/>
        <v>4</v>
      </c>
      <c r="X89" s="329">
        <f t="shared" si="84"/>
        <v>2</v>
      </c>
    </row>
    <row r="90" spans="16:24">
      <c r="P90" s="350" t="s">
        <v>411</v>
      </c>
      <c r="Q90" s="329">
        <f t="shared" si="81"/>
        <v>2.8</v>
      </c>
      <c r="R90" s="329">
        <f t="shared" si="81"/>
        <v>2.8</v>
      </c>
      <c r="S90" s="329">
        <f t="shared" si="81"/>
        <v>0</v>
      </c>
      <c r="T90" s="329">
        <f t="shared" si="81"/>
        <v>0</v>
      </c>
      <c r="U90" s="329">
        <f t="shared" si="81"/>
        <v>2.6</v>
      </c>
      <c r="V90" s="329">
        <f t="shared" si="84"/>
        <v>0</v>
      </c>
      <c r="W90" s="329">
        <f t="shared" si="84"/>
        <v>4</v>
      </c>
      <c r="X90" s="329">
        <f t="shared" si="84"/>
        <v>2</v>
      </c>
    </row>
    <row r="91" spans="16:24">
      <c r="P91" s="351" t="s">
        <v>412</v>
      </c>
      <c r="Q91" s="328">
        <f t="shared" si="81"/>
        <v>2.8</v>
      </c>
      <c r="R91" s="328">
        <f t="shared" si="81"/>
        <v>2.8</v>
      </c>
      <c r="S91" s="328">
        <f t="shared" si="81"/>
        <v>0</v>
      </c>
      <c r="T91" s="328">
        <f t="shared" si="81"/>
        <v>0</v>
      </c>
      <c r="U91" s="328">
        <f t="shared" si="81"/>
        <v>0</v>
      </c>
      <c r="V91" s="328">
        <f t="shared" si="84"/>
        <v>0</v>
      </c>
      <c r="W91" s="328">
        <f t="shared" si="84"/>
        <v>4</v>
      </c>
      <c r="X91" s="328">
        <f t="shared" si="84"/>
        <v>2</v>
      </c>
    </row>
  </sheetData>
  <sheetProtection algorithmName="SHA-512" hashValue="WyLNxVw9zDigfA1ZDPKreTdvBc5XmtlPc6iWqdsvMaqxZB7uK48n6WG7NhG3UIDzmSjyGZZzMBtcvZl63xMKew==" saltValue="8K7+TCt4jjn6G0q8kyfpyA==" spinCount="100000" sheet="1" objects="1" scenarios="1"/>
  <mergeCells count="531">
    <mergeCell ref="AH54:AO54"/>
    <mergeCell ref="AR54:AS54"/>
    <mergeCell ref="AT54:AU54"/>
    <mergeCell ref="BF56:BG56"/>
    <mergeCell ref="BH56:BI56"/>
    <mergeCell ref="BJ56:BK56"/>
    <mergeCell ref="AK57:AQ57"/>
    <mergeCell ref="AR57:AS57"/>
    <mergeCell ref="AT57:AU57"/>
    <mergeCell ref="AV57:AW57"/>
    <mergeCell ref="AX57:AY57"/>
    <mergeCell ref="AZ57:BA57"/>
    <mergeCell ref="BB57:BC57"/>
    <mergeCell ref="BD57:BE57"/>
    <mergeCell ref="BF57:BG57"/>
    <mergeCell ref="BH57:BI57"/>
    <mergeCell ref="BJ57:BK57"/>
    <mergeCell ref="AK56:AQ56"/>
    <mergeCell ref="AR56:AS56"/>
    <mergeCell ref="AT56:AU56"/>
    <mergeCell ref="AV56:AW56"/>
    <mergeCell ref="AX56:AY56"/>
    <mergeCell ref="AZ56:BA56"/>
    <mergeCell ref="BB56:BC56"/>
    <mergeCell ref="AH50:AQ50"/>
    <mergeCell ref="AR50:BK50"/>
    <mergeCell ref="AZ48:BC48"/>
    <mergeCell ref="BJ48:BK48"/>
    <mergeCell ref="AZ49:BC49"/>
    <mergeCell ref="BH49:BK49"/>
    <mergeCell ref="AH48:AQ48"/>
    <mergeCell ref="AR48:AU48"/>
    <mergeCell ref="AV48:AY48"/>
    <mergeCell ref="BD48:BG48"/>
    <mergeCell ref="BH48:BI48"/>
    <mergeCell ref="AH49:AQ49"/>
    <mergeCell ref="AR49:AU49"/>
    <mergeCell ref="AV49:AY49"/>
    <mergeCell ref="BD49:BG49"/>
    <mergeCell ref="AH45:AQ45"/>
    <mergeCell ref="AR45:BK45"/>
    <mergeCell ref="AT31:AU31"/>
    <mergeCell ref="AV31:AW31"/>
    <mergeCell ref="AX31:AY31"/>
    <mergeCell ref="AZ31:BA31"/>
    <mergeCell ref="BB31:BC31"/>
    <mergeCell ref="BD31:BE31"/>
    <mergeCell ref="BF31:BG31"/>
    <mergeCell ref="BH31:BI31"/>
    <mergeCell ref="BJ31:BK31"/>
    <mergeCell ref="AH11:AH38"/>
    <mergeCell ref="AI11:AI21"/>
    <mergeCell ref="AJ11:AQ11"/>
    <mergeCell ref="AN12:AQ12"/>
    <mergeCell ref="AI34:AI38"/>
    <mergeCell ref="AJ28:AQ28"/>
    <mergeCell ref="AN29:AQ29"/>
    <mergeCell ref="AN30:AQ30"/>
    <mergeCell ref="AJ25:AQ25"/>
    <mergeCell ref="AN26:AQ26"/>
    <mergeCell ref="AN27:AQ27"/>
    <mergeCell ref="AI22:AI33"/>
    <mergeCell ref="AJ22:AQ22"/>
    <mergeCell ref="BF29:BG29"/>
    <mergeCell ref="BH29:BI29"/>
    <mergeCell ref="BJ29:BK29"/>
    <mergeCell ref="AR30:AS30"/>
    <mergeCell ref="AT30:AU30"/>
    <mergeCell ref="AV30:AW30"/>
    <mergeCell ref="AX30:AY30"/>
    <mergeCell ref="AZ30:BA30"/>
    <mergeCell ref="BB30:BC30"/>
    <mergeCell ref="BD30:BE30"/>
    <mergeCell ref="BF30:BG30"/>
    <mergeCell ref="BH30:BI30"/>
    <mergeCell ref="BJ30:BK30"/>
    <mergeCell ref="BJ23:BK23"/>
    <mergeCell ref="AZ25:BA25"/>
    <mergeCell ref="BB25:BC25"/>
    <mergeCell ref="BD25:BE25"/>
    <mergeCell ref="BF25:BG25"/>
    <mergeCell ref="BH25:BI25"/>
    <mergeCell ref="BJ25:BK25"/>
    <mergeCell ref="AR28:AS28"/>
    <mergeCell ref="AT28:AU28"/>
    <mergeCell ref="AV28:AW28"/>
    <mergeCell ref="AX28:AY28"/>
    <mergeCell ref="AZ28:BA28"/>
    <mergeCell ref="BB28:BC28"/>
    <mergeCell ref="BD28:BE28"/>
    <mergeCell ref="BF28:BG28"/>
    <mergeCell ref="BH28:BI28"/>
    <mergeCell ref="BJ28:BK28"/>
    <mergeCell ref="AR26:AS26"/>
    <mergeCell ref="AR27:AS27"/>
    <mergeCell ref="AV25:AW25"/>
    <mergeCell ref="AX25:AY25"/>
    <mergeCell ref="BF26:BG26"/>
    <mergeCell ref="BH26:BI26"/>
    <mergeCell ref="BJ26:BK26"/>
    <mergeCell ref="AR23:AS23"/>
    <mergeCell ref="AT23:AU23"/>
    <mergeCell ref="AV23:AW23"/>
    <mergeCell ref="AX23:AY23"/>
    <mergeCell ref="AZ23:BA23"/>
    <mergeCell ref="BB23:BC23"/>
    <mergeCell ref="BD23:BE23"/>
    <mergeCell ref="BF23:BG23"/>
    <mergeCell ref="BH23:BI23"/>
    <mergeCell ref="BJ12:BK12"/>
    <mergeCell ref="BJ22:BK22"/>
    <mergeCell ref="BD10:BE10"/>
    <mergeCell ref="BF10:BG10"/>
    <mergeCell ref="BH10:BI10"/>
    <mergeCell ref="BJ10:BK10"/>
    <mergeCell ref="AR12:AS12"/>
    <mergeCell ref="AR10:AS10"/>
    <mergeCell ref="AT10:AU10"/>
    <mergeCell ref="AV10:AW10"/>
    <mergeCell ref="AR22:AS22"/>
    <mergeCell ref="AT22:AU22"/>
    <mergeCell ref="AV22:AW22"/>
    <mergeCell ref="AX22:AY22"/>
    <mergeCell ref="AZ22:BA22"/>
    <mergeCell ref="BB22:BC22"/>
    <mergeCell ref="BD22:BE22"/>
    <mergeCell ref="BF22:BG22"/>
    <mergeCell ref="BH22:BI22"/>
    <mergeCell ref="AZ16:BA16"/>
    <mergeCell ref="BB16:BC16"/>
    <mergeCell ref="AR20:AS20"/>
    <mergeCell ref="AT20:AU20"/>
    <mergeCell ref="AV20:AW20"/>
    <mergeCell ref="AR7:BK8"/>
    <mergeCell ref="AR9:AU9"/>
    <mergeCell ref="AV9:AY9"/>
    <mergeCell ref="AZ9:BC9"/>
    <mergeCell ref="BD9:BG9"/>
    <mergeCell ref="BH9:BK9"/>
    <mergeCell ref="AX10:AY10"/>
    <mergeCell ref="AZ10:BA10"/>
    <mergeCell ref="BB10:BC10"/>
    <mergeCell ref="AN23:AQ23"/>
    <mergeCell ref="AN24:AQ24"/>
    <mergeCell ref="AR25:AS25"/>
    <mergeCell ref="AR29:AS29"/>
    <mergeCell ref="AR31:AS31"/>
    <mergeCell ref="AN20:AQ20"/>
    <mergeCell ref="AN21:AQ21"/>
    <mergeCell ref="AJ38:AQ38"/>
    <mergeCell ref="AT12:AU12"/>
    <mergeCell ref="AT13:AU13"/>
    <mergeCell ref="AT14:AU14"/>
    <mergeCell ref="AJ31:AQ31"/>
    <mergeCell ref="AN32:AQ32"/>
    <mergeCell ref="AN33:AQ33"/>
    <mergeCell ref="AR18:AS18"/>
    <mergeCell ref="AJ19:AQ19"/>
    <mergeCell ref="AN13:AQ13"/>
    <mergeCell ref="AR13:AS13"/>
    <mergeCell ref="AR14:AS14"/>
    <mergeCell ref="AR15:AS15"/>
    <mergeCell ref="AR16:AS16"/>
    <mergeCell ref="AR17:AS17"/>
    <mergeCell ref="AT25:AU25"/>
    <mergeCell ref="AT16:AU16"/>
    <mergeCell ref="AT15:AU15"/>
    <mergeCell ref="AV15:AW15"/>
    <mergeCell ref="AX15:AY15"/>
    <mergeCell ref="AZ15:BA15"/>
    <mergeCell ref="BB15:BC15"/>
    <mergeCell ref="BD15:BE15"/>
    <mergeCell ref="BF15:BG15"/>
    <mergeCell ref="BH15:BI15"/>
    <mergeCell ref="AV14:AW14"/>
    <mergeCell ref="AX14:AY14"/>
    <mergeCell ref="AZ14:BA14"/>
    <mergeCell ref="BB14:BC14"/>
    <mergeCell ref="BD14:BE14"/>
    <mergeCell ref="BF14:BG14"/>
    <mergeCell ref="AV12:AW12"/>
    <mergeCell ref="AX12:AY12"/>
    <mergeCell ref="AV13:AW13"/>
    <mergeCell ref="AX13:AY13"/>
    <mergeCell ref="AZ13:BA13"/>
    <mergeCell ref="BD16:BE16"/>
    <mergeCell ref="BF16:BG16"/>
    <mergeCell ref="BH16:BI16"/>
    <mergeCell ref="BJ16:BK16"/>
    <mergeCell ref="AV16:AW16"/>
    <mergeCell ref="AX16:AY16"/>
    <mergeCell ref="BH14:BI14"/>
    <mergeCell ref="BJ14:BK14"/>
    <mergeCell ref="BJ15:BK15"/>
    <mergeCell ref="BB13:BC13"/>
    <mergeCell ref="BD13:BE13"/>
    <mergeCell ref="BF13:BG13"/>
    <mergeCell ref="BH13:BI13"/>
    <mergeCell ref="BJ13:BK13"/>
    <mergeCell ref="AZ12:BA12"/>
    <mergeCell ref="BB12:BC12"/>
    <mergeCell ref="BD12:BE12"/>
    <mergeCell ref="BF12:BG12"/>
    <mergeCell ref="BH12:BI12"/>
    <mergeCell ref="BF17:BG17"/>
    <mergeCell ref="BH17:BI17"/>
    <mergeCell ref="BJ17:BK17"/>
    <mergeCell ref="AT18:AU18"/>
    <mergeCell ref="AV18:AW18"/>
    <mergeCell ref="AX18:AY18"/>
    <mergeCell ref="AZ18:BA18"/>
    <mergeCell ref="BB18:BC18"/>
    <mergeCell ref="BD18:BE18"/>
    <mergeCell ref="BF18:BG18"/>
    <mergeCell ref="AT17:AU17"/>
    <mergeCell ref="AV17:AW17"/>
    <mergeCell ref="AX17:AY17"/>
    <mergeCell ref="AZ17:BA17"/>
    <mergeCell ref="BB17:BC17"/>
    <mergeCell ref="BD17:BE17"/>
    <mergeCell ref="BH18:BI18"/>
    <mergeCell ref="BJ18:BK18"/>
    <mergeCell ref="BB20:BC20"/>
    <mergeCell ref="BD20:BE20"/>
    <mergeCell ref="BF20:BG20"/>
    <mergeCell ref="BH21:BI21"/>
    <mergeCell ref="BJ21:BK21"/>
    <mergeCell ref="BH20:BI20"/>
    <mergeCell ref="BJ20:BK20"/>
    <mergeCell ref="AR21:AS21"/>
    <mergeCell ref="AT21:AU21"/>
    <mergeCell ref="AV21:AW21"/>
    <mergeCell ref="AX21:AY21"/>
    <mergeCell ref="AZ21:BA21"/>
    <mergeCell ref="BB21:BC21"/>
    <mergeCell ref="BD21:BE21"/>
    <mergeCell ref="BF21:BG21"/>
    <mergeCell ref="AZ20:BA20"/>
    <mergeCell ref="AX20:AY20"/>
    <mergeCell ref="AV27:AW27"/>
    <mergeCell ref="AX27:AY27"/>
    <mergeCell ref="AZ27:BA27"/>
    <mergeCell ref="BB27:BC27"/>
    <mergeCell ref="BD27:BE27"/>
    <mergeCell ref="BF27:BG27"/>
    <mergeCell ref="AT26:AU26"/>
    <mergeCell ref="AV26:AW26"/>
    <mergeCell ref="AX26:AY26"/>
    <mergeCell ref="AZ26:BA26"/>
    <mergeCell ref="BB26:BC26"/>
    <mergeCell ref="BD26:BE26"/>
    <mergeCell ref="AT27:AU27"/>
    <mergeCell ref="CD59:CE59"/>
    <mergeCell ref="AR63:AS63"/>
    <mergeCell ref="AT63:AU63"/>
    <mergeCell ref="AV63:AW63"/>
    <mergeCell ref="AX63:AY63"/>
    <mergeCell ref="AZ63:BA63"/>
    <mergeCell ref="BB63:BC63"/>
    <mergeCell ref="BD63:BE63"/>
    <mergeCell ref="BH27:BI27"/>
    <mergeCell ref="BJ27:BK27"/>
    <mergeCell ref="AR53:AS53"/>
    <mergeCell ref="AR59:AS59"/>
    <mergeCell ref="AT59:AU59"/>
    <mergeCell ref="AV59:AW59"/>
    <mergeCell ref="AX59:AY59"/>
    <mergeCell ref="AZ59:BA59"/>
    <mergeCell ref="BB59:BC59"/>
    <mergeCell ref="BD59:BE59"/>
    <mergeCell ref="AT29:AU29"/>
    <mergeCell ref="AV29:AW29"/>
    <mergeCell ref="AX29:AY29"/>
    <mergeCell ref="AZ29:BA29"/>
    <mergeCell ref="BB29:BC29"/>
    <mergeCell ref="BD29:BE29"/>
    <mergeCell ref="AR67:AS67"/>
    <mergeCell ref="BF59:BG59"/>
    <mergeCell ref="CB59:CC59"/>
    <mergeCell ref="BH61:BI61"/>
    <mergeCell ref="AJ60:AQ60"/>
    <mergeCell ref="AK67:AQ67"/>
    <mergeCell ref="AH59:AJ59"/>
    <mergeCell ref="AK59:AQ59"/>
    <mergeCell ref="BF65:BG65"/>
    <mergeCell ref="BH65:BI65"/>
    <mergeCell ref="AX64:AY64"/>
    <mergeCell ref="AZ64:BA64"/>
    <mergeCell ref="BB64:BC64"/>
    <mergeCell ref="BF63:BG63"/>
    <mergeCell ref="BH63:BI63"/>
    <mergeCell ref="BJ63:BK63"/>
    <mergeCell ref="AZ61:BA61"/>
    <mergeCell ref="BB61:BC61"/>
    <mergeCell ref="BD61:BE61"/>
    <mergeCell ref="BF61:BG61"/>
    <mergeCell ref="BL61:BM61"/>
    <mergeCell ref="BN61:BO61"/>
    <mergeCell ref="BP61:BQ61"/>
    <mergeCell ref="BR61:BS61"/>
    <mergeCell ref="BD33:BE33"/>
    <mergeCell ref="BF33:BG33"/>
    <mergeCell ref="BH33:BI33"/>
    <mergeCell ref="BJ33:BK33"/>
    <mergeCell ref="AR34:BK34"/>
    <mergeCell ref="AR35:BK35"/>
    <mergeCell ref="BD32:BE32"/>
    <mergeCell ref="BF32:BG32"/>
    <mergeCell ref="BH32:BI32"/>
    <mergeCell ref="BJ32:BK32"/>
    <mergeCell ref="AR33:AS33"/>
    <mergeCell ref="AT33:AU33"/>
    <mergeCell ref="AV33:AW33"/>
    <mergeCell ref="AX33:AY33"/>
    <mergeCell ref="AZ33:BA33"/>
    <mergeCell ref="BB33:BC33"/>
    <mergeCell ref="AR32:AS32"/>
    <mergeCell ref="AT32:AU32"/>
    <mergeCell ref="AV32:AW32"/>
    <mergeCell ref="AX32:AY32"/>
    <mergeCell ref="AZ32:BA32"/>
    <mergeCell ref="BB32:BC32"/>
    <mergeCell ref="AN41:AQ41"/>
    <mergeCell ref="AR41:AS41"/>
    <mergeCell ref="AT41:AU41"/>
    <mergeCell ref="AV41:AW41"/>
    <mergeCell ref="AX41:AY41"/>
    <mergeCell ref="AN40:AQ40"/>
    <mergeCell ref="AR40:AS40"/>
    <mergeCell ref="AT40:AU40"/>
    <mergeCell ref="AV40:AW40"/>
    <mergeCell ref="AX40:AY40"/>
    <mergeCell ref="AZ41:BA41"/>
    <mergeCell ref="BB41:BC41"/>
    <mergeCell ref="BD41:BE41"/>
    <mergeCell ref="BF41:BG41"/>
    <mergeCell ref="BH41:BI41"/>
    <mergeCell ref="BJ41:BK41"/>
    <mergeCell ref="BB40:BC40"/>
    <mergeCell ref="BD40:BE40"/>
    <mergeCell ref="BF40:BG40"/>
    <mergeCell ref="BH40:BI40"/>
    <mergeCell ref="BJ40:BK40"/>
    <mergeCell ref="AZ40:BA40"/>
    <mergeCell ref="AR44:AS44"/>
    <mergeCell ref="AH39:AQ39"/>
    <mergeCell ref="BB44:BC44"/>
    <mergeCell ref="BD44:BE44"/>
    <mergeCell ref="BF44:BG44"/>
    <mergeCell ref="BH44:BI44"/>
    <mergeCell ref="BJ44:BK44"/>
    <mergeCell ref="AH42:AQ42"/>
    <mergeCell ref="AZ44:BA44"/>
    <mergeCell ref="AX44:AY44"/>
    <mergeCell ref="AV44:AW44"/>
    <mergeCell ref="AT44:AU44"/>
    <mergeCell ref="AN44:AQ44"/>
    <mergeCell ref="AZ43:BA43"/>
    <mergeCell ref="BB43:BC43"/>
    <mergeCell ref="BD43:BE43"/>
    <mergeCell ref="BF43:BG43"/>
    <mergeCell ref="BH43:BI43"/>
    <mergeCell ref="BJ43:BK43"/>
    <mergeCell ref="AN43:AQ43"/>
    <mergeCell ref="AR43:AS43"/>
    <mergeCell ref="AT43:AU43"/>
    <mergeCell ref="AV43:AW43"/>
    <mergeCell ref="AX43:AY43"/>
    <mergeCell ref="AK53:AQ53"/>
    <mergeCell ref="AK65:AQ65"/>
    <mergeCell ref="AR65:AS65"/>
    <mergeCell ref="AT65:AU65"/>
    <mergeCell ref="AV65:AW65"/>
    <mergeCell ref="AX65:AY65"/>
    <mergeCell ref="AZ65:BA65"/>
    <mergeCell ref="BB65:BC65"/>
    <mergeCell ref="BD65:BE65"/>
    <mergeCell ref="AR62:AS62"/>
    <mergeCell ref="AT62:AU62"/>
    <mergeCell ref="AV62:AW62"/>
    <mergeCell ref="AX62:AY62"/>
    <mergeCell ref="AZ62:BA62"/>
    <mergeCell ref="BB62:BC62"/>
    <mergeCell ref="BD62:BE62"/>
    <mergeCell ref="AK61:AQ61"/>
    <mergeCell ref="AK62:AQ62"/>
    <mergeCell ref="AK63:AQ63"/>
    <mergeCell ref="AK64:AQ64"/>
    <mergeCell ref="AR61:AS61"/>
    <mergeCell ref="AT61:AU61"/>
    <mergeCell ref="AV61:AW61"/>
    <mergeCell ref="AX61:AY61"/>
    <mergeCell ref="CD61:CE61"/>
    <mergeCell ref="BJ65:BK65"/>
    <mergeCell ref="AK66:AQ66"/>
    <mergeCell ref="AR66:AS66"/>
    <mergeCell ref="AT66:AU66"/>
    <mergeCell ref="AV66:AW66"/>
    <mergeCell ref="AX66:AY66"/>
    <mergeCell ref="AZ66:BA66"/>
    <mergeCell ref="BB66:BC66"/>
    <mergeCell ref="BD66:BE66"/>
    <mergeCell ref="BF66:BG66"/>
    <mergeCell ref="BH66:BI66"/>
    <mergeCell ref="BJ66:BK66"/>
    <mergeCell ref="BJ61:BK61"/>
    <mergeCell ref="BF62:BG62"/>
    <mergeCell ref="BH62:BI62"/>
    <mergeCell ref="BJ62:BK62"/>
    <mergeCell ref="BD64:BE64"/>
    <mergeCell ref="BF64:BG64"/>
    <mergeCell ref="BH64:BI64"/>
    <mergeCell ref="BJ64:BK64"/>
    <mergeCell ref="AR64:AS64"/>
    <mergeCell ref="AT64:AU64"/>
    <mergeCell ref="AV64:AW64"/>
    <mergeCell ref="BT61:BU61"/>
    <mergeCell ref="BV61:BW61"/>
    <mergeCell ref="BX61:BY61"/>
    <mergeCell ref="BZ61:CA61"/>
    <mergeCell ref="CB61:CC61"/>
    <mergeCell ref="CD62:CE62"/>
    <mergeCell ref="BL63:BM63"/>
    <mergeCell ref="BN63:BO63"/>
    <mergeCell ref="BP63:BQ63"/>
    <mergeCell ref="BR63:BS63"/>
    <mergeCell ref="BT63:BU63"/>
    <mergeCell ref="BV63:BW63"/>
    <mergeCell ref="BX63:BY63"/>
    <mergeCell ref="BZ63:CA63"/>
    <mergeCell ref="CB63:CC63"/>
    <mergeCell ref="CD63:CE63"/>
    <mergeCell ref="BL62:BM62"/>
    <mergeCell ref="BN62:BO62"/>
    <mergeCell ref="BP62:BQ62"/>
    <mergeCell ref="BR62:BS62"/>
    <mergeCell ref="BT62:BU62"/>
    <mergeCell ref="BV62:BW62"/>
    <mergeCell ref="BX62:BY62"/>
    <mergeCell ref="BZ62:CA62"/>
    <mergeCell ref="CB62:CC62"/>
    <mergeCell ref="BL64:BM64"/>
    <mergeCell ref="BN64:BO64"/>
    <mergeCell ref="BP64:BQ64"/>
    <mergeCell ref="BR64:BS64"/>
    <mergeCell ref="BT64:BU64"/>
    <mergeCell ref="BV64:BW64"/>
    <mergeCell ref="BX64:BY64"/>
    <mergeCell ref="BZ64:CA64"/>
    <mergeCell ref="CB64:CC64"/>
    <mergeCell ref="BN65:BO65"/>
    <mergeCell ref="BP65:BQ65"/>
    <mergeCell ref="BR65:BS65"/>
    <mergeCell ref="BT65:BU65"/>
    <mergeCell ref="BV65:BW65"/>
    <mergeCell ref="BX65:BY65"/>
    <mergeCell ref="BZ65:CA65"/>
    <mergeCell ref="CB65:CC65"/>
    <mergeCell ref="CD65:CE65"/>
    <mergeCell ref="CD66:CE66"/>
    <mergeCell ref="AR60:BK60"/>
    <mergeCell ref="BL60:CE60"/>
    <mergeCell ref="BH59:BI59"/>
    <mergeCell ref="BJ59:BK59"/>
    <mergeCell ref="BL59:BM59"/>
    <mergeCell ref="BN59:BO59"/>
    <mergeCell ref="BP59:BQ59"/>
    <mergeCell ref="BR59:BS59"/>
    <mergeCell ref="BT59:BU59"/>
    <mergeCell ref="BV59:BW59"/>
    <mergeCell ref="BX59:BY59"/>
    <mergeCell ref="BZ59:CA59"/>
    <mergeCell ref="BL66:BM66"/>
    <mergeCell ref="BN66:BO66"/>
    <mergeCell ref="BP66:BQ66"/>
    <mergeCell ref="BR66:BS66"/>
    <mergeCell ref="BT66:BU66"/>
    <mergeCell ref="BV66:BW66"/>
    <mergeCell ref="BX66:BY66"/>
    <mergeCell ref="BZ66:CA66"/>
    <mergeCell ref="CB66:CC66"/>
    <mergeCell ref="CD64:CE64"/>
    <mergeCell ref="BL65:BM65"/>
    <mergeCell ref="BJ24:BK24"/>
    <mergeCell ref="CD56:CE56"/>
    <mergeCell ref="BL57:BM57"/>
    <mergeCell ref="BN57:BO57"/>
    <mergeCell ref="BP57:BQ57"/>
    <mergeCell ref="BR57:BS57"/>
    <mergeCell ref="BT57:BU57"/>
    <mergeCell ref="BV57:BW57"/>
    <mergeCell ref="BX57:BY57"/>
    <mergeCell ref="BZ57:CA57"/>
    <mergeCell ref="CB57:CC57"/>
    <mergeCell ref="CD57:CE57"/>
    <mergeCell ref="BL56:BM56"/>
    <mergeCell ref="BN56:BO56"/>
    <mergeCell ref="BP56:BQ56"/>
    <mergeCell ref="BR56:BS56"/>
    <mergeCell ref="BT56:BU56"/>
    <mergeCell ref="BV56:BW56"/>
    <mergeCell ref="BX56:BY56"/>
    <mergeCell ref="BZ56:CA56"/>
    <mergeCell ref="CB56:CC56"/>
    <mergeCell ref="AR36:BK36"/>
    <mergeCell ref="AR37:BK37"/>
    <mergeCell ref="AR38:BK38"/>
    <mergeCell ref="AR24:AS24"/>
    <mergeCell ref="AT24:AU24"/>
    <mergeCell ref="AV24:AW24"/>
    <mergeCell ref="AX24:AY24"/>
    <mergeCell ref="AZ24:BA24"/>
    <mergeCell ref="BB24:BC24"/>
    <mergeCell ref="BD24:BE24"/>
    <mergeCell ref="BF24:BG24"/>
    <mergeCell ref="BH24:BI24"/>
    <mergeCell ref="AJ55:AQ55"/>
    <mergeCell ref="AR55:BK55"/>
    <mergeCell ref="BL55:CE55"/>
    <mergeCell ref="AK58:AQ58"/>
    <mergeCell ref="AR58:AS58"/>
    <mergeCell ref="AT58:AU58"/>
    <mergeCell ref="AV58:AW58"/>
    <mergeCell ref="AX58:AY58"/>
    <mergeCell ref="AZ58:BA58"/>
    <mergeCell ref="BB58:BC58"/>
    <mergeCell ref="BD58:BE58"/>
    <mergeCell ref="BF58:BG58"/>
    <mergeCell ref="BH58:BI58"/>
    <mergeCell ref="BJ58:BK58"/>
    <mergeCell ref="BD56:BE56"/>
  </mergeCells>
  <phoneticPr fontId="2"/>
  <conditionalFormatting sqref="G13:H13">
    <cfRule type="containsBlanks" dxfId="9" priority="19">
      <formula>LEN(TRIM(G13))=0</formula>
    </cfRule>
    <cfRule type="containsBlanks" dxfId="8" priority="20">
      <formula>LEN(TRIM(G13))=0</formula>
    </cfRule>
  </conditionalFormatting>
  <conditionalFormatting sqref="G20:H20">
    <cfRule type="containsBlanks" dxfId="7" priority="13">
      <formula>LEN(TRIM(G20))=0</formula>
    </cfRule>
    <cfRule type="containsBlanks" dxfId="6" priority="14">
      <formula>LEN(TRIM(G20))=0</formula>
    </cfRule>
  </conditionalFormatting>
  <conditionalFormatting sqref="G27:H27">
    <cfRule type="containsBlanks" dxfId="5" priority="11">
      <formula>LEN(TRIM(G27))=0</formula>
    </cfRule>
    <cfRule type="containsBlanks" dxfId="4" priority="12">
      <formula>LEN(TRIM(G27))=0</formula>
    </cfRule>
  </conditionalFormatting>
  <conditionalFormatting sqref="Q3:X3">
    <cfRule type="cellIs" dxfId="3" priority="4" operator="equal">
      <formula>0</formula>
    </cfRule>
  </conditionalFormatting>
  <conditionalFormatting sqref="Q7:X91">
    <cfRule type="cellIs" dxfId="2" priority="5" operator="equal">
      <formula>0</formula>
    </cfRule>
  </conditionalFormatting>
  <pageMargins left="0.7" right="0.7" top="0.75" bottom="0.75" header="0.3" footer="0.3"/>
  <colBreaks count="1" manualBreakCount="1">
    <brk id="19" max="90"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4F7D-06D8-45C5-9A75-1EC3BB844D50}">
  <dimension ref="A1:EH92"/>
  <sheetViews>
    <sheetView view="pageBreakPreview" zoomScale="96" zoomScaleNormal="100" zoomScaleSheetLayoutView="120" workbookViewId="0">
      <pane xSplit="1" ySplit="7" topLeftCell="CN47" activePane="bottomRight" state="frozen"/>
      <selection pane="topRight"/>
      <selection pane="bottomLeft"/>
      <selection pane="bottomRight"/>
    </sheetView>
  </sheetViews>
  <sheetFormatPr defaultColWidth="8.875" defaultRowHeight="13.5"/>
  <cols>
    <col min="1" max="1" width="14.125" style="246" bestFit="1" customWidth="1"/>
    <col min="2" max="2" width="5.625" style="189" customWidth="1"/>
    <col min="3" max="3" width="7.125" style="189" customWidth="1"/>
    <col min="4" max="4" width="4.5" style="189" bestFit="1" customWidth="1"/>
    <col min="5" max="5" width="9.375" style="189" customWidth="1"/>
    <col min="6" max="6" width="2.125" style="189" customWidth="1"/>
    <col min="7" max="7" width="6.875" style="116" customWidth="1"/>
    <col min="8" max="8" width="8.125" style="115" customWidth="1"/>
    <col min="9" max="9" width="6.875" style="259" customWidth="1"/>
    <col min="10" max="10" width="8.125" style="115" customWidth="1"/>
    <col min="11" max="11" width="2.125" style="71" customWidth="1"/>
    <col min="12" max="12" width="6.125" style="116" customWidth="1"/>
    <col min="13" max="13" width="7" style="115" customWidth="1"/>
    <col min="14" max="14" width="2.125" style="115" customWidth="1"/>
    <col min="15" max="15" width="10.875" style="71" customWidth="1"/>
    <col min="16" max="16" width="2.125" style="71" customWidth="1"/>
    <col min="17" max="17" width="9.125" style="71" customWidth="1"/>
    <col min="18" max="18" width="2.125" style="71" customWidth="1"/>
    <col min="19" max="19" width="8.375" style="71" customWidth="1"/>
    <col min="20" max="20" width="11.125" style="260" customWidth="1"/>
    <col min="21" max="21" width="6.125" style="259" customWidth="1"/>
    <col min="22" max="22" width="6.875" style="115" customWidth="1"/>
    <col min="23" max="23" width="3.125" style="115" bestFit="1" customWidth="1"/>
    <col min="24" max="24" width="10.625" style="71" customWidth="1"/>
    <col min="25" max="25" width="3.125" style="115" bestFit="1" customWidth="1"/>
    <col min="26" max="26" width="9.5" style="71" customWidth="1"/>
    <col min="27" max="27" width="3.125" style="115" bestFit="1" customWidth="1"/>
    <col min="28" max="28" width="9.125" style="260" customWidth="1"/>
    <col min="29" max="29" width="11.375" style="260" customWidth="1"/>
    <col min="30" max="30" width="2.125" style="71" customWidth="1"/>
    <col min="31" max="31" width="6.875" style="116" customWidth="1"/>
    <col min="32" max="32" width="2.875" style="116" customWidth="1"/>
    <col min="33" max="33" width="4.5" style="235" customWidth="1"/>
    <col min="34" max="34" width="3.125" style="236" bestFit="1" customWidth="1"/>
    <col min="35" max="35" width="10.875" style="119" customWidth="1"/>
    <col min="36" max="36" width="3.125" style="236" bestFit="1" customWidth="1"/>
    <col min="37" max="37" width="9.125" style="119" customWidth="1"/>
    <col min="38" max="38" width="1.875" style="236" customWidth="1"/>
    <col min="39" max="39" width="11.125" style="119" customWidth="1"/>
    <col min="40" max="40" width="2.375" style="119" customWidth="1"/>
    <col min="41" max="41" width="2.125" style="71" customWidth="1"/>
    <col min="42" max="42" width="6.875" style="116" customWidth="1"/>
    <col min="43" max="43" width="2.875" style="116" customWidth="1"/>
    <col min="44" max="44" width="4.5" style="235" customWidth="1"/>
    <col min="45" max="45" width="3.125" style="236" bestFit="1" customWidth="1"/>
    <col min="46" max="46" width="10.875" style="119" customWidth="1"/>
    <col min="47" max="47" width="3.125" style="236" bestFit="1" customWidth="1"/>
    <col min="48" max="48" width="10" style="119" customWidth="1"/>
    <col min="49" max="49" width="3.125" style="236" bestFit="1" customWidth="1"/>
    <col min="50" max="50" width="9.375" style="119" customWidth="1"/>
    <col min="51" max="51" width="2.125" style="71" customWidth="1"/>
    <col min="52" max="52" width="6.875" style="116" customWidth="1"/>
    <col min="53" max="53" width="2.875" style="116" customWidth="1"/>
    <col min="54" max="54" width="5.125" style="235" customWidth="1"/>
    <col min="55" max="55" width="3.125" style="236" bestFit="1" customWidth="1"/>
    <col min="56" max="56" width="10.875" style="119" customWidth="1"/>
    <col min="57" max="57" width="3.125" style="236" bestFit="1" customWidth="1"/>
    <col min="58" max="58" width="9.625" style="119" customWidth="1"/>
    <col min="59" max="59" width="3.125" style="236" bestFit="1" customWidth="1"/>
    <col min="60" max="60" width="10" style="119" customWidth="1"/>
    <col min="61" max="61" width="2.125" style="71" customWidth="1"/>
    <col min="62" max="62" width="3.125" style="71" bestFit="1" customWidth="1"/>
    <col min="63" max="63" width="13.625" style="259" customWidth="1"/>
    <col min="64" max="64" width="2.125" style="71" customWidth="1"/>
    <col min="65" max="65" width="5.125" style="119" customWidth="1"/>
    <col min="66" max="66" width="2.125" style="119" customWidth="1"/>
    <col min="67" max="67" width="11.375" style="119" customWidth="1"/>
    <col min="68" max="68" width="2.125" style="119" customWidth="1"/>
    <col min="69" max="69" width="9.875" style="119" customWidth="1"/>
    <col min="70" max="70" width="2.125" style="119" customWidth="1"/>
    <col min="71" max="71" width="8.625" style="119" customWidth="1"/>
    <col min="72" max="72" width="3.125" style="119" bestFit="1" customWidth="1"/>
    <col min="73" max="73" width="2.125" style="71" customWidth="1"/>
    <col min="74" max="74" width="10.125" style="119" customWidth="1"/>
    <col min="75" max="75" width="2.125" style="71" customWidth="1"/>
    <col min="76" max="76" width="5.625" style="259" customWidth="1"/>
    <col min="77" max="77" width="5.875" style="259" customWidth="1"/>
    <col min="78" max="78" width="2.125" style="71" customWidth="1"/>
    <col min="79" max="79" width="4.5" style="261" customWidth="1"/>
    <col min="80" max="80" width="3.125" style="262" bestFit="1" customWidth="1"/>
    <col min="81" max="81" width="12.125" style="250" customWidth="1"/>
    <col min="82" max="82" width="3.125" style="262" bestFit="1" customWidth="1"/>
    <col min="83" max="83" width="9.375" style="250" customWidth="1"/>
    <col min="84" max="84" width="3.125" style="262" bestFit="1" customWidth="1"/>
    <col min="85" max="85" width="9.5" style="250" customWidth="1"/>
    <col min="86" max="86" width="2.125" style="116" customWidth="1"/>
    <col min="87" max="88" width="6.125" style="116" customWidth="1"/>
    <col min="89" max="89" width="2.125" style="116" customWidth="1"/>
    <col min="90" max="90" width="6" style="117" bestFit="1" customWidth="1"/>
    <col min="91" max="91" width="8.625" style="116" customWidth="1"/>
    <col min="92" max="92" width="8.375" style="116" customWidth="1"/>
    <col min="93" max="93" width="2.125" style="71" customWidth="1"/>
    <col min="94" max="94" width="14.125" style="259" customWidth="1"/>
    <col min="95" max="95" width="2.375" style="71" customWidth="1"/>
    <col min="96" max="96" width="4.5" style="264" customWidth="1"/>
    <col min="97" max="97" width="2.125" style="262" customWidth="1"/>
    <col min="98" max="98" width="10.875" style="250" customWidth="1"/>
    <col min="99" max="99" width="2.125" style="262" customWidth="1"/>
    <col min="100" max="100" width="9.5" style="250" customWidth="1"/>
    <col min="101" max="101" width="3.875" style="262" bestFit="1" customWidth="1"/>
    <col min="102" max="102" width="9.125" style="250" customWidth="1"/>
    <col min="103" max="103" width="8.375" style="116" customWidth="1"/>
    <col min="104" max="104" width="3.875" style="116" bestFit="1" customWidth="1"/>
    <col min="105" max="105" width="9.875" style="117" customWidth="1"/>
    <col min="106" max="106" width="3.875" style="116" bestFit="1" customWidth="1"/>
    <col min="107" max="107" width="10.125" style="265" customWidth="1"/>
    <col min="108" max="108" width="3.875" style="71" bestFit="1" customWidth="1"/>
    <col min="109" max="109" width="6.625" style="259" customWidth="1"/>
    <col min="110" max="110" width="3.875" style="71" bestFit="1" customWidth="1"/>
    <col min="111" max="111" width="5.125" style="264" customWidth="1"/>
    <col min="112" max="112" width="3.875" style="250" bestFit="1" customWidth="1"/>
    <col min="113" max="113" width="11" style="250" customWidth="1"/>
    <col min="114" max="114" width="3.875" style="250" bestFit="1" customWidth="1"/>
    <col min="115" max="115" width="9.375" style="250" customWidth="1"/>
    <col min="116" max="116" width="3.875" style="250" bestFit="1" customWidth="1"/>
    <col min="117" max="117" width="9.375" style="250" bestFit="1" customWidth="1"/>
    <col min="118" max="118" width="3.875" style="116" bestFit="1" customWidth="1"/>
    <col min="119" max="121" width="14.375" style="116" customWidth="1"/>
    <col min="122" max="122" width="14.375" style="117" customWidth="1"/>
    <col min="123" max="123" width="3.875" style="116" bestFit="1" customWidth="1"/>
    <col min="124" max="124" width="17.875" style="117" customWidth="1"/>
    <col min="125" max="126" width="6.125" style="116" customWidth="1"/>
    <col min="127" max="138" width="8.875" style="173"/>
    <col min="139" max="356" width="8.875" style="246"/>
    <col min="357" max="357" width="1.875" style="246" customWidth="1"/>
    <col min="358" max="358" width="2.5" style="246" customWidth="1"/>
    <col min="359" max="359" width="3.625" style="246" customWidth="1"/>
    <col min="360" max="360" width="2.875" style="246" customWidth="1"/>
    <col min="361" max="361" width="0.875" style="246" customWidth="1"/>
    <col min="362" max="362" width="1.125" style="246" customWidth="1"/>
    <col min="363" max="363" width="5.375" style="246" customWidth="1"/>
    <col min="364" max="364" width="6.5" style="246" customWidth="1"/>
    <col min="365" max="365" width="4.125" style="246" customWidth="1"/>
    <col min="366" max="366" width="7.875" style="246" customWidth="1"/>
    <col min="367" max="367" width="8.875" style="246" customWidth="1"/>
    <col min="368" max="371" width="6.125" style="246" customWidth="1"/>
    <col min="372" max="372" width="4.875" style="246" customWidth="1"/>
    <col min="373" max="373" width="2.5" style="246" customWidth="1"/>
    <col min="374" max="374" width="4.875" style="246" customWidth="1"/>
    <col min="375" max="612" width="8.875" style="246"/>
    <col min="613" max="613" width="1.875" style="246" customWidth="1"/>
    <col min="614" max="614" width="2.5" style="246" customWidth="1"/>
    <col min="615" max="615" width="3.625" style="246" customWidth="1"/>
    <col min="616" max="616" width="2.875" style="246" customWidth="1"/>
    <col min="617" max="617" width="0.875" style="246" customWidth="1"/>
    <col min="618" max="618" width="1.125" style="246" customWidth="1"/>
    <col min="619" max="619" width="5.375" style="246" customWidth="1"/>
    <col min="620" max="620" width="6.5" style="246" customWidth="1"/>
    <col min="621" max="621" width="4.125" style="246" customWidth="1"/>
    <col min="622" max="622" width="7.875" style="246" customWidth="1"/>
    <col min="623" max="623" width="8.875" style="246" customWidth="1"/>
    <col min="624" max="627" width="6.125" style="246" customWidth="1"/>
    <col min="628" max="628" width="4.875" style="246" customWidth="1"/>
    <col min="629" max="629" width="2.5" style="246" customWidth="1"/>
    <col min="630" max="630" width="4.875" style="246" customWidth="1"/>
    <col min="631" max="868" width="8.875" style="246"/>
    <col min="869" max="869" width="1.875" style="246" customWidth="1"/>
    <col min="870" max="870" width="2.5" style="246" customWidth="1"/>
    <col min="871" max="871" width="3.625" style="246" customWidth="1"/>
    <col min="872" max="872" width="2.875" style="246" customWidth="1"/>
    <col min="873" max="873" width="0.875" style="246" customWidth="1"/>
    <col min="874" max="874" width="1.125" style="246" customWidth="1"/>
    <col min="875" max="875" width="5.375" style="246" customWidth="1"/>
    <col min="876" max="876" width="6.5" style="246" customWidth="1"/>
    <col min="877" max="877" width="4.125" style="246" customWidth="1"/>
    <col min="878" max="878" width="7.875" style="246" customWidth="1"/>
    <col min="879" max="879" width="8.875" style="246" customWidth="1"/>
    <col min="880" max="883" width="6.125" style="246" customWidth="1"/>
    <col min="884" max="884" width="4.875" style="246" customWidth="1"/>
    <col min="885" max="885" width="2.5" style="246" customWidth="1"/>
    <col min="886" max="886" width="4.875" style="246" customWidth="1"/>
    <col min="887" max="1124" width="8.875" style="246"/>
    <col min="1125" max="1125" width="1.875" style="246" customWidth="1"/>
    <col min="1126" max="1126" width="2.5" style="246" customWidth="1"/>
    <col min="1127" max="1127" width="3.625" style="246" customWidth="1"/>
    <col min="1128" max="1128" width="2.875" style="246" customWidth="1"/>
    <col min="1129" max="1129" width="0.875" style="246" customWidth="1"/>
    <col min="1130" max="1130" width="1.125" style="246" customWidth="1"/>
    <col min="1131" max="1131" width="5.375" style="246" customWidth="1"/>
    <col min="1132" max="1132" width="6.5" style="246" customWidth="1"/>
    <col min="1133" max="1133" width="4.125" style="246" customWidth="1"/>
    <col min="1134" max="1134" width="7.875" style="246" customWidth="1"/>
    <col min="1135" max="1135" width="8.875" style="246" customWidth="1"/>
    <col min="1136" max="1139" width="6.125" style="246" customWidth="1"/>
    <col min="1140" max="1140" width="4.875" style="246" customWidth="1"/>
    <col min="1141" max="1141" width="2.5" style="246" customWidth="1"/>
    <col min="1142" max="1142" width="4.875" style="246" customWidth="1"/>
    <col min="1143" max="1380" width="8.875" style="246"/>
    <col min="1381" max="1381" width="1.875" style="246" customWidth="1"/>
    <col min="1382" max="1382" width="2.5" style="246" customWidth="1"/>
    <col min="1383" max="1383" width="3.625" style="246" customWidth="1"/>
    <col min="1384" max="1384" width="2.875" style="246" customWidth="1"/>
    <col min="1385" max="1385" width="0.875" style="246" customWidth="1"/>
    <col min="1386" max="1386" width="1.125" style="246" customWidth="1"/>
    <col min="1387" max="1387" width="5.375" style="246" customWidth="1"/>
    <col min="1388" max="1388" width="6.5" style="246" customWidth="1"/>
    <col min="1389" max="1389" width="4.125" style="246" customWidth="1"/>
    <col min="1390" max="1390" width="7.875" style="246" customWidth="1"/>
    <col min="1391" max="1391" width="8.875" style="246" customWidth="1"/>
    <col min="1392" max="1395" width="6.125" style="246" customWidth="1"/>
    <col min="1396" max="1396" width="4.875" style="246" customWidth="1"/>
    <col min="1397" max="1397" width="2.5" style="246" customWidth="1"/>
    <col min="1398" max="1398" width="4.875" style="246" customWidth="1"/>
    <col min="1399" max="1636" width="8.875" style="246"/>
    <col min="1637" max="1637" width="1.875" style="246" customWidth="1"/>
    <col min="1638" max="1638" width="2.5" style="246" customWidth="1"/>
    <col min="1639" max="1639" width="3.625" style="246" customWidth="1"/>
    <col min="1640" max="1640" width="2.875" style="246" customWidth="1"/>
    <col min="1641" max="1641" width="0.875" style="246" customWidth="1"/>
    <col min="1642" max="1642" width="1.125" style="246" customWidth="1"/>
    <col min="1643" max="1643" width="5.375" style="246" customWidth="1"/>
    <col min="1644" max="1644" width="6.5" style="246" customWidth="1"/>
    <col min="1645" max="1645" width="4.125" style="246" customWidth="1"/>
    <col min="1646" max="1646" width="7.875" style="246" customWidth="1"/>
    <col min="1647" max="1647" width="8.875" style="246" customWidth="1"/>
    <col min="1648" max="1651" width="6.125" style="246" customWidth="1"/>
    <col min="1652" max="1652" width="4.875" style="246" customWidth="1"/>
    <col min="1653" max="1653" width="2.5" style="246" customWidth="1"/>
    <col min="1654" max="1654" width="4.875" style="246" customWidth="1"/>
    <col min="1655" max="1892" width="8.875" style="246"/>
    <col min="1893" max="1893" width="1.875" style="246" customWidth="1"/>
    <col min="1894" max="1894" width="2.5" style="246" customWidth="1"/>
    <col min="1895" max="1895" width="3.625" style="246" customWidth="1"/>
    <col min="1896" max="1896" width="2.875" style="246" customWidth="1"/>
    <col min="1897" max="1897" width="0.875" style="246" customWidth="1"/>
    <col min="1898" max="1898" width="1.125" style="246" customWidth="1"/>
    <col min="1899" max="1899" width="5.375" style="246" customWidth="1"/>
    <col min="1900" max="1900" width="6.5" style="246" customWidth="1"/>
    <col min="1901" max="1901" width="4.125" style="246" customWidth="1"/>
    <col min="1902" max="1902" width="7.875" style="246" customWidth="1"/>
    <col min="1903" max="1903" width="8.875" style="246" customWidth="1"/>
    <col min="1904" max="1907" width="6.125" style="246" customWidth="1"/>
    <col min="1908" max="1908" width="4.875" style="246" customWidth="1"/>
    <col min="1909" max="1909" width="2.5" style="246" customWidth="1"/>
    <col min="1910" max="1910" width="4.875" style="246" customWidth="1"/>
    <col min="1911" max="2148" width="8.875" style="246"/>
    <col min="2149" max="2149" width="1.875" style="246" customWidth="1"/>
    <col min="2150" max="2150" width="2.5" style="246" customWidth="1"/>
    <col min="2151" max="2151" width="3.625" style="246" customWidth="1"/>
    <col min="2152" max="2152" width="2.875" style="246" customWidth="1"/>
    <col min="2153" max="2153" width="0.875" style="246" customWidth="1"/>
    <col min="2154" max="2154" width="1.125" style="246" customWidth="1"/>
    <col min="2155" max="2155" width="5.375" style="246" customWidth="1"/>
    <col min="2156" max="2156" width="6.5" style="246" customWidth="1"/>
    <col min="2157" max="2157" width="4.125" style="246" customWidth="1"/>
    <col min="2158" max="2158" width="7.875" style="246" customWidth="1"/>
    <col min="2159" max="2159" width="8.875" style="246" customWidth="1"/>
    <col min="2160" max="2163" width="6.125" style="246" customWidth="1"/>
    <col min="2164" max="2164" width="4.875" style="246" customWidth="1"/>
    <col min="2165" max="2165" width="2.5" style="246" customWidth="1"/>
    <col min="2166" max="2166" width="4.875" style="246" customWidth="1"/>
    <col min="2167" max="2404" width="8.875" style="246"/>
    <col min="2405" max="2405" width="1.875" style="246" customWidth="1"/>
    <col min="2406" max="2406" width="2.5" style="246" customWidth="1"/>
    <col min="2407" max="2407" width="3.625" style="246" customWidth="1"/>
    <col min="2408" max="2408" width="2.875" style="246" customWidth="1"/>
    <col min="2409" max="2409" width="0.875" style="246" customWidth="1"/>
    <col min="2410" max="2410" width="1.125" style="246" customWidth="1"/>
    <col min="2411" max="2411" width="5.375" style="246" customWidth="1"/>
    <col min="2412" max="2412" width="6.5" style="246" customWidth="1"/>
    <col min="2413" max="2413" width="4.125" style="246" customWidth="1"/>
    <col min="2414" max="2414" width="7.875" style="246" customWidth="1"/>
    <col min="2415" max="2415" width="8.875" style="246" customWidth="1"/>
    <col min="2416" max="2419" width="6.125" style="246" customWidth="1"/>
    <col min="2420" max="2420" width="4.875" style="246" customWidth="1"/>
    <col min="2421" max="2421" width="2.5" style="246" customWidth="1"/>
    <col min="2422" max="2422" width="4.875" style="246" customWidth="1"/>
    <col min="2423" max="2660" width="8.875" style="246"/>
    <col min="2661" max="2661" width="1.875" style="246" customWidth="1"/>
    <col min="2662" max="2662" width="2.5" style="246" customWidth="1"/>
    <col min="2663" max="2663" width="3.625" style="246" customWidth="1"/>
    <col min="2664" max="2664" width="2.875" style="246" customWidth="1"/>
    <col min="2665" max="2665" width="0.875" style="246" customWidth="1"/>
    <col min="2666" max="2666" width="1.125" style="246" customWidth="1"/>
    <col min="2667" max="2667" width="5.375" style="246" customWidth="1"/>
    <col min="2668" max="2668" width="6.5" style="246" customWidth="1"/>
    <col min="2669" max="2669" width="4.125" style="246" customWidth="1"/>
    <col min="2670" max="2670" width="7.875" style="246" customWidth="1"/>
    <col min="2671" max="2671" width="8.875" style="246" customWidth="1"/>
    <col min="2672" max="2675" width="6.125" style="246" customWidth="1"/>
    <col min="2676" max="2676" width="4.875" style="246" customWidth="1"/>
    <col min="2677" max="2677" width="2.5" style="246" customWidth="1"/>
    <col min="2678" max="2678" width="4.875" style="246" customWidth="1"/>
    <col min="2679" max="2916" width="8.875" style="246"/>
    <col min="2917" max="2917" width="1.875" style="246" customWidth="1"/>
    <col min="2918" max="2918" width="2.5" style="246" customWidth="1"/>
    <col min="2919" max="2919" width="3.625" style="246" customWidth="1"/>
    <col min="2920" max="2920" width="2.875" style="246" customWidth="1"/>
    <col min="2921" max="2921" width="0.875" style="246" customWidth="1"/>
    <col min="2922" max="2922" width="1.125" style="246" customWidth="1"/>
    <col min="2923" max="2923" width="5.375" style="246" customWidth="1"/>
    <col min="2924" max="2924" width="6.5" style="246" customWidth="1"/>
    <col min="2925" max="2925" width="4.125" style="246" customWidth="1"/>
    <col min="2926" max="2926" width="7.875" style="246" customWidth="1"/>
    <col min="2927" max="2927" width="8.875" style="246" customWidth="1"/>
    <col min="2928" max="2931" width="6.125" style="246" customWidth="1"/>
    <col min="2932" max="2932" width="4.875" style="246" customWidth="1"/>
    <col min="2933" max="2933" width="2.5" style="246" customWidth="1"/>
    <col min="2934" max="2934" width="4.875" style="246" customWidth="1"/>
    <col min="2935" max="3172" width="8.875" style="246"/>
    <col min="3173" max="3173" width="1.875" style="246" customWidth="1"/>
    <col min="3174" max="3174" width="2.5" style="246" customWidth="1"/>
    <col min="3175" max="3175" width="3.625" style="246" customWidth="1"/>
    <col min="3176" max="3176" width="2.875" style="246" customWidth="1"/>
    <col min="3177" max="3177" width="0.875" style="246" customWidth="1"/>
    <col min="3178" max="3178" width="1.125" style="246" customWidth="1"/>
    <col min="3179" max="3179" width="5.375" style="246" customWidth="1"/>
    <col min="3180" max="3180" width="6.5" style="246" customWidth="1"/>
    <col min="3181" max="3181" width="4.125" style="246" customWidth="1"/>
    <col min="3182" max="3182" width="7.875" style="246" customWidth="1"/>
    <col min="3183" max="3183" width="8.875" style="246" customWidth="1"/>
    <col min="3184" max="3187" width="6.125" style="246" customWidth="1"/>
    <col min="3188" max="3188" width="4.875" style="246" customWidth="1"/>
    <col min="3189" max="3189" width="2.5" style="246" customWidth="1"/>
    <col min="3190" max="3190" width="4.875" style="246" customWidth="1"/>
    <col min="3191" max="3428" width="8.875" style="246"/>
    <col min="3429" max="3429" width="1.875" style="246" customWidth="1"/>
    <col min="3430" max="3430" width="2.5" style="246" customWidth="1"/>
    <col min="3431" max="3431" width="3.625" style="246" customWidth="1"/>
    <col min="3432" max="3432" width="2.875" style="246" customWidth="1"/>
    <col min="3433" max="3433" width="0.875" style="246" customWidth="1"/>
    <col min="3434" max="3434" width="1.125" style="246" customWidth="1"/>
    <col min="3435" max="3435" width="5.375" style="246" customWidth="1"/>
    <col min="3436" max="3436" width="6.5" style="246" customWidth="1"/>
    <col min="3437" max="3437" width="4.125" style="246" customWidth="1"/>
    <col min="3438" max="3438" width="7.875" style="246" customWidth="1"/>
    <col min="3439" max="3439" width="8.875" style="246" customWidth="1"/>
    <col min="3440" max="3443" width="6.125" style="246" customWidth="1"/>
    <col min="3444" max="3444" width="4.875" style="246" customWidth="1"/>
    <col min="3445" max="3445" width="2.5" style="246" customWidth="1"/>
    <col min="3446" max="3446" width="4.875" style="246" customWidth="1"/>
    <col min="3447" max="3684" width="8.875" style="246"/>
    <col min="3685" max="3685" width="1.875" style="246" customWidth="1"/>
    <col min="3686" max="3686" width="2.5" style="246" customWidth="1"/>
    <col min="3687" max="3687" width="3.625" style="246" customWidth="1"/>
    <col min="3688" max="3688" width="2.875" style="246" customWidth="1"/>
    <col min="3689" max="3689" width="0.875" style="246" customWidth="1"/>
    <col min="3690" max="3690" width="1.125" style="246" customWidth="1"/>
    <col min="3691" max="3691" width="5.375" style="246" customWidth="1"/>
    <col min="3692" max="3692" width="6.5" style="246" customWidth="1"/>
    <col min="3693" max="3693" width="4.125" style="246" customWidth="1"/>
    <col min="3694" max="3694" width="7.875" style="246" customWidth="1"/>
    <col min="3695" max="3695" width="8.875" style="246" customWidth="1"/>
    <col min="3696" max="3699" width="6.125" style="246" customWidth="1"/>
    <col min="3700" max="3700" width="4.875" style="246" customWidth="1"/>
    <col min="3701" max="3701" width="2.5" style="246" customWidth="1"/>
    <col min="3702" max="3702" width="4.875" style="246" customWidth="1"/>
    <col min="3703" max="3940" width="8.875" style="246"/>
    <col min="3941" max="3941" width="1.875" style="246" customWidth="1"/>
    <col min="3942" max="3942" width="2.5" style="246" customWidth="1"/>
    <col min="3943" max="3943" width="3.625" style="246" customWidth="1"/>
    <col min="3944" max="3944" width="2.875" style="246" customWidth="1"/>
    <col min="3945" max="3945" width="0.875" style="246" customWidth="1"/>
    <col min="3946" max="3946" width="1.125" style="246" customWidth="1"/>
    <col min="3947" max="3947" width="5.375" style="246" customWidth="1"/>
    <col min="3948" max="3948" width="6.5" style="246" customWidth="1"/>
    <col min="3949" max="3949" width="4.125" style="246" customWidth="1"/>
    <col min="3950" max="3950" width="7.875" style="246" customWidth="1"/>
    <col min="3951" max="3951" width="8.875" style="246" customWidth="1"/>
    <col min="3952" max="3955" width="6.125" style="246" customWidth="1"/>
    <col min="3956" max="3956" width="4.875" style="246" customWidth="1"/>
    <col min="3957" max="3957" width="2.5" style="246" customWidth="1"/>
    <col min="3958" max="3958" width="4.875" style="246" customWidth="1"/>
    <col min="3959" max="4196" width="8.875" style="246"/>
    <col min="4197" max="4197" width="1.875" style="246" customWidth="1"/>
    <col min="4198" max="4198" width="2.5" style="246" customWidth="1"/>
    <col min="4199" max="4199" width="3.625" style="246" customWidth="1"/>
    <col min="4200" max="4200" width="2.875" style="246" customWidth="1"/>
    <col min="4201" max="4201" width="0.875" style="246" customWidth="1"/>
    <col min="4202" max="4202" width="1.125" style="246" customWidth="1"/>
    <col min="4203" max="4203" width="5.375" style="246" customWidth="1"/>
    <col min="4204" max="4204" width="6.5" style="246" customWidth="1"/>
    <col min="4205" max="4205" width="4.125" style="246" customWidth="1"/>
    <col min="4206" max="4206" width="7.875" style="246" customWidth="1"/>
    <col min="4207" max="4207" width="8.875" style="246" customWidth="1"/>
    <col min="4208" max="4211" width="6.125" style="246" customWidth="1"/>
    <col min="4212" max="4212" width="4.875" style="246" customWidth="1"/>
    <col min="4213" max="4213" width="2.5" style="246" customWidth="1"/>
    <col min="4214" max="4214" width="4.875" style="246" customWidth="1"/>
    <col min="4215" max="4452" width="8.875" style="246"/>
    <col min="4453" max="4453" width="1.875" style="246" customWidth="1"/>
    <col min="4454" max="4454" width="2.5" style="246" customWidth="1"/>
    <col min="4455" max="4455" width="3.625" style="246" customWidth="1"/>
    <col min="4456" max="4456" width="2.875" style="246" customWidth="1"/>
    <col min="4457" max="4457" width="0.875" style="246" customWidth="1"/>
    <col min="4458" max="4458" width="1.125" style="246" customWidth="1"/>
    <col min="4459" max="4459" width="5.375" style="246" customWidth="1"/>
    <col min="4460" max="4460" width="6.5" style="246" customWidth="1"/>
    <col min="4461" max="4461" width="4.125" style="246" customWidth="1"/>
    <col min="4462" max="4462" width="7.875" style="246" customWidth="1"/>
    <col min="4463" max="4463" width="8.875" style="246" customWidth="1"/>
    <col min="4464" max="4467" width="6.125" style="246" customWidth="1"/>
    <col min="4468" max="4468" width="4.875" style="246" customWidth="1"/>
    <col min="4469" max="4469" width="2.5" style="246" customWidth="1"/>
    <col min="4470" max="4470" width="4.875" style="246" customWidth="1"/>
    <col min="4471" max="4708" width="8.875" style="246"/>
    <col min="4709" max="4709" width="1.875" style="246" customWidth="1"/>
    <col min="4710" max="4710" width="2.5" style="246" customWidth="1"/>
    <col min="4711" max="4711" width="3.625" style="246" customWidth="1"/>
    <col min="4712" max="4712" width="2.875" style="246" customWidth="1"/>
    <col min="4713" max="4713" width="0.875" style="246" customWidth="1"/>
    <col min="4714" max="4714" width="1.125" style="246" customWidth="1"/>
    <col min="4715" max="4715" width="5.375" style="246" customWidth="1"/>
    <col min="4716" max="4716" width="6.5" style="246" customWidth="1"/>
    <col min="4717" max="4717" width="4.125" style="246" customWidth="1"/>
    <col min="4718" max="4718" width="7.875" style="246" customWidth="1"/>
    <col min="4719" max="4719" width="8.875" style="246" customWidth="1"/>
    <col min="4720" max="4723" width="6.125" style="246" customWidth="1"/>
    <col min="4724" max="4724" width="4.875" style="246" customWidth="1"/>
    <col min="4725" max="4725" width="2.5" style="246" customWidth="1"/>
    <col min="4726" max="4726" width="4.875" style="246" customWidth="1"/>
    <col min="4727" max="4964" width="8.875" style="246"/>
    <col min="4965" max="4965" width="1.875" style="246" customWidth="1"/>
    <col min="4966" max="4966" width="2.5" style="246" customWidth="1"/>
    <col min="4967" max="4967" width="3.625" style="246" customWidth="1"/>
    <col min="4968" max="4968" width="2.875" style="246" customWidth="1"/>
    <col min="4969" max="4969" width="0.875" style="246" customWidth="1"/>
    <col min="4970" max="4970" width="1.125" style="246" customWidth="1"/>
    <col min="4971" max="4971" width="5.375" style="246" customWidth="1"/>
    <col min="4972" max="4972" width="6.5" style="246" customWidth="1"/>
    <col min="4973" max="4973" width="4.125" style="246" customWidth="1"/>
    <col min="4974" max="4974" width="7.875" style="246" customWidth="1"/>
    <col min="4975" max="4975" width="8.875" style="246" customWidth="1"/>
    <col min="4976" max="4979" width="6.125" style="246" customWidth="1"/>
    <col min="4980" max="4980" width="4.875" style="246" customWidth="1"/>
    <col min="4981" max="4981" width="2.5" style="246" customWidth="1"/>
    <col min="4982" max="4982" width="4.875" style="246" customWidth="1"/>
    <col min="4983" max="5220" width="8.875" style="246"/>
    <col min="5221" max="5221" width="1.875" style="246" customWidth="1"/>
    <col min="5222" max="5222" width="2.5" style="246" customWidth="1"/>
    <col min="5223" max="5223" width="3.625" style="246" customWidth="1"/>
    <col min="5224" max="5224" width="2.875" style="246" customWidth="1"/>
    <col min="5225" max="5225" width="0.875" style="246" customWidth="1"/>
    <col min="5226" max="5226" width="1.125" style="246" customWidth="1"/>
    <col min="5227" max="5227" width="5.375" style="246" customWidth="1"/>
    <col min="5228" max="5228" width="6.5" style="246" customWidth="1"/>
    <col min="5229" max="5229" width="4.125" style="246" customWidth="1"/>
    <col min="5230" max="5230" width="7.875" style="246" customWidth="1"/>
    <col min="5231" max="5231" width="8.875" style="246" customWidth="1"/>
    <col min="5232" max="5235" width="6.125" style="246" customWidth="1"/>
    <col min="5236" max="5236" width="4.875" style="246" customWidth="1"/>
    <col min="5237" max="5237" width="2.5" style="246" customWidth="1"/>
    <col min="5238" max="5238" width="4.875" style="246" customWidth="1"/>
    <col min="5239" max="5476" width="8.875" style="246"/>
    <col min="5477" max="5477" width="1.875" style="246" customWidth="1"/>
    <col min="5478" max="5478" width="2.5" style="246" customWidth="1"/>
    <col min="5479" max="5479" width="3.625" style="246" customWidth="1"/>
    <col min="5480" max="5480" width="2.875" style="246" customWidth="1"/>
    <col min="5481" max="5481" width="0.875" style="246" customWidth="1"/>
    <col min="5482" max="5482" width="1.125" style="246" customWidth="1"/>
    <col min="5483" max="5483" width="5.375" style="246" customWidth="1"/>
    <col min="5484" max="5484" width="6.5" style="246" customWidth="1"/>
    <col min="5485" max="5485" width="4.125" style="246" customWidth="1"/>
    <col min="5486" max="5486" width="7.875" style="246" customWidth="1"/>
    <col min="5487" max="5487" width="8.875" style="246" customWidth="1"/>
    <col min="5488" max="5491" width="6.125" style="246" customWidth="1"/>
    <col min="5492" max="5492" width="4.875" style="246" customWidth="1"/>
    <col min="5493" max="5493" width="2.5" style="246" customWidth="1"/>
    <col min="5494" max="5494" width="4.875" style="246" customWidth="1"/>
    <col min="5495" max="5732" width="8.875" style="246"/>
    <col min="5733" max="5733" width="1.875" style="246" customWidth="1"/>
    <col min="5734" max="5734" width="2.5" style="246" customWidth="1"/>
    <col min="5735" max="5735" width="3.625" style="246" customWidth="1"/>
    <col min="5736" max="5736" width="2.875" style="246" customWidth="1"/>
    <col min="5737" max="5737" width="0.875" style="246" customWidth="1"/>
    <col min="5738" max="5738" width="1.125" style="246" customWidth="1"/>
    <col min="5739" max="5739" width="5.375" style="246" customWidth="1"/>
    <col min="5740" max="5740" width="6.5" style="246" customWidth="1"/>
    <col min="5741" max="5741" width="4.125" style="246" customWidth="1"/>
    <col min="5742" max="5742" width="7.875" style="246" customWidth="1"/>
    <col min="5743" max="5743" width="8.875" style="246" customWidth="1"/>
    <col min="5744" max="5747" width="6.125" style="246" customWidth="1"/>
    <col min="5748" max="5748" width="4.875" style="246" customWidth="1"/>
    <col min="5749" max="5749" width="2.5" style="246" customWidth="1"/>
    <col min="5750" max="5750" width="4.875" style="246" customWidth="1"/>
    <col min="5751" max="5988" width="8.875" style="246"/>
    <col min="5989" max="5989" width="1.875" style="246" customWidth="1"/>
    <col min="5990" max="5990" width="2.5" style="246" customWidth="1"/>
    <col min="5991" max="5991" width="3.625" style="246" customWidth="1"/>
    <col min="5992" max="5992" width="2.875" style="246" customWidth="1"/>
    <col min="5993" max="5993" width="0.875" style="246" customWidth="1"/>
    <col min="5994" max="5994" width="1.125" style="246" customWidth="1"/>
    <col min="5995" max="5995" width="5.375" style="246" customWidth="1"/>
    <col min="5996" max="5996" width="6.5" style="246" customWidth="1"/>
    <col min="5997" max="5997" width="4.125" style="246" customWidth="1"/>
    <col min="5998" max="5998" width="7.875" style="246" customWidth="1"/>
    <col min="5999" max="5999" width="8.875" style="246" customWidth="1"/>
    <col min="6000" max="6003" width="6.125" style="246" customWidth="1"/>
    <col min="6004" max="6004" width="4.875" style="246" customWidth="1"/>
    <col min="6005" max="6005" width="2.5" style="246" customWidth="1"/>
    <col min="6006" max="6006" width="4.875" style="246" customWidth="1"/>
    <col min="6007" max="6244" width="8.875" style="246"/>
    <col min="6245" max="6245" width="1.875" style="246" customWidth="1"/>
    <col min="6246" max="6246" width="2.5" style="246" customWidth="1"/>
    <col min="6247" max="6247" width="3.625" style="246" customWidth="1"/>
    <col min="6248" max="6248" width="2.875" style="246" customWidth="1"/>
    <col min="6249" max="6249" width="0.875" style="246" customWidth="1"/>
    <col min="6250" max="6250" width="1.125" style="246" customWidth="1"/>
    <col min="6251" max="6251" width="5.375" style="246" customWidth="1"/>
    <col min="6252" max="6252" width="6.5" style="246" customWidth="1"/>
    <col min="6253" max="6253" width="4.125" style="246" customWidth="1"/>
    <col min="6254" max="6254" width="7.875" style="246" customWidth="1"/>
    <col min="6255" max="6255" width="8.875" style="246" customWidth="1"/>
    <col min="6256" max="6259" width="6.125" style="246" customWidth="1"/>
    <col min="6260" max="6260" width="4.875" style="246" customWidth="1"/>
    <col min="6261" max="6261" width="2.5" style="246" customWidth="1"/>
    <col min="6262" max="6262" width="4.875" style="246" customWidth="1"/>
    <col min="6263" max="6500" width="8.875" style="246"/>
    <col min="6501" max="6501" width="1.875" style="246" customWidth="1"/>
    <col min="6502" max="6502" width="2.5" style="246" customWidth="1"/>
    <col min="6503" max="6503" width="3.625" style="246" customWidth="1"/>
    <col min="6504" max="6504" width="2.875" style="246" customWidth="1"/>
    <col min="6505" max="6505" width="0.875" style="246" customWidth="1"/>
    <col min="6506" max="6506" width="1.125" style="246" customWidth="1"/>
    <col min="6507" max="6507" width="5.375" style="246" customWidth="1"/>
    <col min="6508" max="6508" width="6.5" style="246" customWidth="1"/>
    <col min="6509" max="6509" width="4.125" style="246" customWidth="1"/>
    <col min="6510" max="6510" width="7.875" style="246" customWidth="1"/>
    <col min="6511" max="6511" width="8.875" style="246" customWidth="1"/>
    <col min="6512" max="6515" width="6.125" style="246" customWidth="1"/>
    <col min="6516" max="6516" width="4.875" style="246" customWidth="1"/>
    <col min="6517" max="6517" width="2.5" style="246" customWidth="1"/>
    <col min="6518" max="6518" width="4.875" style="246" customWidth="1"/>
    <col min="6519" max="6756" width="8.875" style="246"/>
    <col min="6757" max="6757" width="1.875" style="246" customWidth="1"/>
    <col min="6758" max="6758" width="2.5" style="246" customWidth="1"/>
    <col min="6759" max="6759" width="3.625" style="246" customWidth="1"/>
    <col min="6760" max="6760" width="2.875" style="246" customWidth="1"/>
    <col min="6761" max="6761" width="0.875" style="246" customWidth="1"/>
    <col min="6762" max="6762" width="1.125" style="246" customWidth="1"/>
    <col min="6763" max="6763" width="5.375" style="246" customWidth="1"/>
    <col min="6764" max="6764" width="6.5" style="246" customWidth="1"/>
    <col min="6765" max="6765" width="4.125" style="246" customWidth="1"/>
    <col min="6766" max="6766" width="7.875" style="246" customWidth="1"/>
    <col min="6767" max="6767" width="8.875" style="246" customWidth="1"/>
    <col min="6768" max="6771" width="6.125" style="246" customWidth="1"/>
    <col min="6772" max="6772" width="4.875" style="246" customWidth="1"/>
    <col min="6773" max="6773" width="2.5" style="246" customWidth="1"/>
    <col min="6774" max="6774" width="4.875" style="246" customWidth="1"/>
    <col min="6775" max="7012" width="8.875" style="246"/>
    <col min="7013" max="7013" width="1.875" style="246" customWidth="1"/>
    <col min="7014" max="7014" width="2.5" style="246" customWidth="1"/>
    <col min="7015" max="7015" width="3.625" style="246" customWidth="1"/>
    <col min="7016" max="7016" width="2.875" style="246" customWidth="1"/>
    <col min="7017" max="7017" width="0.875" style="246" customWidth="1"/>
    <col min="7018" max="7018" width="1.125" style="246" customWidth="1"/>
    <col min="7019" max="7019" width="5.375" style="246" customWidth="1"/>
    <col min="7020" max="7020" width="6.5" style="246" customWidth="1"/>
    <col min="7021" max="7021" width="4.125" style="246" customWidth="1"/>
    <col min="7022" max="7022" width="7.875" style="246" customWidth="1"/>
    <col min="7023" max="7023" width="8.875" style="246" customWidth="1"/>
    <col min="7024" max="7027" width="6.125" style="246" customWidth="1"/>
    <col min="7028" max="7028" width="4.875" style="246" customWidth="1"/>
    <col min="7029" max="7029" width="2.5" style="246" customWidth="1"/>
    <col min="7030" max="7030" width="4.875" style="246" customWidth="1"/>
    <col min="7031" max="7268" width="8.875" style="246"/>
    <col min="7269" max="7269" width="1.875" style="246" customWidth="1"/>
    <col min="7270" max="7270" width="2.5" style="246" customWidth="1"/>
    <col min="7271" max="7271" width="3.625" style="246" customWidth="1"/>
    <col min="7272" max="7272" width="2.875" style="246" customWidth="1"/>
    <col min="7273" max="7273" width="0.875" style="246" customWidth="1"/>
    <col min="7274" max="7274" width="1.125" style="246" customWidth="1"/>
    <col min="7275" max="7275" width="5.375" style="246" customWidth="1"/>
    <col min="7276" max="7276" width="6.5" style="246" customWidth="1"/>
    <col min="7277" max="7277" width="4.125" style="246" customWidth="1"/>
    <col min="7278" max="7278" width="7.875" style="246" customWidth="1"/>
    <col min="7279" max="7279" width="8.875" style="246" customWidth="1"/>
    <col min="7280" max="7283" width="6.125" style="246" customWidth="1"/>
    <col min="7284" max="7284" width="4.875" style="246" customWidth="1"/>
    <col min="7285" max="7285" width="2.5" style="246" customWidth="1"/>
    <col min="7286" max="7286" width="4.875" style="246" customWidth="1"/>
    <col min="7287" max="7524" width="8.875" style="246"/>
    <col min="7525" max="7525" width="1.875" style="246" customWidth="1"/>
    <col min="7526" max="7526" width="2.5" style="246" customWidth="1"/>
    <col min="7527" max="7527" width="3.625" style="246" customWidth="1"/>
    <col min="7528" max="7528" width="2.875" style="246" customWidth="1"/>
    <col min="7529" max="7529" width="0.875" style="246" customWidth="1"/>
    <col min="7530" max="7530" width="1.125" style="246" customWidth="1"/>
    <col min="7531" max="7531" width="5.375" style="246" customWidth="1"/>
    <col min="7532" max="7532" width="6.5" style="246" customWidth="1"/>
    <col min="7533" max="7533" width="4.125" style="246" customWidth="1"/>
    <col min="7534" max="7534" width="7.875" style="246" customWidth="1"/>
    <col min="7535" max="7535" width="8.875" style="246" customWidth="1"/>
    <col min="7536" max="7539" width="6.125" style="246" customWidth="1"/>
    <col min="7540" max="7540" width="4.875" style="246" customWidth="1"/>
    <col min="7541" max="7541" width="2.5" style="246" customWidth="1"/>
    <col min="7542" max="7542" width="4.875" style="246" customWidth="1"/>
    <col min="7543" max="7780" width="8.875" style="246"/>
    <col min="7781" max="7781" width="1.875" style="246" customWidth="1"/>
    <col min="7782" max="7782" width="2.5" style="246" customWidth="1"/>
    <col min="7783" max="7783" width="3.625" style="246" customWidth="1"/>
    <col min="7784" max="7784" width="2.875" style="246" customWidth="1"/>
    <col min="7785" max="7785" width="0.875" style="246" customWidth="1"/>
    <col min="7786" max="7786" width="1.125" style="246" customWidth="1"/>
    <col min="7787" max="7787" width="5.375" style="246" customWidth="1"/>
    <col min="7788" max="7788" width="6.5" style="246" customWidth="1"/>
    <col min="7789" max="7789" width="4.125" style="246" customWidth="1"/>
    <col min="7790" max="7790" width="7.875" style="246" customWidth="1"/>
    <col min="7791" max="7791" width="8.875" style="246" customWidth="1"/>
    <col min="7792" max="7795" width="6.125" style="246" customWidth="1"/>
    <col min="7796" max="7796" width="4.875" style="246" customWidth="1"/>
    <col min="7797" max="7797" width="2.5" style="246" customWidth="1"/>
    <col min="7798" max="7798" width="4.875" style="246" customWidth="1"/>
    <col min="7799" max="8036" width="8.875" style="246"/>
    <col min="8037" max="8037" width="1.875" style="246" customWidth="1"/>
    <col min="8038" max="8038" width="2.5" style="246" customWidth="1"/>
    <col min="8039" max="8039" width="3.625" style="246" customWidth="1"/>
    <col min="8040" max="8040" width="2.875" style="246" customWidth="1"/>
    <col min="8041" max="8041" width="0.875" style="246" customWidth="1"/>
    <col min="8042" max="8042" width="1.125" style="246" customWidth="1"/>
    <col min="8043" max="8043" width="5.375" style="246" customWidth="1"/>
    <col min="8044" max="8044" width="6.5" style="246" customWidth="1"/>
    <col min="8045" max="8045" width="4.125" style="246" customWidth="1"/>
    <col min="8046" max="8046" width="7.875" style="246" customWidth="1"/>
    <col min="8047" max="8047" width="8.875" style="246" customWidth="1"/>
    <col min="8048" max="8051" width="6.125" style="246" customWidth="1"/>
    <col min="8052" max="8052" width="4.875" style="246" customWidth="1"/>
    <col min="8053" max="8053" width="2.5" style="246" customWidth="1"/>
    <col min="8054" max="8054" width="4.875" style="246" customWidth="1"/>
    <col min="8055" max="8292" width="8.875" style="246"/>
    <col min="8293" max="8293" width="1.875" style="246" customWidth="1"/>
    <col min="8294" max="8294" width="2.5" style="246" customWidth="1"/>
    <col min="8295" max="8295" width="3.625" style="246" customWidth="1"/>
    <col min="8296" max="8296" width="2.875" style="246" customWidth="1"/>
    <col min="8297" max="8297" width="0.875" style="246" customWidth="1"/>
    <col min="8298" max="8298" width="1.125" style="246" customWidth="1"/>
    <col min="8299" max="8299" width="5.375" style="246" customWidth="1"/>
    <col min="8300" max="8300" width="6.5" style="246" customWidth="1"/>
    <col min="8301" max="8301" width="4.125" style="246" customWidth="1"/>
    <col min="8302" max="8302" width="7.875" style="246" customWidth="1"/>
    <col min="8303" max="8303" width="8.875" style="246" customWidth="1"/>
    <col min="8304" max="8307" width="6.125" style="246" customWidth="1"/>
    <col min="8308" max="8308" width="4.875" style="246" customWidth="1"/>
    <col min="8309" max="8309" width="2.5" style="246" customWidth="1"/>
    <col min="8310" max="8310" width="4.875" style="246" customWidth="1"/>
    <col min="8311" max="8548" width="8.875" style="246"/>
    <col min="8549" max="8549" width="1.875" style="246" customWidth="1"/>
    <col min="8550" max="8550" width="2.5" style="246" customWidth="1"/>
    <col min="8551" max="8551" width="3.625" style="246" customWidth="1"/>
    <col min="8552" max="8552" width="2.875" style="246" customWidth="1"/>
    <col min="8553" max="8553" width="0.875" style="246" customWidth="1"/>
    <col min="8554" max="8554" width="1.125" style="246" customWidth="1"/>
    <col min="8555" max="8555" width="5.375" style="246" customWidth="1"/>
    <col min="8556" max="8556" width="6.5" style="246" customWidth="1"/>
    <col min="8557" max="8557" width="4.125" style="246" customWidth="1"/>
    <col min="8558" max="8558" width="7.875" style="246" customWidth="1"/>
    <col min="8559" max="8559" width="8.875" style="246" customWidth="1"/>
    <col min="8560" max="8563" width="6.125" style="246" customWidth="1"/>
    <col min="8564" max="8564" width="4.875" style="246" customWidth="1"/>
    <col min="8565" max="8565" width="2.5" style="246" customWidth="1"/>
    <col min="8566" max="8566" width="4.875" style="246" customWidth="1"/>
    <col min="8567" max="8804" width="8.875" style="246"/>
    <col min="8805" max="8805" width="1.875" style="246" customWidth="1"/>
    <col min="8806" max="8806" width="2.5" style="246" customWidth="1"/>
    <col min="8807" max="8807" width="3.625" style="246" customWidth="1"/>
    <col min="8808" max="8808" width="2.875" style="246" customWidth="1"/>
    <col min="8809" max="8809" width="0.875" style="246" customWidth="1"/>
    <col min="8810" max="8810" width="1.125" style="246" customWidth="1"/>
    <col min="8811" max="8811" width="5.375" style="246" customWidth="1"/>
    <col min="8812" max="8812" width="6.5" style="246" customWidth="1"/>
    <col min="8813" max="8813" width="4.125" style="246" customWidth="1"/>
    <col min="8814" max="8814" width="7.875" style="246" customWidth="1"/>
    <col min="8815" max="8815" width="8.875" style="246" customWidth="1"/>
    <col min="8816" max="8819" width="6.125" style="246" customWidth="1"/>
    <col min="8820" max="8820" width="4.875" style="246" customWidth="1"/>
    <col min="8821" max="8821" width="2.5" style="246" customWidth="1"/>
    <col min="8822" max="8822" width="4.875" style="246" customWidth="1"/>
    <col min="8823" max="9060" width="8.875" style="246"/>
    <col min="9061" max="9061" width="1.875" style="246" customWidth="1"/>
    <col min="9062" max="9062" width="2.5" style="246" customWidth="1"/>
    <col min="9063" max="9063" width="3.625" style="246" customWidth="1"/>
    <col min="9064" max="9064" width="2.875" style="246" customWidth="1"/>
    <col min="9065" max="9065" width="0.875" style="246" customWidth="1"/>
    <col min="9066" max="9066" width="1.125" style="246" customWidth="1"/>
    <col min="9067" max="9067" width="5.375" style="246" customWidth="1"/>
    <col min="9068" max="9068" width="6.5" style="246" customWidth="1"/>
    <col min="9069" max="9069" width="4.125" style="246" customWidth="1"/>
    <col min="9070" max="9070" width="7.875" style="246" customWidth="1"/>
    <col min="9071" max="9071" width="8.875" style="246" customWidth="1"/>
    <col min="9072" max="9075" width="6.125" style="246" customWidth="1"/>
    <col min="9076" max="9076" width="4.875" style="246" customWidth="1"/>
    <col min="9077" max="9077" width="2.5" style="246" customWidth="1"/>
    <col min="9078" max="9078" width="4.875" style="246" customWidth="1"/>
    <col min="9079" max="9316" width="8.875" style="246"/>
    <col min="9317" max="9317" width="1.875" style="246" customWidth="1"/>
    <col min="9318" max="9318" width="2.5" style="246" customWidth="1"/>
    <col min="9319" max="9319" width="3.625" style="246" customWidth="1"/>
    <col min="9320" max="9320" width="2.875" style="246" customWidth="1"/>
    <col min="9321" max="9321" width="0.875" style="246" customWidth="1"/>
    <col min="9322" max="9322" width="1.125" style="246" customWidth="1"/>
    <col min="9323" max="9323" width="5.375" style="246" customWidth="1"/>
    <col min="9324" max="9324" width="6.5" style="246" customWidth="1"/>
    <col min="9325" max="9325" width="4.125" style="246" customWidth="1"/>
    <col min="9326" max="9326" width="7.875" style="246" customWidth="1"/>
    <col min="9327" max="9327" width="8.875" style="246" customWidth="1"/>
    <col min="9328" max="9331" width="6.125" style="246" customWidth="1"/>
    <col min="9332" max="9332" width="4.875" style="246" customWidth="1"/>
    <col min="9333" max="9333" width="2.5" style="246" customWidth="1"/>
    <col min="9334" max="9334" width="4.875" style="246" customWidth="1"/>
    <col min="9335" max="9572" width="8.875" style="246"/>
    <col min="9573" max="9573" width="1.875" style="246" customWidth="1"/>
    <col min="9574" max="9574" width="2.5" style="246" customWidth="1"/>
    <col min="9575" max="9575" width="3.625" style="246" customWidth="1"/>
    <col min="9576" max="9576" width="2.875" style="246" customWidth="1"/>
    <col min="9577" max="9577" width="0.875" style="246" customWidth="1"/>
    <col min="9578" max="9578" width="1.125" style="246" customWidth="1"/>
    <col min="9579" max="9579" width="5.375" style="246" customWidth="1"/>
    <col min="9580" max="9580" width="6.5" style="246" customWidth="1"/>
    <col min="9581" max="9581" width="4.125" style="246" customWidth="1"/>
    <col min="9582" max="9582" width="7.875" style="246" customWidth="1"/>
    <col min="9583" max="9583" width="8.875" style="246" customWidth="1"/>
    <col min="9584" max="9587" width="6.125" style="246" customWidth="1"/>
    <col min="9588" max="9588" width="4.875" style="246" customWidth="1"/>
    <col min="9589" max="9589" width="2.5" style="246" customWidth="1"/>
    <col min="9590" max="9590" width="4.875" style="246" customWidth="1"/>
    <col min="9591" max="9828" width="8.875" style="246"/>
    <col min="9829" max="9829" width="1.875" style="246" customWidth="1"/>
    <col min="9830" max="9830" width="2.5" style="246" customWidth="1"/>
    <col min="9831" max="9831" width="3.625" style="246" customWidth="1"/>
    <col min="9832" max="9832" width="2.875" style="246" customWidth="1"/>
    <col min="9833" max="9833" width="0.875" style="246" customWidth="1"/>
    <col min="9834" max="9834" width="1.125" style="246" customWidth="1"/>
    <col min="9835" max="9835" width="5.375" style="246" customWidth="1"/>
    <col min="9836" max="9836" width="6.5" style="246" customWidth="1"/>
    <col min="9837" max="9837" width="4.125" style="246" customWidth="1"/>
    <col min="9838" max="9838" width="7.875" style="246" customWidth="1"/>
    <col min="9839" max="9839" width="8.875" style="246" customWidth="1"/>
    <col min="9840" max="9843" width="6.125" style="246" customWidth="1"/>
    <col min="9844" max="9844" width="4.875" style="246" customWidth="1"/>
    <col min="9845" max="9845" width="2.5" style="246" customWidth="1"/>
    <col min="9846" max="9846" width="4.875" style="246" customWidth="1"/>
    <col min="9847" max="10084" width="8.875" style="246"/>
    <col min="10085" max="10085" width="1.875" style="246" customWidth="1"/>
    <col min="10086" max="10086" width="2.5" style="246" customWidth="1"/>
    <col min="10087" max="10087" width="3.625" style="246" customWidth="1"/>
    <col min="10088" max="10088" width="2.875" style="246" customWidth="1"/>
    <col min="10089" max="10089" width="0.875" style="246" customWidth="1"/>
    <col min="10090" max="10090" width="1.125" style="246" customWidth="1"/>
    <col min="10091" max="10091" width="5.375" style="246" customWidth="1"/>
    <col min="10092" max="10092" width="6.5" style="246" customWidth="1"/>
    <col min="10093" max="10093" width="4.125" style="246" customWidth="1"/>
    <col min="10094" max="10094" width="7.875" style="246" customWidth="1"/>
    <col min="10095" max="10095" width="8.875" style="246" customWidth="1"/>
    <col min="10096" max="10099" width="6.125" style="246" customWidth="1"/>
    <col min="10100" max="10100" width="4.875" style="246" customWidth="1"/>
    <col min="10101" max="10101" width="2.5" style="246" customWidth="1"/>
    <col min="10102" max="10102" width="4.875" style="246" customWidth="1"/>
    <col min="10103" max="10340" width="8.875" style="246"/>
    <col min="10341" max="10341" width="1.875" style="246" customWidth="1"/>
    <col min="10342" max="10342" width="2.5" style="246" customWidth="1"/>
    <col min="10343" max="10343" width="3.625" style="246" customWidth="1"/>
    <col min="10344" max="10344" width="2.875" style="246" customWidth="1"/>
    <col min="10345" max="10345" width="0.875" style="246" customWidth="1"/>
    <col min="10346" max="10346" width="1.125" style="246" customWidth="1"/>
    <col min="10347" max="10347" width="5.375" style="246" customWidth="1"/>
    <col min="10348" max="10348" width="6.5" style="246" customWidth="1"/>
    <col min="10349" max="10349" width="4.125" style="246" customWidth="1"/>
    <col min="10350" max="10350" width="7.875" style="246" customWidth="1"/>
    <col min="10351" max="10351" width="8.875" style="246" customWidth="1"/>
    <col min="10352" max="10355" width="6.125" style="246" customWidth="1"/>
    <col min="10356" max="10356" width="4.875" style="246" customWidth="1"/>
    <col min="10357" max="10357" width="2.5" style="246" customWidth="1"/>
    <col min="10358" max="10358" width="4.875" style="246" customWidth="1"/>
    <col min="10359" max="10596" width="8.875" style="246"/>
    <col min="10597" max="10597" width="1.875" style="246" customWidth="1"/>
    <col min="10598" max="10598" width="2.5" style="246" customWidth="1"/>
    <col min="10599" max="10599" width="3.625" style="246" customWidth="1"/>
    <col min="10600" max="10600" width="2.875" style="246" customWidth="1"/>
    <col min="10601" max="10601" width="0.875" style="246" customWidth="1"/>
    <col min="10602" max="10602" width="1.125" style="246" customWidth="1"/>
    <col min="10603" max="10603" width="5.375" style="246" customWidth="1"/>
    <col min="10604" max="10604" width="6.5" style="246" customWidth="1"/>
    <col min="10605" max="10605" width="4.125" style="246" customWidth="1"/>
    <col min="10606" max="10606" width="7.875" style="246" customWidth="1"/>
    <col min="10607" max="10607" width="8.875" style="246" customWidth="1"/>
    <col min="10608" max="10611" width="6.125" style="246" customWidth="1"/>
    <col min="10612" max="10612" width="4.875" style="246" customWidth="1"/>
    <col min="10613" max="10613" width="2.5" style="246" customWidth="1"/>
    <col min="10614" max="10614" width="4.875" style="246" customWidth="1"/>
    <col min="10615" max="10852" width="8.875" style="246"/>
    <col min="10853" max="10853" width="1.875" style="246" customWidth="1"/>
    <col min="10854" max="10854" width="2.5" style="246" customWidth="1"/>
    <col min="10855" max="10855" width="3.625" style="246" customWidth="1"/>
    <col min="10856" max="10856" width="2.875" style="246" customWidth="1"/>
    <col min="10857" max="10857" width="0.875" style="246" customWidth="1"/>
    <col min="10858" max="10858" width="1.125" style="246" customWidth="1"/>
    <col min="10859" max="10859" width="5.375" style="246" customWidth="1"/>
    <col min="10860" max="10860" width="6.5" style="246" customWidth="1"/>
    <col min="10861" max="10861" width="4.125" style="246" customWidth="1"/>
    <col min="10862" max="10862" width="7.875" style="246" customWidth="1"/>
    <col min="10863" max="10863" width="8.875" style="246" customWidth="1"/>
    <col min="10864" max="10867" width="6.125" style="246" customWidth="1"/>
    <col min="10868" max="10868" width="4.875" style="246" customWidth="1"/>
    <col min="10869" max="10869" width="2.5" style="246" customWidth="1"/>
    <col min="10870" max="10870" width="4.875" style="246" customWidth="1"/>
    <col min="10871" max="11108" width="8.875" style="246"/>
    <col min="11109" max="11109" width="1.875" style="246" customWidth="1"/>
    <col min="11110" max="11110" width="2.5" style="246" customWidth="1"/>
    <col min="11111" max="11111" width="3.625" style="246" customWidth="1"/>
    <col min="11112" max="11112" width="2.875" style="246" customWidth="1"/>
    <col min="11113" max="11113" width="0.875" style="246" customWidth="1"/>
    <col min="11114" max="11114" width="1.125" style="246" customWidth="1"/>
    <col min="11115" max="11115" width="5.375" style="246" customWidth="1"/>
    <col min="11116" max="11116" width="6.5" style="246" customWidth="1"/>
    <col min="11117" max="11117" width="4.125" style="246" customWidth="1"/>
    <col min="11118" max="11118" width="7.875" style="246" customWidth="1"/>
    <col min="11119" max="11119" width="8.875" style="246" customWidth="1"/>
    <col min="11120" max="11123" width="6.125" style="246" customWidth="1"/>
    <col min="11124" max="11124" width="4.875" style="246" customWidth="1"/>
    <col min="11125" max="11125" width="2.5" style="246" customWidth="1"/>
    <col min="11126" max="11126" width="4.875" style="246" customWidth="1"/>
    <col min="11127" max="11364" width="8.875" style="246"/>
    <col min="11365" max="11365" width="1.875" style="246" customWidth="1"/>
    <col min="11366" max="11366" width="2.5" style="246" customWidth="1"/>
    <col min="11367" max="11367" width="3.625" style="246" customWidth="1"/>
    <col min="11368" max="11368" width="2.875" style="246" customWidth="1"/>
    <col min="11369" max="11369" width="0.875" style="246" customWidth="1"/>
    <col min="11370" max="11370" width="1.125" style="246" customWidth="1"/>
    <col min="11371" max="11371" width="5.375" style="246" customWidth="1"/>
    <col min="11372" max="11372" width="6.5" style="246" customWidth="1"/>
    <col min="11373" max="11373" width="4.125" style="246" customWidth="1"/>
    <col min="11374" max="11374" width="7.875" style="246" customWidth="1"/>
    <col min="11375" max="11375" width="8.875" style="246" customWidth="1"/>
    <col min="11376" max="11379" width="6.125" style="246" customWidth="1"/>
    <col min="11380" max="11380" width="4.875" style="246" customWidth="1"/>
    <col min="11381" max="11381" width="2.5" style="246" customWidth="1"/>
    <col min="11382" max="11382" width="4.875" style="246" customWidth="1"/>
    <col min="11383" max="11620" width="8.875" style="246"/>
    <col min="11621" max="11621" width="1.875" style="246" customWidth="1"/>
    <col min="11622" max="11622" width="2.5" style="246" customWidth="1"/>
    <col min="11623" max="11623" width="3.625" style="246" customWidth="1"/>
    <col min="11624" max="11624" width="2.875" style="246" customWidth="1"/>
    <col min="11625" max="11625" width="0.875" style="246" customWidth="1"/>
    <col min="11626" max="11626" width="1.125" style="246" customWidth="1"/>
    <col min="11627" max="11627" width="5.375" style="246" customWidth="1"/>
    <col min="11628" max="11628" width="6.5" style="246" customWidth="1"/>
    <col min="11629" max="11629" width="4.125" style="246" customWidth="1"/>
    <col min="11630" max="11630" width="7.875" style="246" customWidth="1"/>
    <col min="11631" max="11631" width="8.875" style="246" customWidth="1"/>
    <col min="11632" max="11635" width="6.125" style="246" customWidth="1"/>
    <col min="11636" max="11636" width="4.875" style="246" customWidth="1"/>
    <col min="11637" max="11637" width="2.5" style="246" customWidth="1"/>
    <col min="11638" max="11638" width="4.875" style="246" customWidth="1"/>
    <col min="11639" max="11876" width="8.875" style="246"/>
    <col min="11877" max="11877" width="1.875" style="246" customWidth="1"/>
    <col min="11878" max="11878" width="2.5" style="246" customWidth="1"/>
    <col min="11879" max="11879" width="3.625" style="246" customWidth="1"/>
    <col min="11880" max="11880" width="2.875" style="246" customWidth="1"/>
    <col min="11881" max="11881" width="0.875" style="246" customWidth="1"/>
    <col min="11882" max="11882" width="1.125" style="246" customWidth="1"/>
    <col min="11883" max="11883" width="5.375" style="246" customWidth="1"/>
    <col min="11884" max="11884" width="6.5" style="246" customWidth="1"/>
    <col min="11885" max="11885" width="4.125" style="246" customWidth="1"/>
    <col min="11886" max="11886" width="7.875" style="246" customWidth="1"/>
    <col min="11887" max="11887" width="8.875" style="246" customWidth="1"/>
    <col min="11888" max="11891" width="6.125" style="246" customWidth="1"/>
    <col min="11892" max="11892" width="4.875" style="246" customWidth="1"/>
    <col min="11893" max="11893" width="2.5" style="246" customWidth="1"/>
    <col min="11894" max="11894" width="4.875" style="246" customWidth="1"/>
    <col min="11895" max="12132" width="8.875" style="246"/>
    <col min="12133" max="12133" width="1.875" style="246" customWidth="1"/>
    <col min="12134" max="12134" width="2.5" style="246" customWidth="1"/>
    <col min="12135" max="12135" width="3.625" style="246" customWidth="1"/>
    <col min="12136" max="12136" width="2.875" style="246" customWidth="1"/>
    <col min="12137" max="12137" width="0.875" style="246" customWidth="1"/>
    <col min="12138" max="12138" width="1.125" style="246" customWidth="1"/>
    <col min="12139" max="12139" width="5.375" style="246" customWidth="1"/>
    <col min="12140" max="12140" width="6.5" style="246" customWidth="1"/>
    <col min="12141" max="12141" width="4.125" style="246" customWidth="1"/>
    <col min="12142" max="12142" width="7.875" style="246" customWidth="1"/>
    <col min="12143" max="12143" width="8.875" style="246" customWidth="1"/>
    <col min="12144" max="12147" width="6.125" style="246" customWidth="1"/>
    <col min="12148" max="12148" width="4.875" style="246" customWidth="1"/>
    <col min="12149" max="12149" width="2.5" style="246" customWidth="1"/>
    <col min="12150" max="12150" width="4.875" style="246" customWidth="1"/>
    <col min="12151" max="12388" width="8.875" style="246"/>
    <col min="12389" max="12389" width="1.875" style="246" customWidth="1"/>
    <col min="12390" max="12390" width="2.5" style="246" customWidth="1"/>
    <col min="12391" max="12391" width="3.625" style="246" customWidth="1"/>
    <col min="12392" max="12392" width="2.875" style="246" customWidth="1"/>
    <col min="12393" max="12393" width="0.875" style="246" customWidth="1"/>
    <col min="12394" max="12394" width="1.125" style="246" customWidth="1"/>
    <col min="12395" max="12395" width="5.375" style="246" customWidth="1"/>
    <col min="12396" max="12396" width="6.5" style="246" customWidth="1"/>
    <col min="12397" max="12397" width="4.125" style="246" customWidth="1"/>
    <col min="12398" max="12398" width="7.875" style="246" customWidth="1"/>
    <col min="12399" max="12399" width="8.875" style="246" customWidth="1"/>
    <col min="12400" max="12403" width="6.125" style="246" customWidth="1"/>
    <col min="12404" max="12404" width="4.875" style="246" customWidth="1"/>
    <col min="12405" max="12405" width="2.5" style="246" customWidth="1"/>
    <col min="12406" max="12406" width="4.875" style="246" customWidth="1"/>
    <col min="12407" max="12644" width="8.875" style="246"/>
    <col min="12645" max="12645" width="1.875" style="246" customWidth="1"/>
    <col min="12646" max="12646" width="2.5" style="246" customWidth="1"/>
    <col min="12647" max="12647" width="3.625" style="246" customWidth="1"/>
    <col min="12648" max="12648" width="2.875" style="246" customWidth="1"/>
    <col min="12649" max="12649" width="0.875" style="246" customWidth="1"/>
    <col min="12650" max="12650" width="1.125" style="246" customWidth="1"/>
    <col min="12651" max="12651" width="5.375" style="246" customWidth="1"/>
    <col min="12652" max="12652" width="6.5" style="246" customWidth="1"/>
    <col min="12653" max="12653" width="4.125" style="246" customWidth="1"/>
    <col min="12654" max="12654" width="7.875" style="246" customWidth="1"/>
    <col min="12655" max="12655" width="8.875" style="246" customWidth="1"/>
    <col min="12656" max="12659" width="6.125" style="246" customWidth="1"/>
    <col min="12660" max="12660" width="4.875" style="246" customWidth="1"/>
    <col min="12661" max="12661" width="2.5" style="246" customWidth="1"/>
    <col min="12662" max="12662" width="4.875" style="246" customWidth="1"/>
    <col min="12663" max="12900" width="8.875" style="246"/>
    <col min="12901" max="12901" width="1.875" style="246" customWidth="1"/>
    <col min="12902" max="12902" width="2.5" style="246" customWidth="1"/>
    <col min="12903" max="12903" width="3.625" style="246" customWidth="1"/>
    <col min="12904" max="12904" width="2.875" style="246" customWidth="1"/>
    <col min="12905" max="12905" width="0.875" style="246" customWidth="1"/>
    <col min="12906" max="12906" width="1.125" style="246" customWidth="1"/>
    <col min="12907" max="12907" width="5.375" style="246" customWidth="1"/>
    <col min="12908" max="12908" width="6.5" style="246" customWidth="1"/>
    <col min="12909" max="12909" width="4.125" style="246" customWidth="1"/>
    <col min="12910" max="12910" width="7.875" style="246" customWidth="1"/>
    <col min="12911" max="12911" width="8.875" style="246" customWidth="1"/>
    <col min="12912" max="12915" width="6.125" style="246" customWidth="1"/>
    <col min="12916" max="12916" width="4.875" style="246" customWidth="1"/>
    <col min="12917" max="12917" width="2.5" style="246" customWidth="1"/>
    <col min="12918" max="12918" width="4.875" style="246" customWidth="1"/>
    <col min="12919" max="13156" width="8.875" style="246"/>
    <col min="13157" max="13157" width="1.875" style="246" customWidth="1"/>
    <col min="13158" max="13158" width="2.5" style="246" customWidth="1"/>
    <col min="13159" max="13159" width="3.625" style="246" customWidth="1"/>
    <col min="13160" max="13160" width="2.875" style="246" customWidth="1"/>
    <col min="13161" max="13161" width="0.875" style="246" customWidth="1"/>
    <col min="13162" max="13162" width="1.125" style="246" customWidth="1"/>
    <col min="13163" max="13163" width="5.375" style="246" customWidth="1"/>
    <col min="13164" max="13164" width="6.5" style="246" customWidth="1"/>
    <col min="13165" max="13165" width="4.125" style="246" customWidth="1"/>
    <col min="13166" max="13166" width="7.875" style="246" customWidth="1"/>
    <col min="13167" max="13167" width="8.875" style="246" customWidth="1"/>
    <col min="13168" max="13171" width="6.125" style="246" customWidth="1"/>
    <col min="13172" max="13172" width="4.875" style="246" customWidth="1"/>
    <col min="13173" max="13173" width="2.5" style="246" customWidth="1"/>
    <col min="13174" max="13174" width="4.875" style="246" customWidth="1"/>
    <col min="13175" max="13412" width="8.875" style="246"/>
    <col min="13413" max="13413" width="1.875" style="246" customWidth="1"/>
    <col min="13414" max="13414" width="2.5" style="246" customWidth="1"/>
    <col min="13415" max="13415" width="3.625" style="246" customWidth="1"/>
    <col min="13416" max="13416" width="2.875" style="246" customWidth="1"/>
    <col min="13417" max="13417" width="0.875" style="246" customWidth="1"/>
    <col min="13418" max="13418" width="1.125" style="246" customWidth="1"/>
    <col min="13419" max="13419" width="5.375" style="246" customWidth="1"/>
    <col min="13420" max="13420" width="6.5" style="246" customWidth="1"/>
    <col min="13421" max="13421" width="4.125" style="246" customWidth="1"/>
    <col min="13422" max="13422" width="7.875" style="246" customWidth="1"/>
    <col min="13423" max="13423" width="8.875" style="246" customWidth="1"/>
    <col min="13424" max="13427" width="6.125" style="246" customWidth="1"/>
    <col min="13428" max="13428" width="4.875" style="246" customWidth="1"/>
    <col min="13429" max="13429" width="2.5" style="246" customWidth="1"/>
    <col min="13430" max="13430" width="4.875" style="246" customWidth="1"/>
    <col min="13431" max="13668" width="8.875" style="246"/>
    <col min="13669" max="13669" width="1.875" style="246" customWidth="1"/>
    <col min="13670" max="13670" width="2.5" style="246" customWidth="1"/>
    <col min="13671" max="13671" width="3.625" style="246" customWidth="1"/>
    <col min="13672" max="13672" width="2.875" style="246" customWidth="1"/>
    <col min="13673" max="13673" width="0.875" style="246" customWidth="1"/>
    <col min="13674" max="13674" width="1.125" style="246" customWidth="1"/>
    <col min="13675" max="13675" width="5.375" style="246" customWidth="1"/>
    <col min="13676" max="13676" width="6.5" style="246" customWidth="1"/>
    <col min="13677" max="13677" width="4.125" style="246" customWidth="1"/>
    <col min="13678" max="13678" width="7.875" style="246" customWidth="1"/>
    <col min="13679" max="13679" width="8.875" style="246" customWidth="1"/>
    <col min="13680" max="13683" width="6.125" style="246" customWidth="1"/>
    <col min="13684" max="13684" width="4.875" style="246" customWidth="1"/>
    <col min="13685" max="13685" width="2.5" style="246" customWidth="1"/>
    <col min="13686" max="13686" width="4.875" style="246" customWidth="1"/>
    <col min="13687" max="13924" width="8.875" style="246"/>
    <col min="13925" max="13925" width="1.875" style="246" customWidth="1"/>
    <col min="13926" max="13926" width="2.5" style="246" customWidth="1"/>
    <col min="13927" max="13927" width="3.625" style="246" customWidth="1"/>
    <col min="13928" max="13928" width="2.875" style="246" customWidth="1"/>
    <col min="13929" max="13929" width="0.875" style="246" customWidth="1"/>
    <col min="13930" max="13930" width="1.125" style="246" customWidth="1"/>
    <col min="13931" max="13931" width="5.375" style="246" customWidth="1"/>
    <col min="13932" max="13932" width="6.5" style="246" customWidth="1"/>
    <col min="13933" max="13933" width="4.125" style="246" customWidth="1"/>
    <col min="13934" max="13934" width="7.875" style="246" customWidth="1"/>
    <col min="13935" max="13935" width="8.875" style="246" customWidth="1"/>
    <col min="13936" max="13939" width="6.125" style="246" customWidth="1"/>
    <col min="13940" max="13940" width="4.875" style="246" customWidth="1"/>
    <col min="13941" max="13941" width="2.5" style="246" customWidth="1"/>
    <col min="13942" max="13942" width="4.875" style="246" customWidth="1"/>
    <col min="13943" max="14180" width="8.875" style="246"/>
    <col min="14181" max="14181" width="1.875" style="246" customWidth="1"/>
    <col min="14182" max="14182" width="2.5" style="246" customWidth="1"/>
    <col min="14183" max="14183" width="3.625" style="246" customWidth="1"/>
    <col min="14184" max="14184" width="2.875" style="246" customWidth="1"/>
    <col min="14185" max="14185" width="0.875" style="246" customWidth="1"/>
    <col min="14186" max="14186" width="1.125" style="246" customWidth="1"/>
    <col min="14187" max="14187" width="5.375" style="246" customWidth="1"/>
    <col min="14188" max="14188" width="6.5" style="246" customWidth="1"/>
    <col min="14189" max="14189" width="4.125" style="246" customWidth="1"/>
    <col min="14190" max="14190" width="7.875" style="246" customWidth="1"/>
    <col min="14191" max="14191" width="8.875" style="246" customWidth="1"/>
    <col min="14192" max="14195" width="6.125" style="246" customWidth="1"/>
    <col min="14196" max="14196" width="4.875" style="246" customWidth="1"/>
    <col min="14197" max="14197" width="2.5" style="246" customWidth="1"/>
    <col min="14198" max="14198" width="4.875" style="246" customWidth="1"/>
    <col min="14199" max="14436" width="8.875" style="246"/>
    <col min="14437" max="14437" width="1.875" style="246" customWidth="1"/>
    <col min="14438" max="14438" width="2.5" style="246" customWidth="1"/>
    <col min="14439" max="14439" width="3.625" style="246" customWidth="1"/>
    <col min="14440" max="14440" width="2.875" style="246" customWidth="1"/>
    <col min="14441" max="14441" width="0.875" style="246" customWidth="1"/>
    <col min="14442" max="14442" width="1.125" style="246" customWidth="1"/>
    <col min="14443" max="14443" width="5.375" style="246" customWidth="1"/>
    <col min="14444" max="14444" width="6.5" style="246" customWidth="1"/>
    <col min="14445" max="14445" width="4.125" style="246" customWidth="1"/>
    <col min="14446" max="14446" width="7.875" style="246" customWidth="1"/>
    <col min="14447" max="14447" width="8.875" style="246" customWidth="1"/>
    <col min="14448" max="14451" width="6.125" style="246" customWidth="1"/>
    <col min="14452" max="14452" width="4.875" style="246" customWidth="1"/>
    <col min="14453" max="14453" width="2.5" style="246" customWidth="1"/>
    <col min="14454" max="14454" width="4.875" style="246" customWidth="1"/>
    <col min="14455" max="14692" width="8.875" style="246"/>
    <col min="14693" max="14693" width="1.875" style="246" customWidth="1"/>
    <col min="14694" max="14694" width="2.5" style="246" customWidth="1"/>
    <col min="14695" max="14695" width="3.625" style="246" customWidth="1"/>
    <col min="14696" max="14696" width="2.875" style="246" customWidth="1"/>
    <col min="14697" max="14697" width="0.875" style="246" customWidth="1"/>
    <col min="14698" max="14698" width="1.125" style="246" customWidth="1"/>
    <col min="14699" max="14699" width="5.375" style="246" customWidth="1"/>
    <col min="14700" max="14700" width="6.5" style="246" customWidth="1"/>
    <col min="14701" max="14701" width="4.125" style="246" customWidth="1"/>
    <col min="14702" max="14702" width="7.875" style="246" customWidth="1"/>
    <col min="14703" max="14703" width="8.875" style="246" customWidth="1"/>
    <col min="14704" max="14707" width="6.125" style="246" customWidth="1"/>
    <col min="14708" max="14708" width="4.875" style="246" customWidth="1"/>
    <col min="14709" max="14709" width="2.5" style="246" customWidth="1"/>
    <col min="14710" max="14710" width="4.875" style="246" customWidth="1"/>
    <col min="14711" max="14948" width="8.875" style="246"/>
    <col min="14949" max="14949" width="1.875" style="246" customWidth="1"/>
    <col min="14950" max="14950" width="2.5" style="246" customWidth="1"/>
    <col min="14951" max="14951" width="3.625" style="246" customWidth="1"/>
    <col min="14952" max="14952" width="2.875" style="246" customWidth="1"/>
    <col min="14953" max="14953" width="0.875" style="246" customWidth="1"/>
    <col min="14954" max="14954" width="1.125" style="246" customWidth="1"/>
    <col min="14955" max="14955" width="5.375" style="246" customWidth="1"/>
    <col min="14956" max="14956" width="6.5" style="246" customWidth="1"/>
    <col min="14957" max="14957" width="4.125" style="246" customWidth="1"/>
    <col min="14958" max="14958" width="7.875" style="246" customWidth="1"/>
    <col min="14959" max="14959" width="8.875" style="246" customWidth="1"/>
    <col min="14960" max="14963" width="6.125" style="246" customWidth="1"/>
    <col min="14964" max="14964" width="4.875" style="246" customWidth="1"/>
    <col min="14965" max="14965" width="2.5" style="246" customWidth="1"/>
    <col min="14966" max="14966" width="4.875" style="246" customWidth="1"/>
    <col min="14967" max="15204" width="8.875" style="246"/>
    <col min="15205" max="15205" width="1.875" style="246" customWidth="1"/>
    <col min="15206" max="15206" width="2.5" style="246" customWidth="1"/>
    <col min="15207" max="15207" width="3.625" style="246" customWidth="1"/>
    <col min="15208" max="15208" width="2.875" style="246" customWidth="1"/>
    <col min="15209" max="15209" width="0.875" style="246" customWidth="1"/>
    <col min="15210" max="15210" width="1.125" style="246" customWidth="1"/>
    <col min="15211" max="15211" width="5.375" style="246" customWidth="1"/>
    <col min="15212" max="15212" width="6.5" style="246" customWidth="1"/>
    <col min="15213" max="15213" width="4.125" style="246" customWidth="1"/>
    <col min="15214" max="15214" width="7.875" style="246" customWidth="1"/>
    <col min="15215" max="15215" width="8.875" style="246" customWidth="1"/>
    <col min="15216" max="15219" width="6.125" style="246" customWidth="1"/>
    <col min="15220" max="15220" width="4.875" style="246" customWidth="1"/>
    <col min="15221" max="15221" width="2.5" style="246" customWidth="1"/>
    <col min="15222" max="15222" width="4.875" style="246" customWidth="1"/>
    <col min="15223" max="15460" width="8.875" style="246"/>
    <col min="15461" max="15461" width="1.875" style="246" customWidth="1"/>
    <col min="15462" max="15462" width="2.5" style="246" customWidth="1"/>
    <col min="15463" max="15463" width="3.625" style="246" customWidth="1"/>
    <col min="15464" max="15464" width="2.875" style="246" customWidth="1"/>
    <col min="15465" max="15465" width="0.875" style="246" customWidth="1"/>
    <col min="15466" max="15466" width="1.125" style="246" customWidth="1"/>
    <col min="15467" max="15467" width="5.375" style="246" customWidth="1"/>
    <col min="15468" max="15468" width="6.5" style="246" customWidth="1"/>
    <col min="15469" max="15469" width="4.125" style="246" customWidth="1"/>
    <col min="15470" max="15470" width="7.875" style="246" customWidth="1"/>
    <col min="15471" max="15471" width="8.875" style="246" customWidth="1"/>
    <col min="15472" max="15475" width="6.125" style="246" customWidth="1"/>
    <col min="15476" max="15476" width="4.875" style="246" customWidth="1"/>
    <col min="15477" max="15477" width="2.5" style="246" customWidth="1"/>
    <col min="15478" max="15478" width="4.875" style="246" customWidth="1"/>
    <col min="15479" max="15716" width="8.875" style="246"/>
    <col min="15717" max="15717" width="1.875" style="246" customWidth="1"/>
    <col min="15718" max="15718" width="2.5" style="246" customWidth="1"/>
    <col min="15719" max="15719" width="3.625" style="246" customWidth="1"/>
    <col min="15720" max="15720" width="2.875" style="246" customWidth="1"/>
    <col min="15721" max="15721" width="0.875" style="246" customWidth="1"/>
    <col min="15722" max="15722" width="1.125" style="246" customWidth="1"/>
    <col min="15723" max="15723" width="5.375" style="246" customWidth="1"/>
    <col min="15724" max="15724" width="6.5" style="246" customWidth="1"/>
    <col min="15725" max="15725" width="4.125" style="246" customWidth="1"/>
    <col min="15726" max="15726" width="7.875" style="246" customWidth="1"/>
    <col min="15727" max="15727" width="8.875" style="246" customWidth="1"/>
    <col min="15728" max="15731" width="6.125" style="246" customWidth="1"/>
    <col min="15732" max="15732" width="4.875" style="246" customWidth="1"/>
    <col min="15733" max="15733" width="2.5" style="246" customWidth="1"/>
    <col min="15734" max="15734" width="4.875" style="246" customWidth="1"/>
    <col min="15735" max="15972" width="8.875" style="246"/>
    <col min="15973" max="15973" width="1.875" style="246" customWidth="1"/>
    <col min="15974" max="15974" width="2.5" style="246" customWidth="1"/>
    <col min="15975" max="15975" width="3.625" style="246" customWidth="1"/>
    <col min="15976" max="15976" width="2.875" style="246" customWidth="1"/>
    <col min="15977" max="15977" width="0.875" style="246" customWidth="1"/>
    <col min="15978" max="15978" width="1.125" style="246" customWidth="1"/>
    <col min="15979" max="15979" width="5.375" style="246" customWidth="1"/>
    <col min="15980" max="15980" width="6.5" style="246" customWidth="1"/>
    <col min="15981" max="15981" width="4.125" style="246" customWidth="1"/>
    <col min="15982" max="15982" width="7.875" style="246" customWidth="1"/>
    <col min="15983" max="15983" width="8.875" style="246" customWidth="1"/>
    <col min="15984" max="15987" width="6.125" style="246" customWidth="1"/>
    <col min="15988" max="15988" width="4.875" style="246" customWidth="1"/>
    <col min="15989" max="15989" width="2.5" style="246" customWidth="1"/>
    <col min="15990" max="15990" width="4.875" style="246" customWidth="1"/>
    <col min="15991" max="16228" width="8.875" style="246"/>
    <col min="16229" max="16229" width="1.875" style="246" customWidth="1"/>
    <col min="16230" max="16230" width="2.5" style="246" customWidth="1"/>
    <col min="16231" max="16231" width="3.625" style="246" customWidth="1"/>
    <col min="16232" max="16232" width="2.875" style="246" customWidth="1"/>
    <col min="16233" max="16233" width="0.875" style="246" customWidth="1"/>
    <col min="16234" max="16234" width="1.125" style="246" customWidth="1"/>
    <col min="16235" max="16235" width="5.375" style="246" customWidth="1"/>
    <col min="16236" max="16236" width="6.5" style="246" customWidth="1"/>
    <col min="16237" max="16237" width="4.125" style="246" customWidth="1"/>
    <col min="16238" max="16238" width="7.875" style="246" customWidth="1"/>
    <col min="16239" max="16239" width="8.875" style="246" customWidth="1"/>
    <col min="16240" max="16243" width="6.125" style="246" customWidth="1"/>
    <col min="16244" max="16244" width="4.875" style="246" customWidth="1"/>
    <col min="16245" max="16245" width="2.5" style="246" customWidth="1"/>
    <col min="16246" max="16246" width="4.875" style="246" customWidth="1"/>
    <col min="16247" max="16380" width="8.875" style="246"/>
    <col min="16381" max="16384" width="9" style="246" customWidth="1"/>
  </cols>
  <sheetData>
    <row r="1" spans="1:138" s="170" customFormat="1" ht="23.25" customHeight="1">
      <c r="B1" s="1343" t="s">
        <v>26</v>
      </c>
      <c r="C1" s="1343" t="s">
        <v>2</v>
      </c>
      <c r="D1" s="1343" t="s">
        <v>27</v>
      </c>
      <c r="E1" s="1343" t="s">
        <v>28</v>
      </c>
      <c r="F1" s="69"/>
      <c r="G1" s="1344" t="s">
        <v>29</v>
      </c>
      <c r="H1" s="1344"/>
      <c r="I1" s="1344"/>
      <c r="J1" s="1344"/>
      <c r="K1" s="70"/>
      <c r="L1" s="1345" t="s">
        <v>244</v>
      </c>
      <c r="M1" s="1346"/>
      <c r="N1" s="1346"/>
      <c r="O1" s="1346"/>
      <c r="P1" s="1346"/>
      <c r="Q1" s="1346"/>
      <c r="R1" s="1346"/>
      <c r="S1" s="1346"/>
      <c r="T1" s="1346"/>
      <c r="U1" s="1346"/>
      <c r="V1" s="1346"/>
      <c r="W1" s="1346"/>
      <c r="X1" s="1346"/>
      <c r="Y1" s="1346"/>
      <c r="Z1" s="1346"/>
      <c r="AA1" s="1346"/>
      <c r="AB1" s="1346"/>
      <c r="AC1" s="1347"/>
      <c r="AD1" s="70"/>
      <c r="AE1" s="1363" t="s">
        <v>30</v>
      </c>
      <c r="AF1" s="1364"/>
      <c r="AG1" s="1364"/>
      <c r="AH1" s="1364"/>
      <c r="AI1" s="1364"/>
      <c r="AJ1" s="1364"/>
      <c r="AK1" s="1364"/>
      <c r="AL1" s="1364"/>
      <c r="AM1" s="1364"/>
      <c r="AN1" s="1365"/>
      <c r="AO1" s="70"/>
      <c r="AP1" s="1363" t="s">
        <v>219</v>
      </c>
      <c r="AQ1" s="1364"/>
      <c r="AR1" s="1364"/>
      <c r="AS1" s="1364"/>
      <c r="AT1" s="1364"/>
      <c r="AU1" s="1364"/>
      <c r="AV1" s="1364"/>
      <c r="AW1" s="1364"/>
      <c r="AX1" s="1365"/>
      <c r="AY1" s="70"/>
      <c r="AZ1" s="1348" t="s">
        <v>245</v>
      </c>
      <c r="BA1" s="1364"/>
      <c r="BB1" s="1364"/>
      <c r="BC1" s="1364"/>
      <c r="BD1" s="1364"/>
      <c r="BE1" s="1364"/>
      <c r="BF1" s="1364"/>
      <c r="BG1" s="1364"/>
      <c r="BH1" s="1365"/>
      <c r="BI1" s="70"/>
      <c r="BJ1" s="70"/>
      <c r="BK1" s="1363" t="s">
        <v>31</v>
      </c>
      <c r="BL1" s="1364"/>
      <c r="BM1" s="1364"/>
      <c r="BN1" s="1364"/>
      <c r="BO1" s="1364"/>
      <c r="BP1" s="1364"/>
      <c r="BQ1" s="1364"/>
      <c r="BR1" s="1364"/>
      <c r="BS1" s="1364"/>
      <c r="BT1" s="1364"/>
      <c r="BU1" s="1364"/>
      <c r="BV1" s="1365"/>
      <c r="BW1" s="70"/>
      <c r="BX1" s="1363" t="s">
        <v>32</v>
      </c>
      <c r="BY1" s="1364"/>
      <c r="BZ1" s="1364"/>
      <c r="CA1" s="1364"/>
      <c r="CB1" s="1364"/>
      <c r="CC1" s="1364"/>
      <c r="CD1" s="1364"/>
      <c r="CE1" s="1364"/>
      <c r="CF1" s="1364"/>
      <c r="CG1" s="1365"/>
      <c r="CH1" s="70"/>
      <c r="CI1" s="1344" t="s">
        <v>33</v>
      </c>
      <c r="CJ1" s="1344"/>
      <c r="CK1" s="70"/>
      <c r="CL1" s="1344" t="s">
        <v>34</v>
      </c>
      <c r="CM1" s="1344"/>
      <c r="CN1" s="1344"/>
      <c r="CO1" s="70"/>
      <c r="CP1" s="1363" t="s">
        <v>35</v>
      </c>
      <c r="CQ1" s="1364"/>
      <c r="CR1" s="1364"/>
      <c r="CS1" s="1364"/>
      <c r="CT1" s="1364"/>
      <c r="CU1" s="1364"/>
      <c r="CV1" s="1364"/>
      <c r="CW1" s="1364"/>
      <c r="CX1" s="1364"/>
      <c r="CY1" s="1365"/>
      <c r="CZ1" s="70"/>
      <c r="DA1" s="1318" t="s">
        <v>220</v>
      </c>
      <c r="DB1" s="70"/>
      <c r="DC1" s="1369" t="s">
        <v>36</v>
      </c>
      <c r="DD1" s="70"/>
      <c r="DE1" s="1348" t="s">
        <v>179</v>
      </c>
      <c r="DF1" s="1371"/>
      <c r="DG1" s="1371"/>
      <c r="DH1" s="1371"/>
      <c r="DI1" s="1371"/>
      <c r="DJ1" s="1371"/>
      <c r="DK1" s="1371"/>
      <c r="DL1" s="1371"/>
      <c r="DM1" s="1349"/>
      <c r="DN1" s="70"/>
      <c r="DO1" s="1375" t="s">
        <v>174</v>
      </c>
      <c r="DP1" s="1376"/>
      <c r="DQ1" s="1376"/>
      <c r="DR1" s="1377"/>
      <c r="DS1" s="70"/>
      <c r="DT1" s="1318" t="s">
        <v>37</v>
      </c>
      <c r="DU1" s="70"/>
      <c r="DV1" s="70"/>
    </row>
    <row r="2" spans="1:138" s="170" customFormat="1" ht="13.5" customHeight="1">
      <c r="B2" s="1343"/>
      <c r="C2" s="1343"/>
      <c r="D2" s="1343"/>
      <c r="E2" s="1343"/>
      <c r="F2" s="69"/>
      <c r="G2" s="1344" t="s">
        <v>38</v>
      </c>
      <c r="H2" s="1344"/>
      <c r="I2" s="1350" t="s">
        <v>39</v>
      </c>
      <c r="J2" s="1350"/>
      <c r="K2" s="71"/>
      <c r="L2" s="1351" t="s">
        <v>38</v>
      </c>
      <c r="M2" s="1352"/>
      <c r="N2" s="1352"/>
      <c r="O2" s="1352"/>
      <c r="P2" s="1352"/>
      <c r="Q2" s="1352"/>
      <c r="R2" s="1352"/>
      <c r="S2" s="1352"/>
      <c r="T2" s="1352"/>
      <c r="U2" s="1353" t="s">
        <v>39</v>
      </c>
      <c r="V2" s="1354"/>
      <c r="W2" s="1354"/>
      <c r="X2" s="1354"/>
      <c r="Y2" s="1354"/>
      <c r="Z2" s="1354"/>
      <c r="AA2" s="1354"/>
      <c r="AB2" s="1354"/>
      <c r="AC2" s="1355"/>
      <c r="AD2" s="71"/>
      <c r="AE2" s="1366"/>
      <c r="AF2" s="1367"/>
      <c r="AG2" s="1367"/>
      <c r="AH2" s="1367"/>
      <c r="AI2" s="1367"/>
      <c r="AJ2" s="1367"/>
      <c r="AK2" s="1367"/>
      <c r="AL2" s="1367"/>
      <c r="AM2" s="1367"/>
      <c r="AN2" s="1368"/>
      <c r="AO2" s="71"/>
      <c r="AP2" s="1366"/>
      <c r="AQ2" s="1367"/>
      <c r="AR2" s="1367"/>
      <c r="AS2" s="1367"/>
      <c r="AT2" s="1367"/>
      <c r="AU2" s="1367"/>
      <c r="AV2" s="1367"/>
      <c r="AW2" s="1367"/>
      <c r="AX2" s="1368"/>
      <c r="AY2" s="71"/>
      <c r="AZ2" s="1366"/>
      <c r="BA2" s="1367"/>
      <c r="BB2" s="1367"/>
      <c r="BC2" s="1367"/>
      <c r="BD2" s="1367"/>
      <c r="BE2" s="1367"/>
      <c r="BF2" s="1367"/>
      <c r="BG2" s="1367"/>
      <c r="BH2" s="1368"/>
      <c r="BI2" s="71"/>
      <c r="BJ2" s="71"/>
      <c r="BK2" s="1366"/>
      <c r="BL2" s="1367"/>
      <c r="BM2" s="1367"/>
      <c r="BN2" s="1367"/>
      <c r="BO2" s="1367"/>
      <c r="BP2" s="1367"/>
      <c r="BQ2" s="1367"/>
      <c r="BR2" s="1367"/>
      <c r="BS2" s="1367"/>
      <c r="BT2" s="1367"/>
      <c r="BU2" s="1367"/>
      <c r="BV2" s="1368"/>
      <c r="BW2" s="71"/>
      <c r="BX2" s="1366"/>
      <c r="BY2" s="1367"/>
      <c r="BZ2" s="1367"/>
      <c r="CA2" s="1367"/>
      <c r="CB2" s="1367"/>
      <c r="CC2" s="1367"/>
      <c r="CD2" s="1367"/>
      <c r="CE2" s="1367"/>
      <c r="CF2" s="1367"/>
      <c r="CG2" s="1368"/>
      <c r="CH2" s="70"/>
      <c r="CI2" s="1362"/>
      <c r="CJ2" s="1362"/>
      <c r="CK2" s="70"/>
      <c r="CL2" s="1362"/>
      <c r="CM2" s="1362"/>
      <c r="CN2" s="1362"/>
      <c r="CO2" s="71"/>
      <c r="CP2" s="1366"/>
      <c r="CQ2" s="1367"/>
      <c r="CR2" s="1367"/>
      <c r="CS2" s="1367"/>
      <c r="CT2" s="1367"/>
      <c r="CU2" s="1367"/>
      <c r="CV2" s="1367"/>
      <c r="CW2" s="1367"/>
      <c r="CX2" s="1367"/>
      <c r="CY2" s="1368"/>
      <c r="CZ2" s="70"/>
      <c r="DA2" s="1319"/>
      <c r="DB2" s="70"/>
      <c r="DC2" s="1370"/>
      <c r="DD2" s="71"/>
      <c r="DE2" s="1372"/>
      <c r="DF2" s="1373"/>
      <c r="DG2" s="1373"/>
      <c r="DH2" s="1373"/>
      <c r="DI2" s="1373"/>
      <c r="DJ2" s="1373"/>
      <c r="DK2" s="1373"/>
      <c r="DL2" s="1373"/>
      <c r="DM2" s="1374"/>
      <c r="DN2" s="70"/>
      <c r="DO2" s="1356" t="s">
        <v>175</v>
      </c>
      <c r="DP2" s="1358" t="s">
        <v>176</v>
      </c>
      <c r="DQ2" s="1358" t="s">
        <v>177</v>
      </c>
      <c r="DR2" s="1360" t="s">
        <v>178</v>
      </c>
      <c r="DS2" s="70"/>
      <c r="DT2" s="1319"/>
      <c r="DU2" s="70"/>
      <c r="DV2" s="70"/>
    </row>
    <row r="3" spans="1:138" s="82" customFormat="1" ht="13.5" customHeight="1">
      <c r="B3" s="1343"/>
      <c r="C3" s="1343"/>
      <c r="D3" s="1343"/>
      <c r="E3" s="1343"/>
      <c r="F3" s="72"/>
      <c r="G3" s="1348" t="s">
        <v>40</v>
      </c>
      <c r="H3" s="1349"/>
      <c r="I3" s="1348" t="s">
        <v>40</v>
      </c>
      <c r="J3" s="1349"/>
      <c r="K3" s="73"/>
      <c r="L3" s="171"/>
      <c r="M3" s="172"/>
      <c r="N3" s="172"/>
      <c r="O3" s="1323" t="s">
        <v>246</v>
      </c>
      <c r="P3" s="1255"/>
      <c r="Q3" s="1255"/>
      <c r="R3" s="1255"/>
      <c r="S3" s="1255"/>
      <c r="T3" s="1324"/>
      <c r="U3" s="171"/>
      <c r="V3" s="172"/>
      <c r="W3" s="172"/>
      <c r="X3" s="1323" t="s">
        <v>246</v>
      </c>
      <c r="Y3" s="1255"/>
      <c r="Z3" s="1255"/>
      <c r="AA3" s="1255"/>
      <c r="AB3" s="1255"/>
      <c r="AC3" s="1324"/>
      <c r="AD3" s="73"/>
      <c r="AE3" s="74"/>
      <c r="AF3" s="78"/>
      <c r="AG3" s="1334" t="s">
        <v>247</v>
      </c>
      <c r="AH3" s="1335"/>
      <c r="AI3" s="1335"/>
      <c r="AJ3" s="1335"/>
      <c r="AK3" s="1335"/>
      <c r="AL3" s="1335"/>
      <c r="AM3" s="1335"/>
      <c r="AN3" s="1336"/>
      <c r="AO3" s="73"/>
      <c r="AP3" s="74"/>
      <c r="AQ3" s="78"/>
      <c r="AR3" s="1334" t="s">
        <v>247</v>
      </c>
      <c r="AS3" s="1335"/>
      <c r="AT3" s="1335"/>
      <c r="AU3" s="1335"/>
      <c r="AV3" s="1335"/>
      <c r="AW3" s="1335"/>
      <c r="AX3" s="1336"/>
      <c r="AY3" s="73"/>
      <c r="AZ3" s="74"/>
      <c r="BA3" s="78"/>
      <c r="BB3" s="1334" t="s">
        <v>247</v>
      </c>
      <c r="BC3" s="1335"/>
      <c r="BD3" s="1335"/>
      <c r="BE3" s="1335"/>
      <c r="BF3" s="1335"/>
      <c r="BG3" s="1335"/>
      <c r="BH3" s="1336"/>
      <c r="BI3" s="76"/>
      <c r="BJ3" s="76"/>
      <c r="BK3" s="79"/>
      <c r="BL3" s="80"/>
      <c r="BM3" s="1334" t="s">
        <v>247</v>
      </c>
      <c r="BN3" s="1335"/>
      <c r="BO3" s="1335"/>
      <c r="BP3" s="1335"/>
      <c r="BQ3" s="1335"/>
      <c r="BR3" s="1335"/>
      <c r="BS3" s="1336"/>
      <c r="BT3" s="81"/>
      <c r="BU3" s="73"/>
      <c r="BV3" s="1311"/>
      <c r="BW3" s="76"/>
      <c r="BX3" s="79"/>
      <c r="BZ3" s="80"/>
      <c r="CA3" s="1334" t="s">
        <v>247</v>
      </c>
      <c r="CB3" s="1335"/>
      <c r="CC3" s="1335"/>
      <c r="CD3" s="1335"/>
      <c r="CE3" s="1335"/>
      <c r="CF3" s="1335"/>
      <c r="CG3" s="1336"/>
      <c r="CH3" s="73"/>
      <c r="CI3" s="1328" t="s">
        <v>41</v>
      </c>
      <c r="CJ3" s="1329"/>
      <c r="CK3" s="73"/>
      <c r="CL3" s="79"/>
      <c r="CM3" s="1330" t="s">
        <v>41</v>
      </c>
      <c r="CN3" s="1329"/>
      <c r="CO3" s="76"/>
      <c r="CP3" s="79"/>
      <c r="CQ3" s="80"/>
      <c r="CR3" s="1331" t="s">
        <v>247</v>
      </c>
      <c r="CS3" s="1332"/>
      <c r="CT3" s="1332"/>
      <c r="CU3" s="1332"/>
      <c r="CV3" s="1332"/>
      <c r="CW3" s="1332"/>
      <c r="CX3" s="1332"/>
      <c r="CY3" s="1333"/>
      <c r="CZ3" s="73"/>
      <c r="DA3" s="1319"/>
      <c r="DB3" s="73"/>
      <c r="DC3" s="1370"/>
      <c r="DD3" s="76"/>
      <c r="DE3" s="79"/>
      <c r="DF3" s="80"/>
      <c r="DG3" s="1334" t="s">
        <v>247</v>
      </c>
      <c r="DH3" s="1335"/>
      <c r="DI3" s="1335"/>
      <c r="DJ3" s="1335"/>
      <c r="DK3" s="1335"/>
      <c r="DL3" s="1335"/>
      <c r="DM3" s="1336"/>
      <c r="DN3" s="73"/>
      <c r="DO3" s="1357"/>
      <c r="DP3" s="1359"/>
      <c r="DQ3" s="1359"/>
      <c r="DR3" s="1361"/>
      <c r="DS3" s="73"/>
      <c r="DT3" s="1319"/>
      <c r="DU3" s="121"/>
      <c r="DV3" s="121"/>
      <c r="DW3" s="173"/>
      <c r="DX3" s="173"/>
      <c r="DY3" s="173"/>
      <c r="DZ3" s="173"/>
      <c r="EA3" s="173"/>
      <c r="EB3" s="173"/>
      <c r="EC3" s="173"/>
      <c r="ED3" s="173"/>
      <c r="EE3" s="173"/>
      <c r="EF3" s="173"/>
      <c r="EG3" s="173"/>
      <c r="EH3" s="173"/>
    </row>
    <row r="4" spans="1:138" s="82" customFormat="1" ht="13.5" customHeight="1">
      <c r="B4" s="1318"/>
      <c r="C4" s="1318"/>
      <c r="D4" s="1318"/>
      <c r="E4" s="1318"/>
      <c r="F4" s="72"/>
      <c r="G4" s="72"/>
      <c r="H4" s="80"/>
      <c r="I4" s="72"/>
      <c r="J4" s="80"/>
      <c r="K4" s="73"/>
      <c r="L4" s="74"/>
      <c r="M4" s="75"/>
      <c r="N4" s="75"/>
      <c r="O4" s="1337" t="s">
        <v>248</v>
      </c>
      <c r="P4" s="175"/>
      <c r="Q4" s="1339" t="s">
        <v>249</v>
      </c>
      <c r="R4" s="175"/>
      <c r="S4" s="1341" t="s">
        <v>250</v>
      </c>
      <c r="T4" s="1342"/>
      <c r="U4" s="74"/>
      <c r="V4" s="75"/>
      <c r="W4" s="75"/>
      <c r="X4" s="1337" t="s">
        <v>248</v>
      </c>
      <c r="Z4" s="1339" t="s">
        <v>249</v>
      </c>
      <c r="AB4" s="1341" t="s">
        <v>250</v>
      </c>
      <c r="AC4" s="1342"/>
      <c r="AD4" s="73"/>
      <c r="AE4" s="74"/>
      <c r="AF4" s="121"/>
      <c r="AG4" s="176"/>
      <c r="AH4" s="177"/>
      <c r="AI4" s="1323" t="s">
        <v>246</v>
      </c>
      <c r="AJ4" s="1255"/>
      <c r="AK4" s="1255"/>
      <c r="AL4" s="1255"/>
      <c r="AM4" s="1324"/>
      <c r="AN4" s="77"/>
      <c r="AO4" s="73"/>
      <c r="AP4" s="74"/>
      <c r="AQ4" s="121"/>
      <c r="AR4" s="176"/>
      <c r="AS4" s="177"/>
      <c r="AT4" s="1323" t="s">
        <v>246</v>
      </c>
      <c r="AU4" s="1255"/>
      <c r="AV4" s="1255"/>
      <c r="AW4" s="1255"/>
      <c r="AX4" s="1324"/>
      <c r="AY4" s="73"/>
      <c r="AZ4" s="74"/>
      <c r="BA4" s="121"/>
      <c r="BB4" s="176"/>
      <c r="BC4" s="177"/>
      <c r="BD4" s="1323" t="s">
        <v>246</v>
      </c>
      <c r="BE4" s="1255"/>
      <c r="BF4" s="1255"/>
      <c r="BG4" s="1255"/>
      <c r="BH4" s="1324"/>
      <c r="BI4" s="76"/>
      <c r="BJ4" s="76"/>
      <c r="BK4" s="79"/>
      <c r="BL4" s="80"/>
      <c r="BM4" s="178"/>
      <c r="BN4" s="179"/>
      <c r="BO4" s="1323" t="s">
        <v>246</v>
      </c>
      <c r="BP4" s="1255"/>
      <c r="BQ4" s="1255"/>
      <c r="BR4" s="1255"/>
      <c r="BS4" s="1324"/>
      <c r="BT4" s="81"/>
      <c r="BU4" s="73"/>
      <c r="BV4" s="1311"/>
      <c r="BW4" s="76"/>
      <c r="BX4" s="79"/>
      <c r="BZ4" s="80"/>
      <c r="CA4" s="176"/>
      <c r="CB4" s="177"/>
      <c r="CC4" s="1323" t="s">
        <v>246</v>
      </c>
      <c r="CD4" s="1255"/>
      <c r="CE4" s="1255"/>
      <c r="CF4" s="1255"/>
      <c r="CG4" s="1324"/>
      <c r="CH4" s="73"/>
      <c r="CI4" s="89"/>
      <c r="CJ4" s="90"/>
      <c r="CK4" s="73"/>
      <c r="CL4" s="79"/>
      <c r="CM4" s="91"/>
      <c r="CN4" s="90"/>
      <c r="CO4" s="76"/>
      <c r="CP4" s="79"/>
      <c r="CQ4" s="80"/>
      <c r="CR4" s="180"/>
      <c r="CS4" s="177"/>
      <c r="CT4" s="1323" t="s">
        <v>246</v>
      </c>
      <c r="CU4" s="1255"/>
      <c r="CV4" s="1255"/>
      <c r="CW4" s="1255"/>
      <c r="CX4" s="1324"/>
      <c r="CY4" s="80"/>
      <c r="CZ4" s="73"/>
      <c r="DA4" s="1319"/>
      <c r="DB4" s="73"/>
      <c r="DC4" s="1370"/>
      <c r="DD4" s="76"/>
      <c r="DE4" s="79"/>
      <c r="DF4" s="80"/>
      <c r="DG4" s="176"/>
      <c r="DH4" s="179"/>
      <c r="DI4" s="1323" t="s">
        <v>246</v>
      </c>
      <c r="DJ4" s="1255"/>
      <c r="DK4" s="1255"/>
      <c r="DL4" s="1255"/>
      <c r="DM4" s="1324"/>
      <c r="DN4" s="73"/>
      <c r="DO4" s="1357"/>
      <c r="DP4" s="1359"/>
      <c r="DQ4" s="1359"/>
      <c r="DR4" s="1361"/>
      <c r="DS4" s="73"/>
      <c r="DT4" s="1319"/>
      <c r="DU4" s="121"/>
      <c r="DV4" s="121"/>
      <c r="DW4" s="173"/>
      <c r="DX4" s="173"/>
      <c r="DY4" s="173"/>
      <c r="DZ4" s="173"/>
      <c r="EA4" s="173"/>
      <c r="EB4" s="173"/>
      <c r="EC4" s="173"/>
      <c r="ED4" s="173"/>
      <c r="EE4" s="173"/>
      <c r="EF4" s="173"/>
      <c r="EG4" s="173"/>
      <c r="EH4" s="173"/>
    </row>
    <row r="5" spans="1:138" s="82" customFormat="1" ht="13.5" customHeight="1">
      <c r="B5" s="1318"/>
      <c r="C5" s="1318"/>
      <c r="D5" s="1318"/>
      <c r="E5" s="1318"/>
      <c r="F5" s="72"/>
      <c r="G5" s="74"/>
      <c r="H5" s="83" t="s">
        <v>251</v>
      </c>
      <c r="I5" s="74"/>
      <c r="J5" s="83" t="s">
        <v>251</v>
      </c>
      <c r="K5" s="84"/>
      <c r="L5" s="79"/>
      <c r="M5" s="85" t="s">
        <v>252</v>
      </c>
      <c r="N5" s="76"/>
      <c r="O5" s="1338"/>
      <c r="P5" s="181"/>
      <c r="Q5" s="1340"/>
      <c r="R5" s="181"/>
      <c r="S5" s="182"/>
      <c r="T5" s="183" t="s">
        <v>252</v>
      </c>
      <c r="U5" s="86"/>
      <c r="V5" s="85" t="s">
        <v>252</v>
      </c>
      <c r="W5" s="75"/>
      <c r="X5" s="1338"/>
      <c r="Y5" s="75"/>
      <c r="Z5" s="1340"/>
      <c r="AA5" s="75"/>
      <c r="AB5" s="182"/>
      <c r="AC5" s="183" t="s">
        <v>252</v>
      </c>
      <c r="AD5" s="71"/>
      <c r="AE5" s="79"/>
      <c r="AF5" s="87"/>
      <c r="AG5" s="176"/>
      <c r="AH5" s="177"/>
      <c r="AI5" s="174" t="s">
        <v>253</v>
      </c>
      <c r="AJ5" s="181"/>
      <c r="AK5" s="184" t="s">
        <v>249</v>
      </c>
      <c r="AL5" s="181"/>
      <c r="AM5" s="185" t="s">
        <v>250</v>
      </c>
      <c r="AN5" s="186"/>
      <c r="AO5" s="71"/>
      <c r="AP5" s="79"/>
      <c r="AQ5" s="87"/>
      <c r="AR5" s="176"/>
      <c r="AS5" s="177"/>
      <c r="AT5" s="174" t="s">
        <v>253</v>
      </c>
      <c r="AU5" s="181"/>
      <c r="AV5" s="184" t="s">
        <v>249</v>
      </c>
      <c r="AW5" s="181"/>
      <c r="AX5" s="185" t="s">
        <v>250</v>
      </c>
      <c r="AY5" s="71"/>
      <c r="AZ5" s="79"/>
      <c r="BA5" s="87"/>
      <c r="BB5" s="176"/>
      <c r="BC5" s="177"/>
      <c r="BD5" s="174" t="s">
        <v>253</v>
      </c>
      <c r="BE5" s="181"/>
      <c r="BF5" s="184" t="s">
        <v>249</v>
      </c>
      <c r="BG5" s="181"/>
      <c r="BH5" s="185" t="s">
        <v>250</v>
      </c>
      <c r="BI5" s="76"/>
      <c r="BJ5" s="76"/>
      <c r="BK5" s="74"/>
      <c r="BL5" s="84"/>
      <c r="BM5" s="178"/>
      <c r="BN5" s="179"/>
      <c r="BO5" s="174" t="s">
        <v>253</v>
      </c>
      <c r="BP5" s="181"/>
      <c r="BQ5" s="184" t="s">
        <v>249</v>
      </c>
      <c r="BR5" s="181"/>
      <c r="BS5" s="185" t="s">
        <v>250</v>
      </c>
      <c r="BT5" s="81"/>
      <c r="BU5" s="71"/>
      <c r="BV5" s="1311"/>
      <c r="BW5" s="76"/>
      <c r="BX5" s="74"/>
      <c r="BY5" s="88" t="s">
        <v>167</v>
      </c>
      <c r="BZ5" s="84"/>
      <c r="CA5" s="176"/>
      <c r="CB5" s="177"/>
      <c r="CC5" s="174" t="s">
        <v>253</v>
      </c>
      <c r="CD5" s="75"/>
      <c r="CE5" s="184" t="s">
        <v>249</v>
      </c>
      <c r="CF5" s="75"/>
      <c r="CG5" s="185" t="s">
        <v>250</v>
      </c>
      <c r="CH5" s="73"/>
      <c r="CI5" s="89" t="s">
        <v>42</v>
      </c>
      <c r="CJ5" s="90" t="s">
        <v>43</v>
      </c>
      <c r="CK5" s="73"/>
      <c r="CL5" s="79"/>
      <c r="CM5" s="91" t="s">
        <v>42</v>
      </c>
      <c r="CN5" s="90" t="s">
        <v>43</v>
      </c>
      <c r="CO5" s="76"/>
      <c r="CP5" s="74"/>
      <c r="CQ5" s="84"/>
      <c r="CR5" s="180"/>
      <c r="CS5" s="177"/>
      <c r="CT5" s="174" t="s">
        <v>253</v>
      </c>
      <c r="CU5" s="181"/>
      <c r="CV5" s="184" t="s">
        <v>249</v>
      </c>
      <c r="CW5" s="181"/>
      <c r="CX5" s="185" t="s">
        <v>250</v>
      </c>
      <c r="CY5" s="80"/>
      <c r="CZ5" s="73"/>
      <c r="DA5" s="1319"/>
      <c r="DB5" s="73"/>
      <c r="DC5" s="1370"/>
      <c r="DD5" s="76"/>
      <c r="DE5" s="74"/>
      <c r="DF5" s="84"/>
      <c r="DG5" s="176"/>
      <c r="DH5" s="179"/>
      <c r="DI5" s="174" t="s">
        <v>253</v>
      </c>
      <c r="DJ5" s="181"/>
      <c r="DK5" s="184" t="s">
        <v>249</v>
      </c>
      <c r="DL5" s="181"/>
      <c r="DM5" s="185" t="s">
        <v>250</v>
      </c>
      <c r="DN5" s="73"/>
      <c r="DO5" s="1357"/>
      <c r="DP5" s="1359"/>
      <c r="DQ5" s="1359"/>
      <c r="DR5" s="1361"/>
      <c r="DS5" s="73"/>
      <c r="DT5" s="1319"/>
      <c r="DU5" s="87"/>
      <c r="DV5" s="87"/>
      <c r="DW5" s="173"/>
      <c r="DX5" s="173"/>
      <c r="DY5" s="173"/>
      <c r="DZ5" s="173"/>
      <c r="EA5" s="173"/>
      <c r="EB5" s="173"/>
      <c r="EC5" s="173"/>
      <c r="ED5" s="173"/>
      <c r="EE5" s="173"/>
      <c r="EF5" s="173"/>
      <c r="EG5" s="173"/>
      <c r="EH5" s="173"/>
    </row>
    <row r="6" spans="1:138" s="82" customFormat="1">
      <c r="B6" s="92" t="s">
        <v>44</v>
      </c>
      <c r="C6" s="92" t="s">
        <v>45</v>
      </c>
      <c r="D6" s="92" t="s">
        <v>46</v>
      </c>
      <c r="E6" s="92" t="s">
        <v>47</v>
      </c>
      <c r="F6" s="73"/>
      <c r="G6" s="1322" t="s">
        <v>168</v>
      </c>
      <c r="H6" s="1322"/>
      <c r="I6" s="1322" t="s">
        <v>168</v>
      </c>
      <c r="J6" s="1322"/>
      <c r="K6" s="71"/>
      <c r="L6" s="1292" t="s">
        <v>169</v>
      </c>
      <c r="M6" s="1316"/>
      <c r="N6" s="1316"/>
      <c r="O6" s="1316"/>
      <c r="P6" s="1316"/>
      <c r="Q6" s="1316"/>
      <c r="R6" s="1316"/>
      <c r="S6" s="1316"/>
      <c r="T6" s="1316"/>
      <c r="U6" s="1325" t="s">
        <v>169</v>
      </c>
      <c r="V6" s="1326"/>
      <c r="W6" s="1326"/>
      <c r="X6" s="1326"/>
      <c r="Y6" s="1326"/>
      <c r="Z6" s="1326"/>
      <c r="AA6" s="1326"/>
      <c r="AB6" s="1326"/>
      <c r="AC6" s="1327"/>
      <c r="AD6" s="71"/>
      <c r="AE6" s="1292" t="s">
        <v>170</v>
      </c>
      <c r="AF6" s="1316"/>
      <c r="AG6" s="1316"/>
      <c r="AH6" s="1316"/>
      <c r="AI6" s="1316"/>
      <c r="AJ6" s="1316"/>
      <c r="AK6" s="1316"/>
      <c r="AL6" s="1316"/>
      <c r="AM6" s="1316"/>
      <c r="AN6" s="1317"/>
      <c r="AO6" s="71"/>
      <c r="AP6" s="1292" t="s">
        <v>48</v>
      </c>
      <c r="AQ6" s="1316"/>
      <c r="AR6" s="1316"/>
      <c r="AS6" s="1316"/>
      <c r="AT6" s="1316"/>
      <c r="AU6" s="1316"/>
      <c r="AV6" s="1316"/>
      <c r="AW6" s="1316"/>
      <c r="AX6" s="1317"/>
      <c r="AY6" s="71"/>
      <c r="AZ6" s="1292" t="s">
        <v>49</v>
      </c>
      <c r="BA6" s="1316"/>
      <c r="BB6" s="1316"/>
      <c r="BC6" s="1316"/>
      <c r="BD6" s="1316"/>
      <c r="BE6" s="1316"/>
      <c r="BF6" s="1316"/>
      <c r="BG6" s="1316"/>
      <c r="BH6" s="1317"/>
      <c r="BI6" s="76"/>
      <c r="BJ6" s="76"/>
      <c r="BK6" s="1322" t="s">
        <v>50</v>
      </c>
      <c r="BL6" s="1322"/>
      <c r="BM6" s="1322"/>
      <c r="BN6" s="1322"/>
      <c r="BO6" s="1322"/>
      <c r="BP6" s="1322"/>
      <c r="BQ6" s="1322"/>
      <c r="BR6" s="1322"/>
      <c r="BS6" s="1322"/>
      <c r="BT6" s="1322"/>
      <c r="BU6" s="1322"/>
      <c r="BV6" s="1322"/>
      <c r="BW6" s="76"/>
      <c r="BX6" s="1292" t="s">
        <v>51</v>
      </c>
      <c r="BY6" s="1316"/>
      <c r="BZ6" s="1316"/>
      <c r="CA6" s="1316"/>
      <c r="CB6" s="1316"/>
      <c r="CC6" s="1316"/>
      <c r="CD6" s="1316"/>
      <c r="CE6" s="1316"/>
      <c r="CF6" s="1316"/>
      <c r="CG6" s="1317"/>
      <c r="CH6" s="73"/>
      <c r="CI6" s="1322" t="s">
        <v>52</v>
      </c>
      <c r="CJ6" s="1322"/>
      <c r="CK6" s="73"/>
      <c r="CL6" s="1322" t="s">
        <v>171</v>
      </c>
      <c r="CM6" s="1322"/>
      <c r="CN6" s="1322"/>
      <c r="CO6" s="76"/>
      <c r="CP6" s="1292" t="s">
        <v>53</v>
      </c>
      <c r="CQ6" s="1316"/>
      <c r="CR6" s="1316"/>
      <c r="CS6" s="1316"/>
      <c r="CT6" s="1316"/>
      <c r="CU6" s="1316"/>
      <c r="CV6" s="1316"/>
      <c r="CW6" s="1316"/>
      <c r="CX6" s="1316"/>
      <c r="CY6" s="1317"/>
      <c r="CZ6" s="73"/>
      <c r="DA6" s="93" t="s">
        <v>54</v>
      </c>
      <c r="DB6" s="73"/>
      <c r="DC6" s="94" t="s">
        <v>55</v>
      </c>
      <c r="DD6" s="76"/>
      <c r="DE6" s="1292" t="s">
        <v>215</v>
      </c>
      <c r="DF6" s="1316"/>
      <c r="DG6" s="1316"/>
      <c r="DH6" s="1316"/>
      <c r="DI6" s="1316"/>
      <c r="DJ6" s="1316"/>
      <c r="DK6" s="1316"/>
      <c r="DL6" s="1316"/>
      <c r="DM6" s="1317"/>
      <c r="DN6" s="73"/>
      <c r="DO6" s="1292" t="s">
        <v>221</v>
      </c>
      <c r="DP6" s="1316"/>
      <c r="DQ6" s="1316"/>
      <c r="DR6" s="1317"/>
      <c r="DS6" s="73"/>
      <c r="DT6" s="93" t="s">
        <v>254</v>
      </c>
      <c r="DU6" s="87"/>
      <c r="DV6" s="87"/>
      <c r="DW6" s="173"/>
      <c r="DX6" s="173"/>
      <c r="DY6" s="173"/>
      <c r="DZ6" s="173"/>
      <c r="EA6" s="173"/>
      <c r="EB6" s="173"/>
      <c r="EC6" s="173"/>
      <c r="ED6" s="173"/>
      <c r="EE6" s="173"/>
      <c r="EF6" s="173"/>
      <c r="EG6" s="173"/>
      <c r="EH6" s="173"/>
    </row>
    <row r="7" spans="1:138" s="82" customFormat="1">
      <c r="A7" s="12">
        <v>1</v>
      </c>
      <c r="B7" s="187">
        <v>2</v>
      </c>
      <c r="C7" s="188">
        <v>3</v>
      </c>
      <c r="D7" s="188">
        <v>4</v>
      </c>
      <c r="E7" s="188">
        <v>5</v>
      </c>
      <c r="F7" s="189">
        <v>6</v>
      </c>
      <c r="G7" s="190">
        <v>7</v>
      </c>
      <c r="H7" s="190">
        <v>8</v>
      </c>
      <c r="I7" s="189">
        <v>9</v>
      </c>
      <c r="J7" s="189">
        <v>10</v>
      </c>
      <c r="K7" s="189">
        <v>11</v>
      </c>
      <c r="L7" s="191">
        <v>12</v>
      </c>
      <c r="M7" s="191">
        <v>13</v>
      </c>
      <c r="N7" s="189">
        <v>14</v>
      </c>
      <c r="O7" s="191">
        <v>15</v>
      </c>
      <c r="P7" s="191">
        <v>16</v>
      </c>
      <c r="Q7" s="189">
        <v>17</v>
      </c>
      <c r="R7" s="191">
        <v>18</v>
      </c>
      <c r="S7" s="191">
        <v>19</v>
      </c>
      <c r="T7" s="189">
        <v>20</v>
      </c>
      <c r="U7" s="191">
        <v>21</v>
      </c>
      <c r="V7" s="191">
        <v>22</v>
      </c>
      <c r="W7" s="189">
        <v>23</v>
      </c>
      <c r="X7" s="191">
        <v>24</v>
      </c>
      <c r="Y7" s="191">
        <v>25</v>
      </c>
      <c r="Z7" s="189">
        <v>26</v>
      </c>
      <c r="AA7" s="191">
        <v>27</v>
      </c>
      <c r="AB7" s="191">
        <v>28</v>
      </c>
      <c r="AC7" s="189">
        <v>29</v>
      </c>
      <c r="AD7" s="191">
        <v>30</v>
      </c>
      <c r="AE7" s="191">
        <v>31</v>
      </c>
      <c r="AF7" s="189">
        <v>32</v>
      </c>
      <c r="AG7" s="191">
        <v>33</v>
      </c>
      <c r="AH7" s="191">
        <v>34</v>
      </c>
      <c r="AI7" s="189">
        <v>35</v>
      </c>
      <c r="AJ7" s="191">
        <v>36</v>
      </c>
      <c r="AK7" s="191">
        <v>37</v>
      </c>
      <c r="AL7" s="189">
        <v>38</v>
      </c>
      <c r="AM7" s="191">
        <v>39</v>
      </c>
      <c r="AN7" s="191">
        <v>40</v>
      </c>
      <c r="AO7" s="189">
        <v>41</v>
      </c>
      <c r="AP7" s="191">
        <v>42</v>
      </c>
      <c r="AQ7" s="189">
        <v>43</v>
      </c>
      <c r="AR7" s="191">
        <v>44</v>
      </c>
      <c r="AS7" s="189">
        <v>45</v>
      </c>
      <c r="AT7" s="191">
        <v>46</v>
      </c>
      <c r="AU7" s="189">
        <v>47</v>
      </c>
      <c r="AV7" s="191">
        <v>48</v>
      </c>
      <c r="AW7" s="189">
        <v>49</v>
      </c>
      <c r="AX7" s="191">
        <v>50</v>
      </c>
      <c r="AY7" s="189">
        <v>51</v>
      </c>
      <c r="AZ7" s="191">
        <v>52</v>
      </c>
      <c r="BA7" s="189">
        <v>53</v>
      </c>
      <c r="BB7" s="191">
        <v>54</v>
      </c>
      <c r="BC7" s="189">
        <v>55</v>
      </c>
      <c r="BD7" s="191">
        <v>56</v>
      </c>
      <c r="BE7" s="189">
        <v>57</v>
      </c>
      <c r="BF7" s="191">
        <v>58</v>
      </c>
      <c r="BG7" s="189">
        <v>59</v>
      </c>
      <c r="BH7" s="191">
        <v>60</v>
      </c>
      <c r="BI7" s="189">
        <v>61</v>
      </c>
      <c r="BJ7" s="191">
        <v>62</v>
      </c>
      <c r="BK7" s="189">
        <v>63</v>
      </c>
      <c r="BL7" s="191">
        <v>64</v>
      </c>
      <c r="BM7" s="189">
        <v>65</v>
      </c>
      <c r="BN7" s="191">
        <v>66</v>
      </c>
      <c r="BO7" s="189">
        <v>67</v>
      </c>
      <c r="BP7" s="191">
        <v>68</v>
      </c>
      <c r="BQ7" s="189">
        <v>69</v>
      </c>
      <c r="BR7" s="191">
        <v>70</v>
      </c>
      <c r="BS7" s="189">
        <v>71</v>
      </c>
      <c r="BT7" s="191">
        <v>72</v>
      </c>
      <c r="BU7" s="189">
        <v>73</v>
      </c>
      <c r="BV7" s="191">
        <v>74</v>
      </c>
      <c r="BW7" s="189">
        <v>75</v>
      </c>
      <c r="BX7" s="191">
        <v>76</v>
      </c>
      <c r="BY7" s="189">
        <v>77</v>
      </c>
      <c r="BZ7" s="191">
        <v>78</v>
      </c>
      <c r="CA7" s="189">
        <v>79</v>
      </c>
      <c r="CB7" s="191">
        <v>80</v>
      </c>
      <c r="CC7" s="189">
        <v>81</v>
      </c>
      <c r="CD7" s="191">
        <v>82</v>
      </c>
      <c r="CE7" s="189">
        <v>83</v>
      </c>
      <c r="CF7" s="191">
        <v>84</v>
      </c>
      <c r="CG7" s="189">
        <v>85</v>
      </c>
      <c r="CH7" s="191">
        <v>86</v>
      </c>
      <c r="CI7" s="189">
        <v>87</v>
      </c>
      <c r="CJ7" s="191">
        <v>88</v>
      </c>
      <c r="CK7" s="189">
        <v>89</v>
      </c>
      <c r="CL7" s="191">
        <v>90</v>
      </c>
      <c r="CM7" s="189">
        <v>91</v>
      </c>
      <c r="CN7" s="191">
        <v>92</v>
      </c>
      <c r="CO7" s="189">
        <v>93</v>
      </c>
      <c r="CP7" s="191">
        <v>94</v>
      </c>
      <c r="CQ7" s="189">
        <v>95</v>
      </c>
      <c r="CR7" s="191">
        <v>96</v>
      </c>
      <c r="CS7" s="189">
        <v>97</v>
      </c>
      <c r="CT7" s="191">
        <v>98</v>
      </c>
      <c r="CU7" s="189">
        <v>99</v>
      </c>
      <c r="CV7" s="191">
        <v>100</v>
      </c>
      <c r="CW7" s="189">
        <v>101</v>
      </c>
      <c r="CX7" s="191">
        <v>102</v>
      </c>
      <c r="CY7" s="189">
        <v>103</v>
      </c>
      <c r="CZ7" s="191">
        <v>104</v>
      </c>
      <c r="DA7" s="189">
        <v>105</v>
      </c>
      <c r="DB7" s="191">
        <v>106</v>
      </c>
      <c r="DC7" s="189">
        <v>107</v>
      </c>
      <c r="DD7" s="191">
        <v>108</v>
      </c>
      <c r="DE7" s="189">
        <v>109</v>
      </c>
      <c r="DF7" s="191">
        <v>110</v>
      </c>
      <c r="DG7" s="189">
        <v>111</v>
      </c>
      <c r="DH7" s="191">
        <v>112</v>
      </c>
      <c r="DI7" s="189">
        <v>113</v>
      </c>
      <c r="DJ7" s="191">
        <v>114</v>
      </c>
      <c r="DK7" s="189">
        <v>115</v>
      </c>
      <c r="DL7" s="191">
        <v>116</v>
      </c>
      <c r="DM7" s="189">
        <v>117</v>
      </c>
      <c r="DN7" s="191">
        <v>118</v>
      </c>
      <c r="DO7" s="189">
        <v>119</v>
      </c>
      <c r="DP7" s="191">
        <v>120</v>
      </c>
      <c r="DQ7" s="189">
        <v>121</v>
      </c>
      <c r="DR7" s="191">
        <v>122</v>
      </c>
      <c r="DS7" s="189">
        <v>123</v>
      </c>
      <c r="DT7" s="191">
        <v>124</v>
      </c>
      <c r="DU7" s="192"/>
      <c r="DV7" s="192"/>
      <c r="DW7" s="173"/>
      <c r="DX7" s="173"/>
      <c r="DY7" s="173"/>
      <c r="DZ7" s="173"/>
      <c r="EA7" s="173"/>
      <c r="EB7" s="173"/>
      <c r="EC7" s="173"/>
      <c r="ED7" s="173"/>
      <c r="EE7" s="173"/>
      <c r="EF7" s="173"/>
      <c r="EG7" s="173"/>
      <c r="EH7" s="173"/>
    </row>
    <row r="8" spans="1:138" s="82" customFormat="1" ht="18.600000000000001" customHeight="1">
      <c r="A8" s="12" t="s">
        <v>329</v>
      </c>
      <c r="B8" s="1318" t="s">
        <v>97</v>
      </c>
      <c r="C8" s="1305" t="s">
        <v>56</v>
      </c>
      <c r="D8" s="1286" t="s">
        <v>57</v>
      </c>
      <c r="E8" s="95" t="s">
        <v>58</v>
      </c>
      <c r="F8" s="96"/>
      <c r="G8" s="97">
        <v>139140</v>
      </c>
      <c r="H8" s="98">
        <v>147960</v>
      </c>
      <c r="I8" s="97">
        <v>109780</v>
      </c>
      <c r="J8" s="98">
        <v>118600</v>
      </c>
      <c r="K8" s="84" t="s">
        <v>68</v>
      </c>
      <c r="L8" s="99">
        <v>1370</v>
      </c>
      <c r="M8" s="100">
        <v>1450</v>
      </c>
      <c r="N8" s="193" t="s">
        <v>224</v>
      </c>
      <c r="O8" s="194" t="s">
        <v>255</v>
      </c>
      <c r="P8" s="195" t="s">
        <v>68</v>
      </c>
      <c r="Q8" s="196" t="s">
        <v>256</v>
      </c>
      <c r="R8" s="195" t="s">
        <v>68</v>
      </c>
      <c r="S8" s="197">
        <v>2.8</v>
      </c>
      <c r="T8" s="198">
        <v>2.8</v>
      </c>
      <c r="U8" s="99">
        <v>1070</v>
      </c>
      <c r="V8" s="100">
        <v>1150</v>
      </c>
      <c r="W8" s="199" t="s">
        <v>224</v>
      </c>
      <c r="X8" s="194" t="s">
        <v>255</v>
      </c>
      <c r="Y8" s="199" t="s">
        <v>68</v>
      </c>
      <c r="Z8" s="196" t="s">
        <v>256</v>
      </c>
      <c r="AA8" s="199" t="s">
        <v>68</v>
      </c>
      <c r="AB8" s="197">
        <v>2.8</v>
      </c>
      <c r="AC8" s="200">
        <v>2.8</v>
      </c>
      <c r="AD8" s="84" t="s">
        <v>68</v>
      </c>
      <c r="AE8" s="201">
        <v>8820</v>
      </c>
      <c r="AF8" s="84" t="s">
        <v>68</v>
      </c>
      <c r="AG8" s="202">
        <v>80</v>
      </c>
      <c r="AH8" s="203" t="s">
        <v>224</v>
      </c>
      <c r="AI8" s="194" t="s">
        <v>255</v>
      </c>
      <c r="AJ8" s="199" t="s">
        <v>68</v>
      </c>
      <c r="AK8" s="196" t="s">
        <v>256</v>
      </c>
      <c r="AL8" s="199" t="s">
        <v>68</v>
      </c>
      <c r="AM8" s="204">
        <v>2.8</v>
      </c>
      <c r="AN8" s="205" t="s">
        <v>257</v>
      </c>
      <c r="AO8" s="84" t="s">
        <v>68</v>
      </c>
      <c r="AP8" s="101">
        <v>3530</v>
      </c>
      <c r="AQ8" s="84" t="s">
        <v>68</v>
      </c>
      <c r="AR8" s="206">
        <v>30</v>
      </c>
      <c r="AS8" s="207" t="s">
        <v>224</v>
      </c>
      <c r="AT8" s="208" t="s">
        <v>255</v>
      </c>
      <c r="AU8" s="209" t="s">
        <v>68</v>
      </c>
      <c r="AV8" s="210" t="s">
        <v>256</v>
      </c>
      <c r="AW8" s="209" t="s">
        <v>68</v>
      </c>
      <c r="AX8" s="211">
        <v>3.7</v>
      </c>
      <c r="AY8" s="71"/>
      <c r="BB8" s="212"/>
      <c r="BC8" s="175"/>
      <c r="BE8" s="175"/>
      <c r="BG8" s="175"/>
      <c r="BI8" s="1289" t="s">
        <v>59</v>
      </c>
      <c r="BJ8" s="71"/>
      <c r="BK8" s="149"/>
      <c r="BL8" s="1288" t="s">
        <v>68</v>
      </c>
      <c r="BM8" s="213"/>
      <c r="BN8" s="118"/>
      <c r="BO8" s="118"/>
      <c r="BP8" s="118"/>
      <c r="BQ8" s="118"/>
      <c r="BR8" s="118"/>
      <c r="BS8" s="214"/>
      <c r="BT8" s="119"/>
      <c r="BU8" s="1321" t="s">
        <v>98</v>
      </c>
      <c r="BV8" s="152"/>
      <c r="BW8" s="1270" t="s">
        <v>68</v>
      </c>
      <c r="BX8" s="1301">
        <v>31220</v>
      </c>
      <c r="BY8" s="103"/>
      <c r="BZ8" s="1270" t="s">
        <v>68</v>
      </c>
      <c r="CA8" s="1252">
        <v>230</v>
      </c>
      <c r="CB8" s="1271" t="s">
        <v>224</v>
      </c>
      <c r="CC8" s="1255" t="s">
        <v>255</v>
      </c>
      <c r="CD8" s="1271" t="s">
        <v>68</v>
      </c>
      <c r="CE8" s="1258" t="s">
        <v>258</v>
      </c>
      <c r="CF8" s="1271" t="s">
        <v>68</v>
      </c>
      <c r="CG8" s="1236">
        <v>6.5</v>
      </c>
      <c r="CH8" s="1266" t="s">
        <v>68</v>
      </c>
      <c r="CI8" s="1290">
        <v>8900</v>
      </c>
      <c r="CJ8" s="1277">
        <v>9800</v>
      </c>
      <c r="CK8" s="1263" t="s">
        <v>68</v>
      </c>
      <c r="CL8" s="147" t="s">
        <v>60</v>
      </c>
      <c r="CM8" s="104">
        <v>15800</v>
      </c>
      <c r="CN8" s="105">
        <v>17600</v>
      </c>
      <c r="CO8" s="1270" t="s">
        <v>68</v>
      </c>
      <c r="CP8" s="1280">
        <v>26470</v>
      </c>
      <c r="CQ8" s="1270" t="s">
        <v>68</v>
      </c>
      <c r="CR8" s="1252">
        <v>260</v>
      </c>
      <c r="CS8" s="1271" t="s">
        <v>224</v>
      </c>
      <c r="CT8" s="1255" t="s">
        <v>255</v>
      </c>
      <c r="CU8" s="1255" t="s">
        <v>68</v>
      </c>
      <c r="CV8" s="1258" t="s">
        <v>258</v>
      </c>
      <c r="CW8" s="1255" t="s">
        <v>68</v>
      </c>
      <c r="CX8" s="1274">
        <v>2.8</v>
      </c>
      <c r="CY8" s="1315" t="s">
        <v>259</v>
      </c>
      <c r="CZ8" s="1263" t="s">
        <v>68</v>
      </c>
      <c r="DA8" s="1264">
        <v>4900</v>
      </c>
      <c r="DB8" s="1266" t="s">
        <v>69</v>
      </c>
      <c r="DC8" s="156"/>
      <c r="DD8" s="1266" t="s">
        <v>69</v>
      </c>
      <c r="DE8" s="1267">
        <v>29070</v>
      </c>
      <c r="DF8" s="1270" t="s">
        <v>68</v>
      </c>
      <c r="DG8" s="1252">
        <v>290</v>
      </c>
      <c r="DH8" s="1255" t="s">
        <v>224</v>
      </c>
      <c r="DI8" s="1255" t="s">
        <v>255</v>
      </c>
      <c r="DJ8" s="1255" t="s">
        <v>68</v>
      </c>
      <c r="DK8" s="1258" t="s">
        <v>258</v>
      </c>
      <c r="DL8" s="1255" t="s">
        <v>68</v>
      </c>
      <c r="DM8" s="1236">
        <v>1.9</v>
      </c>
      <c r="DN8" s="1239" t="s">
        <v>69</v>
      </c>
      <c r="DO8" s="1240" t="s">
        <v>260</v>
      </c>
      <c r="DP8" s="1242" t="s">
        <v>260</v>
      </c>
      <c r="DQ8" s="1242" t="s">
        <v>260</v>
      </c>
      <c r="DR8" s="1244" t="s">
        <v>260</v>
      </c>
      <c r="DS8" s="102"/>
      <c r="DT8" s="1312" t="s">
        <v>261</v>
      </c>
      <c r="DU8" s="192"/>
      <c r="DW8" s="173"/>
      <c r="DX8" s="173"/>
      <c r="DY8" s="173"/>
      <c r="DZ8" s="173"/>
      <c r="EA8" s="173"/>
      <c r="EB8" s="173"/>
      <c r="EC8" s="173"/>
      <c r="ED8" s="173"/>
      <c r="EE8" s="173"/>
      <c r="EF8" s="173"/>
      <c r="EG8" s="173"/>
      <c r="EH8" s="173"/>
    </row>
    <row r="9" spans="1:138" s="82" customFormat="1" ht="18.600000000000001" customHeight="1">
      <c r="A9" s="12" t="s">
        <v>330</v>
      </c>
      <c r="B9" s="1319"/>
      <c r="C9" s="1306"/>
      <c r="D9" s="1287"/>
      <c r="E9" s="106" t="s">
        <v>8</v>
      </c>
      <c r="F9" s="96"/>
      <c r="G9" s="107">
        <v>147960</v>
      </c>
      <c r="H9" s="108">
        <v>218560</v>
      </c>
      <c r="I9" s="107">
        <v>118600</v>
      </c>
      <c r="J9" s="108">
        <v>189200</v>
      </c>
      <c r="K9" s="84" t="s">
        <v>68</v>
      </c>
      <c r="L9" s="109">
        <v>1450</v>
      </c>
      <c r="M9" s="110">
        <v>2100</v>
      </c>
      <c r="N9" s="215" t="s">
        <v>224</v>
      </c>
      <c r="O9" s="216" t="s">
        <v>255</v>
      </c>
      <c r="P9" s="216" t="s">
        <v>59</v>
      </c>
      <c r="Q9" s="216" t="s">
        <v>256</v>
      </c>
      <c r="R9" s="216" t="s">
        <v>68</v>
      </c>
      <c r="S9" s="217">
        <v>2.8</v>
      </c>
      <c r="T9" s="218">
        <v>2.7</v>
      </c>
      <c r="U9" s="109">
        <v>1150</v>
      </c>
      <c r="V9" s="110">
        <v>1800</v>
      </c>
      <c r="W9" s="219" t="s">
        <v>224</v>
      </c>
      <c r="X9" s="216" t="s">
        <v>255</v>
      </c>
      <c r="Y9" s="219" t="s">
        <v>59</v>
      </c>
      <c r="Z9" s="216" t="s">
        <v>256</v>
      </c>
      <c r="AA9" s="219" t="s">
        <v>68</v>
      </c>
      <c r="AB9" s="217">
        <v>2.8</v>
      </c>
      <c r="AC9" s="220">
        <v>2.7</v>
      </c>
      <c r="AD9" s="84" t="s">
        <v>68</v>
      </c>
      <c r="AE9" s="221">
        <v>8820</v>
      </c>
      <c r="AF9" s="84" t="s">
        <v>68</v>
      </c>
      <c r="AG9" s="222">
        <v>80</v>
      </c>
      <c r="AH9" s="223" t="s">
        <v>224</v>
      </c>
      <c r="AI9" s="224" t="s">
        <v>255</v>
      </c>
      <c r="AJ9" s="225" t="s">
        <v>68</v>
      </c>
      <c r="AK9" s="226" t="s">
        <v>256</v>
      </c>
      <c r="AL9" s="227" t="s">
        <v>68</v>
      </c>
      <c r="AM9" s="228">
        <v>2.8</v>
      </c>
      <c r="AN9" s="229"/>
      <c r="AO9" s="71"/>
      <c r="AP9" s="230"/>
      <c r="AQ9" s="71"/>
      <c r="AR9" s="231"/>
      <c r="AS9" s="232"/>
      <c r="AT9" s="230"/>
      <c r="AU9" s="232"/>
      <c r="AV9" s="230"/>
      <c r="AW9" s="232"/>
      <c r="AX9" s="230"/>
      <c r="AY9" s="71"/>
      <c r="BB9" s="212"/>
      <c r="BC9" s="175"/>
      <c r="BE9" s="175"/>
      <c r="BG9" s="175"/>
      <c r="BI9" s="1289"/>
      <c r="BJ9" s="71"/>
      <c r="BK9" s="150"/>
      <c r="BL9" s="1288"/>
      <c r="BM9" s="102"/>
      <c r="BN9" s="119"/>
      <c r="BO9" s="119"/>
      <c r="BP9" s="119"/>
      <c r="BQ9" s="119"/>
      <c r="BR9" s="119"/>
      <c r="BS9" s="233"/>
      <c r="BT9" s="119"/>
      <c r="BU9" s="1321"/>
      <c r="BV9" s="153"/>
      <c r="BW9" s="1270"/>
      <c r="BX9" s="1302"/>
      <c r="BY9" s="112">
        <v>29340</v>
      </c>
      <c r="BZ9" s="1270"/>
      <c r="CA9" s="1253"/>
      <c r="CB9" s="1272"/>
      <c r="CC9" s="1256"/>
      <c r="CD9" s="1272"/>
      <c r="CE9" s="1259"/>
      <c r="CF9" s="1272"/>
      <c r="CG9" s="1237"/>
      <c r="CH9" s="1266"/>
      <c r="CI9" s="1291"/>
      <c r="CJ9" s="1278"/>
      <c r="CK9" s="1263"/>
      <c r="CL9" s="79" t="s">
        <v>61</v>
      </c>
      <c r="CM9" s="113">
        <v>8700</v>
      </c>
      <c r="CN9" s="114">
        <v>9700</v>
      </c>
      <c r="CO9" s="1270"/>
      <c r="CP9" s="1281"/>
      <c r="CQ9" s="1270"/>
      <c r="CR9" s="1253"/>
      <c r="CS9" s="1272"/>
      <c r="CT9" s="1256"/>
      <c r="CU9" s="1256"/>
      <c r="CV9" s="1259"/>
      <c r="CW9" s="1256"/>
      <c r="CX9" s="1275"/>
      <c r="CY9" s="1261"/>
      <c r="CZ9" s="1263"/>
      <c r="DA9" s="1265"/>
      <c r="DB9" s="1266"/>
      <c r="DC9" s="157"/>
      <c r="DD9" s="1266"/>
      <c r="DE9" s="1268"/>
      <c r="DF9" s="1270"/>
      <c r="DG9" s="1253"/>
      <c r="DH9" s="1256"/>
      <c r="DI9" s="1256"/>
      <c r="DJ9" s="1256"/>
      <c r="DK9" s="1259"/>
      <c r="DL9" s="1256"/>
      <c r="DM9" s="1237"/>
      <c r="DN9" s="1239"/>
      <c r="DO9" s="1241"/>
      <c r="DP9" s="1243"/>
      <c r="DQ9" s="1243"/>
      <c r="DR9" s="1245"/>
      <c r="DS9" s="102"/>
      <c r="DT9" s="1313"/>
      <c r="DU9" s="192"/>
      <c r="DV9" s="192"/>
      <c r="DW9" s="173"/>
      <c r="DX9" s="173"/>
      <c r="DY9" s="173"/>
      <c r="DZ9" s="173"/>
      <c r="EA9" s="173"/>
      <c r="EB9" s="173"/>
      <c r="EC9" s="173"/>
      <c r="ED9" s="173"/>
      <c r="EE9" s="173"/>
      <c r="EF9" s="173"/>
      <c r="EG9" s="173"/>
      <c r="EH9" s="173"/>
    </row>
    <row r="10" spans="1:138" s="82" customFormat="1" ht="18.600000000000001" customHeight="1">
      <c r="A10" s="12" t="s">
        <v>331</v>
      </c>
      <c r="B10" s="1319"/>
      <c r="C10" s="1306"/>
      <c r="D10" s="1293" t="s">
        <v>62</v>
      </c>
      <c r="E10" s="106" t="s">
        <v>63</v>
      </c>
      <c r="F10" s="96"/>
      <c r="G10" s="107">
        <v>218560</v>
      </c>
      <c r="H10" s="108">
        <v>306810</v>
      </c>
      <c r="I10" s="107">
        <v>189200</v>
      </c>
      <c r="J10" s="108">
        <v>277450</v>
      </c>
      <c r="K10" s="84" t="s">
        <v>68</v>
      </c>
      <c r="L10" s="109">
        <v>2100</v>
      </c>
      <c r="M10" s="110">
        <v>2980</v>
      </c>
      <c r="N10" s="215" t="s">
        <v>224</v>
      </c>
      <c r="O10" s="216" t="s">
        <v>255</v>
      </c>
      <c r="P10" s="216" t="s">
        <v>59</v>
      </c>
      <c r="Q10" s="216" t="s">
        <v>256</v>
      </c>
      <c r="R10" s="216" t="s">
        <v>68</v>
      </c>
      <c r="S10" s="217">
        <v>2.7</v>
      </c>
      <c r="T10" s="218">
        <v>2.8</v>
      </c>
      <c r="U10" s="109">
        <v>1800</v>
      </c>
      <c r="V10" s="110">
        <v>2680</v>
      </c>
      <c r="W10" s="219" t="s">
        <v>224</v>
      </c>
      <c r="X10" s="216" t="s">
        <v>255</v>
      </c>
      <c r="Y10" s="219" t="s">
        <v>59</v>
      </c>
      <c r="Z10" s="216" t="s">
        <v>256</v>
      </c>
      <c r="AA10" s="219" t="s">
        <v>68</v>
      </c>
      <c r="AB10" s="217">
        <v>2.7</v>
      </c>
      <c r="AC10" s="220">
        <v>2.7</v>
      </c>
      <c r="AD10" s="115"/>
      <c r="AE10" s="116"/>
      <c r="AF10" s="117"/>
      <c r="AG10" s="235"/>
      <c r="AH10" s="236"/>
      <c r="AI10" s="119"/>
      <c r="AJ10" s="236"/>
      <c r="AK10" s="119"/>
      <c r="AL10" s="236"/>
      <c r="AM10" s="119"/>
      <c r="AN10" s="119"/>
      <c r="AO10" s="115"/>
      <c r="AP10" s="116"/>
      <c r="AQ10" s="117"/>
      <c r="AR10" s="235"/>
      <c r="AS10" s="236"/>
      <c r="AT10" s="119"/>
      <c r="AU10" s="236"/>
      <c r="AV10" s="119"/>
      <c r="AW10" s="236"/>
      <c r="AX10" s="119"/>
      <c r="AY10" s="84" t="s">
        <v>68</v>
      </c>
      <c r="AZ10" s="237">
        <v>17650</v>
      </c>
      <c r="BA10" s="84" t="s">
        <v>68</v>
      </c>
      <c r="BB10" s="206">
        <v>170</v>
      </c>
      <c r="BC10" s="207" t="s">
        <v>224</v>
      </c>
      <c r="BD10" s="208" t="s">
        <v>255</v>
      </c>
      <c r="BE10" s="209" t="s">
        <v>68</v>
      </c>
      <c r="BF10" s="210" t="s">
        <v>256</v>
      </c>
      <c r="BG10" s="207" t="s">
        <v>68</v>
      </c>
      <c r="BH10" s="211">
        <v>2.6</v>
      </c>
      <c r="BI10" s="1289"/>
      <c r="BJ10" s="71"/>
      <c r="BK10" s="150"/>
      <c r="BL10" s="1288"/>
      <c r="BM10" s="102"/>
      <c r="BN10" s="119"/>
      <c r="BO10" s="119"/>
      <c r="BP10" s="119"/>
      <c r="BQ10" s="119"/>
      <c r="BR10" s="119"/>
      <c r="BS10" s="233"/>
      <c r="BT10" s="119"/>
      <c r="BU10" s="1321"/>
      <c r="BV10" s="153"/>
      <c r="BW10" s="1270" t="s">
        <v>68</v>
      </c>
      <c r="BX10" s="1299">
        <v>29340</v>
      </c>
      <c r="BY10" s="120"/>
      <c r="BZ10" s="1270"/>
      <c r="CA10" s="1253"/>
      <c r="CB10" s="1272"/>
      <c r="CC10" s="1256"/>
      <c r="CD10" s="1272"/>
      <c r="CE10" s="1259"/>
      <c r="CF10" s="1272"/>
      <c r="CG10" s="1237"/>
      <c r="CH10" s="1266"/>
      <c r="CI10" s="1291"/>
      <c r="CJ10" s="1278"/>
      <c r="CK10" s="1263"/>
      <c r="CL10" s="79" t="s">
        <v>64</v>
      </c>
      <c r="CM10" s="113">
        <v>7600</v>
      </c>
      <c r="CN10" s="114">
        <v>8400</v>
      </c>
      <c r="CO10" s="1270"/>
      <c r="CP10" s="1281"/>
      <c r="CQ10" s="1270"/>
      <c r="CR10" s="1253"/>
      <c r="CS10" s="1272"/>
      <c r="CT10" s="1256"/>
      <c r="CU10" s="1256"/>
      <c r="CV10" s="1259"/>
      <c r="CW10" s="1256"/>
      <c r="CX10" s="1275"/>
      <c r="CY10" s="1261"/>
      <c r="CZ10" s="102"/>
      <c r="DA10" s="121"/>
      <c r="DB10" s="1266"/>
      <c r="DC10" s="157"/>
      <c r="DD10" s="1266"/>
      <c r="DE10" s="1268"/>
      <c r="DF10" s="1270"/>
      <c r="DG10" s="1253"/>
      <c r="DH10" s="1256"/>
      <c r="DI10" s="1256"/>
      <c r="DJ10" s="1256"/>
      <c r="DK10" s="1259"/>
      <c r="DL10" s="1256"/>
      <c r="DM10" s="1237"/>
      <c r="DN10" s="1239"/>
      <c r="DO10" s="1246">
        <v>0.01</v>
      </c>
      <c r="DP10" s="1248">
        <v>0.02</v>
      </c>
      <c r="DQ10" s="1248">
        <v>0.04</v>
      </c>
      <c r="DR10" s="1250">
        <v>0.05</v>
      </c>
      <c r="DS10" s="102"/>
      <c r="DT10" s="1313"/>
      <c r="DU10" s="192"/>
      <c r="DW10" s="173"/>
      <c r="DX10" s="173"/>
      <c r="DY10" s="173"/>
      <c r="DZ10" s="173"/>
      <c r="EA10" s="173"/>
      <c r="EB10" s="173"/>
      <c r="EC10" s="173"/>
      <c r="ED10" s="173"/>
      <c r="EE10" s="173"/>
      <c r="EF10" s="173"/>
      <c r="EG10" s="173"/>
      <c r="EH10" s="173"/>
    </row>
    <row r="11" spans="1:138" s="82" customFormat="1" ht="18.600000000000001" customHeight="1">
      <c r="A11" s="12" t="s">
        <v>332</v>
      </c>
      <c r="B11" s="1319"/>
      <c r="C11" s="1306"/>
      <c r="D11" s="1294"/>
      <c r="E11" s="122" t="s">
        <v>11</v>
      </c>
      <c r="F11" s="96"/>
      <c r="G11" s="123">
        <v>306810</v>
      </c>
      <c r="H11" s="124"/>
      <c r="I11" s="123">
        <v>277450</v>
      </c>
      <c r="J11" s="124"/>
      <c r="K11" s="84" t="s">
        <v>68</v>
      </c>
      <c r="L11" s="111">
        <v>2980</v>
      </c>
      <c r="M11" s="125"/>
      <c r="N11" s="238" t="s">
        <v>224</v>
      </c>
      <c r="O11" s="239" t="s">
        <v>255</v>
      </c>
      <c r="P11" s="239" t="s">
        <v>59</v>
      </c>
      <c r="Q11" s="239" t="s">
        <v>256</v>
      </c>
      <c r="R11" s="239" t="s">
        <v>68</v>
      </c>
      <c r="S11" s="240">
        <v>2.8</v>
      </c>
      <c r="T11" s="241"/>
      <c r="U11" s="111">
        <v>2680</v>
      </c>
      <c r="V11" s="125"/>
      <c r="W11" s="242" t="s">
        <v>224</v>
      </c>
      <c r="X11" s="239" t="s">
        <v>255</v>
      </c>
      <c r="Y11" s="243" t="s">
        <v>59</v>
      </c>
      <c r="Z11" s="239" t="s">
        <v>256</v>
      </c>
      <c r="AA11" s="243" t="s">
        <v>68</v>
      </c>
      <c r="AB11" s="240">
        <v>2.7</v>
      </c>
      <c r="AC11" s="244"/>
      <c r="AD11" s="115"/>
      <c r="AE11" s="116"/>
      <c r="AF11" s="117"/>
      <c r="AG11" s="245"/>
      <c r="AH11" s="236"/>
      <c r="AI11" s="119"/>
      <c r="AJ11" s="236"/>
      <c r="AK11" s="119"/>
      <c r="AL11" s="236"/>
      <c r="AM11" s="119"/>
      <c r="AN11" s="119"/>
      <c r="AO11" s="115"/>
      <c r="AP11" s="116"/>
      <c r="AQ11" s="117"/>
      <c r="AR11" s="245"/>
      <c r="AS11" s="236"/>
      <c r="AT11" s="119"/>
      <c r="AU11" s="236"/>
      <c r="AV11" s="119"/>
      <c r="AW11" s="236"/>
      <c r="AX11" s="119"/>
      <c r="AY11" s="115"/>
      <c r="AZ11" s="116"/>
      <c r="BA11" s="116"/>
      <c r="BB11" s="235"/>
      <c r="BC11" s="236"/>
      <c r="BD11" s="119"/>
      <c r="BE11" s="236"/>
      <c r="BF11" s="119"/>
      <c r="BG11" s="236"/>
      <c r="BH11" s="119"/>
      <c r="BI11" s="1289"/>
      <c r="BJ11" s="71"/>
      <c r="BK11" s="150"/>
      <c r="BL11" s="1288"/>
      <c r="BM11" s="102"/>
      <c r="BN11" s="119"/>
      <c r="BO11" s="119"/>
      <c r="BP11" s="119"/>
      <c r="BQ11" s="119"/>
      <c r="BR11" s="119"/>
      <c r="BS11" s="233"/>
      <c r="BT11" s="119"/>
      <c r="BU11" s="1321"/>
      <c r="BV11" s="153"/>
      <c r="BW11" s="1270"/>
      <c r="BX11" s="1300"/>
      <c r="BY11" s="127"/>
      <c r="BZ11" s="1270"/>
      <c r="CA11" s="1254"/>
      <c r="CB11" s="1273"/>
      <c r="CC11" s="1257"/>
      <c r="CD11" s="1273"/>
      <c r="CE11" s="1260"/>
      <c r="CF11" s="1273"/>
      <c r="CG11" s="1238"/>
      <c r="CH11" s="1266"/>
      <c r="CI11" s="1292"/>
      <c r="CJ11" s="1279"/>
      <c r="CK11" s="1263"/>
      <c r="CL11" s="148" t="s">
        <v>65</v>
      </c>
      <c r="CM11" s="128">
        <v>6800</v>
      </c>
      <c r="CN11" s="129">
        <v>7500</v>
      </c>
      <c r="CO11" s="1270"/>
      <c r="CP11" s="1282"/>
      <c r="CQ11" s="1270"/>
      <c r="CR11" s="1254"/>
      <c r="CS11" s="1273"/>
      <c r="CT11" s="1257"/>
      <c r="CU11" s="1257"/>
      <c r="CV11" s="1260"/>
      <c r="CW11" s="1257"/>
      <c r="CX11" s="1276"/>
      <c r="CY11" s="1262"/>
      <c r="CZ11" s="102"/>
      <c r="DA11" s="121"/>
      <c r="DB11" s="1266"/>
      <c r="DC11" s="157"/>
      <c r="DD11" s="1266"/>
      <c r="DE11" s="1269"/>
      <c r="DF11" s="1270"/>
      <c r="DG11" s="1254"/>
      <c r="DH11" s="1257"/>
      <c r="DI11" s="1257"/>
      <c r="DJ11" s="1257"/>
      <c r="DK11" s="1260"/>
      <c r="DL11" s="1257"/>
      <c r="DM11" s="1238"/>
      <c r="DN11" s="1239"/>
      <c r="DO11" s="1247"/>
      <c r="DP11" s="1249"/>
      <c r="DQ11" s="1249"/>
      <c r="DR11" s="1251"/>
      <c r="DS11" s="102"/>
      <c r="DT11" s="1313"/>
      <c r="DU11" s="192"/>
      <c r="DV11" s="192"/>
      <c r="DW11" s="173"/>
      <c r="DX11" s="173"/>
      <c r="DY11" s="173"/>
      <c r="DZ11" s="173"/>
      <c r="EA11" s="173"/>
      <c r="EB11" s="173"/>
      <c r="EC11" s="173"/>
      <c r="ED11" s="173"/>
      <c r="EE11" s="173"/>
      <c r="EF11" s="173"/>
      <c r="EG11" s="173"/>
      <c r="EH11" s="173"/>
    </row>
    <row r="12" spans="1:138" s="82" customFormat="1" ht="18.600000000000001" customHeight="1">
      <c r="A12" s="12" t="s">
        <v>333</v>
      </c>
      <c r="B12" s="1319"/>
      <c r="C12" s="1307" t="s">
        <v>262</v>
      </c>
      <c r="D12" s="1286" t="s">
        <v>57</v>
      </c>
      <c r="E12" s="95" t="s">
        <v>58</v>
      </c>
      <c r="F12" s="96"/>
      <c r="G12" s="97">
        <v>115680</v>
      </c>
      <c r="H12" s="98">
        <v>124500</v>
      </c>
      <c r="I12" s="97">
        <v>92190</v>
      </c>
      <c r="J12" s="98">
        <v>101010</v>
      </c>
      <c r="K12" s="84" t="s">
        <v>68</v>
      </c>
      <c r="L12" s="99">
        <v>1130</v>
      </c>
      <c r="M12" s="100">
        <v>1210</v>
      </c>
      <c r="N12" s="193" t="s">
        <v>224</v>
      </c>
      <c r="O12" s="194" t="s">
        <v>255</v>
      </c>
      <c r="P12" s="195" t="s">
        <v>68</v>
      </c>
      <c r="Q12" s="196" t="s">
        <v>256</v>
      </c>
      <c r="R12" s="195" t="s">
        <v>68</v>
      </c>
      <c r="S12" s="197">
        <v>2.8</v>
      </c>
      <c r="T12" s="198">
        <v>2.8</v>
      </c>
      <c r="U12" s="99">
        <v>900</v>
      </c>
      <c r="V12" s="100">
        <v>980</v>
      </c>
      <c r="W12" s="199" t="s">
        <v>224</v>
      </c>
      <c r="X12" s="194" t="s">
        <v>255</v>
      </c>
      <c r="Y12" s="199" t="s">
        <v>68</v>
      </c>
      <c r="Z12" s="196" t="s">
        <v>256</v>
      </c>
      <c r="AA12" s="199" t="s">
        <v>68</v>
      </c>
      <c r="AB12" s="197">
        <v>2.7</v>
      </c>
      <c r="AC12" s="200">
        <v>2.7</v>
      </c>
      <c r="AD12" s="84" t="s">
        <v>68</v>
      </c>
      <c r="AE12" s="201">
        <v>8820</v>
      </c>
      <c r="AF12" s="84" t="s">
        <v>68</v>
      </c>
      <c r="AG12" s="202">
        <v>80</v>
      </c>
      <c r="AH12" s="203" t="s">
        <v>224</v>
      </c>
      <c r="AI12" s="194" t="s">
        <v>255</v>
      </c>
      <c r="AJ12" s="199" t="s">
        <v>68</v>
      </c>
      <c r="AK12" s="196" t="s">
        <v>256</v>
      </c>
      <c r="AL12" s="199" t="s">
        <v>68</v>
      </c>
      <c r="AM12" s="204">
        <v>2.8</v>
      </c>
      <c r="AN12" s="205" t="s">
        <v>257</v>
      </c>
      <c r="AO12" s="84" t="s">
        <v>68</v>
      </c>
      <c r="AP12" s="101">
        <v>3530</v>
      </c>
      <c r="AQ12" s="84" t="s">
        <v>68</v>
      </c>
      <c r="AR12" s="206">
        <v>30</v>
      </c>
      <c r="AS12" s="207" t="s">
        <v>224</v>
      </c>
      <c r="AT12" s="208" t="s">
        <v>255</v>
      </c>
      <c r="AU12" s="209" t="s">
        <v>68</v>
      </c>
      <c r="AV12" s="210" t="s">
        <v>256</v>
      </c>
      <c r="AW12" s="209" t="s">
        <v>68</v>
      </c>
      <c r="AX12" s="211">
        <v>3.7</v>
      </c>
      <c r="AY12" s="71"/>
      <c r="BB12" s="212"/>
      <c r="BC12" s="175"/>
      <c r="BE12" s="175"/>
      <c r="BG12" s="175"/>
      <c r="BI12" s="1289"/>
      <c r="BJ12" s="71"/>
      <c r="BK12" s="150"/>
      <c r="BL12" s="1288"/>
      <c r="BM12" s="102"/>
      <c r="BN12" s="119"/>
      <c r="BO12" s="119"/>
      <c r="BP12" s="119"/>
      <c r="BQ12" s="119"/>
      <c r="BR12" s="119"/>
      <c r="BS12" s="233"/>
      <c r="BT12" s="119"/>
      <c r="BU12" s="1321"/>
      <c r="BV12" s="153"/>
      <c r="BW12" s="1270" t="s">
        <v>68</v>
      </c>
      <c r="BX12" s="1301">
        <v>26480</v>
      </c>
      <c r="BY12" s="103"/>
      <c r="BZ12" s="1270" t="s">
        <v>68</v>
      </c>
      <c r="CA12" s="1253">
        <v>180</v>
      </c>
      <c r="CB12" s="1271" t="s">
        <v>224</v>
      </c>
      <c r="CC12" s="1255" t="s">
        <v>255</v>
      </c>
      <c r="CD12" s="1271" t="s">
        <v>68</v>
      </c>
      <c r="CE12" s="1258" t="s">
        <v>258</v>
      </c>
      <c r="CF12" s="1271" t="s">
        <v>68</v>
      </c>
      <c r="CG12" s="1236">
        <v>6.6</v>
      </c>
      <c r="CH12" s="1263" t="s">
        <v>68</v>
      </c>
      <c r="CI12" s="1290">
        <v>7500</v>
      </c>
      <c r="CJ12" s="1277">
        <v>7800</v>
      </c>
      <c r="CK12" s="1263" t="s">
        <v>68</v>
      </c>
      <c r="CL12" s="147" t="s">
        <v>60</v>
      </c>
      <c r="CM12" s="104">
        <v>12900</v>
      </c>
      <c r="CN12" s="105">
        <v>14400</v>
      </c>
      <c r="CO12" s="1270" t="s">
        <v>68</v>
      </c>
      <c r="CP12" s="1280">
        <v>21180</v>
      </c>
      <c r="CQ12" s="1270" t="s">
        <v>68</v>
      </c>
      <c r="CR12" s="1252">
        <v>210</v>
      </c>
      <c r="CS12" s="1271" t="s">
        <v>224</v>
      </c>
      <c r="CT12" s="1255" t="s">
        <v>255</v>
      </c>
      <c r="CU12" s="1255" t="s">
        <v>68</v>
      </c>
      <c r="CV12" s="1258" t="s">
        <v>258</v>
      </c>
      <c r="CW12" s="1271" t="s">
        <v>68</v>
      </c>
      <c r="CX12" s="1274">
        <v>2.7</v>
      </c>
      <c r="CY12" s="1261" t="s">
        <v>259</v>
      </c>
      <c r="CZ12" s="1263" t="s">
        <v>68</v>
      </c>
      <c r="DA12" s="1264">
        <v>4900</v>
      </c>
      <c r="DB12" s="1266"/>
      <c r="DC12" s="157"/>
      <c r="DD12" s="1266" t="s">
        <v>69</v>
      </c>
      <c r="DE12" s="1267">
        <v>23260</v>
      </c>
      <c r="DF12" s="1270" t="s">
        <v>68</v>
      </c>
      <c r="DG12" s="1252">
        <v>230</v>
      </c>
      <c r="DH12" s="1255" t="s">
        <v>224</v>
      </c>
      <c r="DI12" s="1255" t="s">
        <v>255</v>
      </c>
      <c r="DJ12" s="1255" t="s">
        <v>68</v>
      </c>
      <c r="DK12" s="1258" t="s">
        <v>258</v>
      </c>
      <c r="DL12" s="1255" t="s">
        <v>68</v>
      </c>
      <c r="DM12" s="1236">
        <v>1.9</v>
      </c>
      <c r="DN12" s="1239" t="s">
        <v>69</v>
      </c>
      <c r="DO12" s="1240" t="s">
        <v>260</v>
      </c>
      <c r="DP12" s="1242" t="s">
        <v>260</v>
      </c>
      <c r="DQ12" s="1242" t="s">
        <v>260</v>
      </c>
      <c r="DR12" s="1244" t="s">
        <v>260</v>
      </c>
      <c r="DS12" s="102"/>
      <c r="DT12" s="1313"/>
      <c r="DU12" s="192"/>
      <c r="DV12" s="192"/>
      <c r="DW12" s="173"/>
      <c r="DX12" s="173"/>
      <c r="DY12" s="173"/>
      <c r="DZ12" s="173"/>
      <c r="EA12" s="173"/>
      <c r="EB12" s="173"/>
      <c r="EC12" s="173"/>
      <c r="ED12" s="173"/>
      <c r="EE12" s="173"/>
      <c r="EF12" s="173"/>
      <c r="EG12" s="173"/>
      <c r="EH12" s="173"/>
    </row>
    <row r="13" spans="1:138" s="82" customFormat="1" ht="18.600000000000001" customHeight="1">
      <c r="A13" s="12" t="s">
        <v>334</v>
      </c>
      <c r="B13" s="1319"/>
      <c r="C13" s="1306"/>
      <c r="D13" s="1287"/>
      <c r="E13" s="106" t="s">
        <v>8</v>
      </c>
      <c r="F13" s="96"/>
      <c r="G13" s="107">
        <v>124500</v>
      </c>
      <c r="H13" s="108">
        <v>195100</v>
      </c>
      <c r="I13" s="107">
        <v>101010</v>
      </c>
      <c r="J13" s="108">
        <v>171610</v>
      </c>
      <c r="K13" s="84" t="s">
        <v>68</v>
      </c>
      <c r="L13" s="109">
        <v>1210</v>
      </c>
      <c r="M13" s="110">
        <v>1860</v>
      </c>
      <c r="N13" s="215" t="s">
        <v>224</v>
      </c>
      <c r="O13" s="216" t="s">
        <v>255</v>
      </c>
      <c r="P13" s="216" t="s">
        <v>59</v>
      </c>
      <c r="Q13" s="216" t="s">
        <v>256</v>
      </c>
      <c r="R13" s="216" t="s">
        <v>68</v>
      </c>
      <c r="S13" s="217">
        <v>2.8</v>
      </c>
      <c r="T13" s="218">
        <v>2.7</v>
      </c>
      <c r="U13" s="109">
        <v>980</v>
      </c>
      <c r="V13" s="110">
        <v>1620</v>
      </c>
      <c r="W13" s="219" t="s">
        <v>224</v>
      </c>
      <c r="X13" s="216" t="s">
        <v>255</v>
      </c>
      <c r="Y13" s="219" t="s">
        <v>59</v>
      </c>
      <c r="Z13" s="216" t="s">
        <v>256</v>
      </c>
      <c r="AA13" s="219" t="s">
        <v>68</v>
      </c>
      <c r="AB13" s="217">
        <v>2.7</v>
      </c>
      <c r="AC13" s="220">
        <v>2.7</v>
      </c>
      <c r="AD13" s="84" t="s">
        <v>68</v>
      </c>
      <c r="AE13" s="221">
        <v>8820</v>
      </c>
      <c r="AF13" s="84" t="s">
        <v>68</v>
      </c>
      <c r="AG13" s="222">
        <v>80</v>
      </c>
      <c r="AH13" s="223" t="s">
        <v>224</v>
      </c>
      <c r="AI13" s="224" t="s">
        <v>255</v>
      </c>
      <c r="AJ13" s="225" t="s">
        <v>68</v>
      </c>
      <c r="AK13" s="226" t="s">
        <v>256</v>
      </c>
      <c r="AL13" s="227" t="s">
        <v>68</v>
      </c>
      <c r="AM13" s="228">
        <v>2.8</v>
      </c>
      <c r="AN13" s="229"/>
      <c r="AO13" s="71"/>
      <c r="AP13" s="230"/>
      <c r="AQ13" s="71"/>
      <c r="AR13" s="231"/>
      <c r="AS13" s="232"/>
      <c r="AT13" s="230"/>
      <c r="AU13" s="232"/>
      <c r="AV13" s="230"/>
      <c r="AW13" s="232"/>
      <c r="AX13" s="230"/>
      <c r="AY13" s="71"/>
      <c r="BB13" s="212"/>
      <c r="BC13" s="175"/>
      <c r="BE13" s="175"/>
      <c r="BG13" s="175"/>
      <c r="BI13" s="1289"/>
      <c r="BJ13" s="71"/>
      <c r="BK13" s="150"/>
      <c r="BL13" s="1288"/>
      <c r="BM13" s="102"/>
      <c r="BN13" s="119"/>
      <c r="BO13" s="119"/>
      <c r="BP13" s="119"/>
      <c r="BQ13" s="119"/>
      <c r="BR13" s="119"/>
      <c r="BS13" s="233"/>
      <c r="BT13" s="119"/>
      <c r="BU13" s="1321"/>
      <c r="BV13" s="153"/>
      <c r="BW13" s="1270"/>
      <c r="BX13" s="1302"/>
      <c r="BY13" s="112">
        <v>24600</v>
      </c>
      <c r="BZ13" s="1270"/>
      <c r="CA13" s="1253"/>
      <c r="CB13" s="1272"/>
      <c r="CC13" s="1256"/>
      <c r="CD13" s="1272"/>
      <c r="CE13" s="1259"/>
      <c r="CF13" s="1272"/>
      <c r="CG13" s="1237"/>
      <c r="CH13" s="1263"/>
      <c r="CI13" s="1291"/>
      <c r="CJ13" s="1278"/>
      <c r="CK13" s="1263"/>
      <c r="CL13" s="79" t="s">
        <v>61</v>
      </c>
      <c r="CM13" s="113">
        <v>7100</v>
      </c>
      <c r="CN13" s="114">
        <v>7900</v>
      </c>
      <c r="CO13" s="1270"/>
      <c r="CP13" s="1281"/>
      <c r="CQ13" s="1270"/>
      <c r="CR13" s="1253"/>
      <c r="CS13" s="1272"/>
      <c r="CT13" s="1256"/>
      <c r="CU13" s="1256"/>
      <c r="CV13" s="1259"/>
      <c r="CW13" s="1272"/>
      <c r="CX13" s="1275"/>
      <c r="CY13" s="1261"/>
      <c r="CZ13" s="1263"/>
      <c r="DA13" s="1265"/>
      <c r="DB13" s="1266"/>
      <c r="DC13" s="157"/>
      <c r="DD13" s="1266"/>
      <c r="DE13" s="1268"/>
      <c r="DF13" s="1270"/>
      <c r="DG13" s="1253"/>
      <c r="DH13" s="1256"/>
      <c r="DI13" s="1256"/>
      <c r="DJ13" s="1256"/>
      <c r="DK13" s="1259"/>
      <c r="DL13" s="1256"/>
      <c r="DM13" s="1237"/>
      <c r="DN13" s="1239"/>
      <c r="DO13" s="1241"/>
      <c r="DP13" s="1243"/>
      <c r="DQ13" s="1243"/>
      <c r="DR13" s="1245"/>
      <c r="DS13" s="102"/>
      <c r="DT13" s="1313"/>
      <c r="DU13" s="192"/>
      <c r="DV13" s="192"/>
      <c r="DW13" s="173"/>
      <c r="DX13" s="173"/>
      <c r="DY13" s="173"/>
      <c r="DZ13" s="173"/>
      <c r="EA13" s="173"/>
      <c r="EB13" s="173"/>
      <c r="EC13" s="173"/>
      <c r="ED13" s="173"/>
      <c r="EE13" s="173"/>
      <c r="EF13" s="173"/>
      <c r="EG13" s="173"/>
      <c r="EH13" s="173"/>
    </row>
    <row r="14" spans="1:138" s="82" customFormat="1" ht="18.600000000000001" customHeight="1">
      <c r="A14" s="12" t="s">
        <v>335</v>
      </c>
      <c r="B14" s="1319"/>
      <c r="C14" s="1306"/>
      <c r="D14" s="1293" t="s">
        <v>62</v>
      </c>
      <c r="E14" s="106" t="s">
        <v>63</v>
      </c>
      <c r="F14" s="96"/>
      <c r="G14" s="107">
        <v>195100</v>
      </c>
      <c r="H14" s="108">
        <v>283350</v>
      </c>
      <c r="I14" s="107">
        <v>171610</v>
      </c>
      <c r="J14" s="108">
        <v>259860</v>
      </c>
      <c r="K14" s="84" t="s">
        <v>68</v>
      </c>
      <c r="L14" s="109">
        <v>1860</v>
      </c>
      <c r="M14" s="110">
        <v>2740</v>
      </c>
      <c r="N14" s="215" t="s">
        <v>224</v>
      </c>
      <c r="O14" s="216" t="s">
        <v>255</v>
      </c>
      <c r="P14" s="216" t="s">
        <v>59</v>
      </c>
      <c r="Q14" s="216" t="s">
        <v>256</v>
      </c>
      <c r="R14" s="216" t="s">
        <v>68</v>
      </c>
      <c r="S14" s="217">
        <v>2.7</v>
      </c>
      <c r="T14" s="218">
        <v>2.7</v>
      </c>
      <c r="U14" s="109">
        <v>1620</v>
      </c>
      <c r="V14" s="110">
        <v>2500</v>
      </c>
      <c r="W14" s="219" t="s">
        <v>224</v>
      </c>
      <c r="X14" s="216" t="s">
        <v>255</v>
      </c>
      <c r="Y14" s="219" t="s">
        <v>59</v>
      </c>
      <c r="Z14" s="216" t="s">
        <v>256</v>
      </c>
      <c r="AA14" s="219" t="s">
        <v>68</v>
      </c>
      <c r="AB14" s="217">
        <v>2.7</v>
      </c>
      <c r="AC14" s="220">
        <v>2.7</v>
      </c>
      <c r="AD14" s="115"/>
      <c r="AE14" s="116"/>
      <c r="AF14" s="117"/>
      <c r="AG14" s="235"/>
      <c r="AH14" s="236"/>
      <c r="AI14" s="119"/>
      <c r="AJ14" s="236"/>
      <c r="AK14" s="119"/>
      <c r="AL14" s="236"/>
      <c r="AM14" s="119"/>
      <c r="AN14" s="119"/>
      <c r="AO14" s="115"/>
      <c r="AP14" s="116"/>
      <c r="AQ14" s="117"/>
      <c r="AR14" s="235"/>
      <c r="AS14" s="236"/>
      <c r="AT14" s="119"/>
      <c r="AU14" s="236"/>
      <c r="AV14" s="119"/>
      <c r="AW14" s="236"/>
      <c r="AX14" s="119"/>
      <c r="AY14" s="84" t="s">
        <v>68</v>
      </c>
      <c r="AZ14" s="237">
        <v>17650</v>
      </c>
      <c r="BA14" s="84" t="s">
        <v>68</v>
      </c>
      <c r="BB14" s="206">
        <v>170</v>
      </c>
      <c r="BC14" s="207" t="s">
        <v>224</v>
      </c>
      <c r="BD14" s="208" t="s">
        <v>255</v>
      </c>
      <c r="BE14" s="209" t="s">
        <v>68</v>
      </c>
      <c r="BF14" s="210" t="s">
        <v>256</v>
      </c>
      <c r="BG14" s="207" t="s">
        <v>68</v>
      </c>
      <c r="BH14" s="211">
        <v>2.6</v>
      </c>
      <c r="BI14" s="1289"/>
      <c r="BJ14" s="71"/>
      <c r="BK14" s="150"/>
      <c r="BL14" s="1288"/>
      <c r="BM14" s="102"/>
      <c r="BN14" s="119"/>
      <c r="BO14" s="119"/>
      <c r="BP14" s="119"/>
      <c r="BQ14" s="119"/>
      <c r="BR14" s="119"/>
      <c r="BS14" s="233"/>
      <c r="BT14" s="119"/>
      <c r="BU14" s="1321"/>
      <c r="BV14" s="153"/>
      <c r="BW14" s="1270" t="s">
        <v>68</v>
      </c>
      <c r="BX14" s="1299">
        <v>24600</v>
      </c>
      <c r="BY14" s="120"/>
      <c r="BZ14" s="1270"/>
      <c r="CA14" s="1253"/>
      <c r="CB14" s="1272"/>
      <c r="CC14" s="1256"/>
      <c r="CD14" s="1272"/>
      <c r="CE14" s="1259"/>
      <c r="CF14" s="1272"/>
      <c r="CG14" s="1237"/>
      <c r="CH14" s="1263"/>
      <c r="CI14" s="1291"/>
      <c r="CJ14" s="1278"/>
      <c r="CK14" s="1263"/>
      <c r="CL14" s="79" t="s">
        <v>64</v>
      </c>
      <c r="CM14" s="113">
        <v>6200</v>
      </c>
      <c r="CN14" s="114">
        <v>6900</v>
      </c>
      <c r="CO14" s="1270"/>
      <c r="CP14" s="1281"/>
      <c r="CQ14" s="1270"/>
      <c r="CR14" s="1253"/>
      <c r="CS14" s="1272"/>
      <c r="CT14" s="1256"/>
      <c r="CU14" s="1256"/>
      <c r="CV14" s="1259"/>
      <c r="CW14" s="1272"/>
      <c r="CX14" s="1275"/>
      <c r="CY14" s="1261"/>
      <c r="CZ14" s="102"/>
      <c r="DA14" s="121"/>
      <c r="DB14" s="1266"/>
      <c r="DC14" s="157"/>
      <c r="DD14" s="1266"/>
      <c r="DE14" s="1268"/>
      <c r="DF14" s="1270"/>
      <c r="DG14" s="1253"/>
      <c r="DH14" s="1256"/>
      <c r="DI14" s="1256"/>
      <c r="DJ14" s="1256"/>
      <c r="DK14" s="1259"/>
      <c r="DL14" s="1256"/>
      <c r="DM14" s="1237"/>
      <c r="DN14" s="1239"/>
      <c r="DO14" s="1246">
        <v>0.01</v>
      </c>
      <c r="DP14" s="1248">
        <v>0.03</v>
      </c>
      <c r="DQ14" s="1248">
        <v>0.04</v>
      </c>
      <c r="DR14" s="1250">
        <v>0.05</v>
      </c>
      <c r="DS14" s="102"/>
      <c r="DT14" s="1313"/>
      <c r="DU14" s="192"/>
      <c r="DV14" s="192"/>
      <c r="DW14" s="173"/>
      <c r="DX14" s="173"/>
      <c r="DY14" s="173"/>
      <c r="DZ14" s="173"/>
      <c r="EA14" s="173"/>
      <c r="EB14" s="173"/>
      <c r="EC14" s="173"/>
      <c r="ED14" s="173"/>
      <c r="EE14" s="173"/>
      <c r="EF14" s="173"/>
      <c r="EG14" s="173"/>
      <c r="EH14" s="173"/>
    </row>
    <row r="15" spans="1:138" s="82" customFormat="1" ht="18.600000000000001" customHeight="1">
      <c r="A15" s="12" t="s">
        <v>336</v>
      </c>
      <c r="B15" s="1319"/>
      <c r="C15" s="1306"/>
      <c r="D15" s="1294"/>
      <c r="E15" s="122" t="s">
        <v>11</v>
      </c>
      <c r="F15" s="96"/>
      <c r="G15" s="123">
        <v>283350</v>
      </c>
      <c r="H15" s="124"/>
      <c r="I15" s="123">
        <v>259860</v>
      </c>
      <c r="J15" s="124"/>
      <c r="K15" s="84" t="s">
        <v>68</v>
      </c>
      <c r="L15" s="111">
        <v>2740</v>
      </c>
      <c r="M15" s="125"/>
      <c r="N15" s="238" t="s">
        <v>224</v>
      </c>
      <c r="O15" s="239" t="s">
        <v>255</v>
      </c>
      <c r="P15" s="239" t="s">
        <v>59</v>
      </c>
      <c r="Q15" s="239" t="s">
        <v>256</v>
      </c>
      <c r="R15" s="239" t="s">
        <v>68</v>
      </c>
      <c r="S15" s="240">
        <v>2.7</v>
      </c>
      <c r="T15" s="241"/>
      <c r="U15" s="111">
        <v>2500</v>
      </c>
      <c r="V15" s="125"/>
      <c r="W15" s="242" t="s">
        <v>224</v>
      </c>
      <c r="X15" s="239" t="s">
        <v>255</v>
      </c>
      <c r="Y15" s="243" t="s">
        <v>59</v>
      </c>
      <c r="Z15" s="239" t="s">
        <v>256</v>
      </c>
      <c r="AA15" s="243" t="s">
        <v>68</v>
      </c>
      <c r="AB15" s="240">
        <v>2.7</v>
      </c>
      <c r="AC15" s="244"/>
      <c r="AD15" s="115"/>
      <c r="AE15" s="116"/>
      <c r="AF15" s="117"/>
      <c r="AG15" s="245"/>
      <c r="AH15" s="236"/>
      <c r="AI15" s="119"/>
      <c r="AJ15" s="236"/>
      <c r="AK15" s="119"/>
      <c r="AL15" s="236"/>
      <c r="AM15" s="119"/>
      <c r="AN15" s="119"/>
      <c r="AO15" s="115"/>
      <c r="AP15" s="116"/>
      <c r="AQ15" s="117"/>
      <c r="AR15" s="245"/>
      <c r="AS15" s="236"/>
      <c r="AT15" s="119"/>
      <c r="AU15" s="236"/>
      <c r="AV15" s="119"/>
      <c r="AW15" s="236"/>
      <c r="AX15" s="119"/>
      <c r="AY15" s="115"/>
      <c r="AZ15" s="116"/>
      <c r="BA15" s="116"/>
      <c r="BB15" s="235"/>
      <c r="BC15" s="236"/>
      <c r="BD15" s="119"/>
      <c r="BE15" s="236"/>
      <c r="BF15" s="119"/>
      <c r="BG15" s="236"/>
      <c r="BH15" s="119"/>
      <c r="BI15" s="1289"/>
      <c r="BJ15" s="71"/>
      <c r="BK15" s="150"/>
      <c r="BL15" s="1288"/>
      <c r="BM15" s="102"/>
      <c r="BN15" s="119"/>
      <c r="BO15" s="119"/>
      <c r="BP15" s="119"/>
      <c r="BQ15" s="119"/>
      <c r="BR15" s="119"/>
      <c r="BS15" s="233"/>
      <c r="BT15" s="119"/>
      <c r="BU15" s="1321"/>
      <c r="BV15" s="153"/>
      <c r="BW15" s="1270"/>
      <c r="BX15" s="1300"/>
      <c r="BY15" s="127"/>
      <c r="BZ15" s="1270"/>
      <c r="CA15" s="1254"/>
      <c r="CB15" s="1273"/>
      <c r="CC15" s="1257"/>
      <c r="CD15" s="1273"/>
      <c r="CE15" s="1260"/>
      <c r="CF15" s="1273"/>
      <c r="CG15" s="1238"/>
      <c r="CH15" s="1263"/>
      <c r="CI15" s="1292"/>
      <c r="CJ15" s="1279"/>
      <c r="CK15" s="1263"/>
      <c r="CL15" s="148" t="s">
        <v>65</v>
      </c>
      <c r="CM15" s="128">
        <v>5500</v>
      </c>
      <c r="CN15" s="129">
        <v>6200</v>
      </c>
      <c r="CO15" s="1270"/>
      <c r="CP15" s="1282"/>
      <c r="CQ15" s="1270"/>
      <c r="CR15" s="1254"/>
      <c r="CS15" s="1273"/>
      <c r="CT15" s="1257"/>
      <c r="CU15" s="1257"/>
      <c r="CV15" s="1260"/>
      <c r="CW15" s="1273"/>
      <c r="CX15" s="1276"/>
      <c r="CY15" s="1262"/>
      <c r="CZ15" s="102"/>
      <c r="DA15" s="121"/>
      <c r="DB15" s="1266"/>
      <c r="DC15" s="157"/>
      <c r="DD15" s="1266"/>
      <c r="DE15" s="1269"/>
      <c r="DF15" s="1270"/>
      <c r="DG15" s="1254"/>
      <c r="DH15" s="1257"/>
      <c r="DI15" s="1257"/>
      <c r="DJ15" s="1257"/>
      <c r="DK15" s="1260"/>
      <c r="DL15" s="1257"/>
      <c r="DM15" s="1238"/>
      <c r="DN15" s="1239"/>
      <c r="DO15" s="1247"/>
      <c r="DP15" s="1249"/>
      <c r="DQ15" s="1249"/>
      <c r="DR15" s="1251"/>
      <c r="DS15" s="102"/>
      <c r="DT15" s="1313"/>
      <c r="DU15" s="192"/>
      <c r="DV15" s="192"/>
      <c r="DW15" s="173"/>
      <c r="DX15" s="173"/>
      <c r="DY15" s="173"/>
      <c r="DZ15" s="173"/>
      <c r="EA15" s="173"/>
      <c r="EB15" s="173"/>
      <c r="EC15" s="173"/>
      <c r="ED15" s="173"/>
      <c r="EE15" s="173"/>
      <c r="EF15" s="173"/>
      <c r="EG15" s="173"/>
      <c r="EH15" s="173"/>
    </row>
    <row r="16" spans="1:138" s="82" customFormat="1" ht="18.600000000000001" customHeight="1">
      <c r="A16" s="12" t="s">
        <v>337</v>
      </c>
      <c r="B16" s="1319"/>
      <c r="C16" s="1307" t="s">
        <v>263</v>
      </c>
      <c r="D16" s="1286" t="s">
        <v>57</v>
      </c>
      <c r="E16" s="95" t="s">
        <v>58</v>
      </c>
      <c r="F16" s="96"/>
      <c r="G16" s="97">
        <v>100240</v>
      </c>
      <c r="H16" s="98">
        <v>109060</v>
      </c>
      <c r="I16" s="97">
        <v>80660</v>
      </c>
      <c r="J16" s="98">
        <v>89480</v>
      </c>
      <c r="K16" s="84" t="s">
        <v>68</v>
      </c>
      <c r="L16" s="99">
        <v>980</v>
      </c>
      <c r="M16" s="100">
        <v>1060</v>
      </c>
      <c r="N16" s="193" t="s">
        <v>224</v>
      </c>
      <c r="O16" s="194" t="s">
        <v>255</v>
      </c>
      <c r="P16" s="195" t="s">
        <v>68</v>
      </c>
      <c r="Q16" s="196" t="s">
        <v>256</v>
      </c>
      <c r="R16" s="195" t="s">
        <v>68</v>
      </c>
      <c r="S16" s="197">
        <v>2.8</v>
      </c>
      <c r="T16" s="198">
        <v>2.8</v>
      </c>
      <c r="U16" s="99">
        <v>780</v>
      </c>
      <c r="V16" s="100">
        <v>860</v>
      </c>
      <c r="W16" s="199" t="s">
        <v>224</v>
      </c>
      <c r="X16" s="194" t="s">
        <v>255</v>
      </c>
      <c r="Y16" s="199" t="s">
        <v>68</v>
      </c>
      <c r="Z16" s="196" t="s">
        <v>256</v>
      </c>
      <c r="AA16" s="199" t="s">
        <v>68</v>
      </c>
      <c r="AB16" s="197">
        <v>2.7</v>
      </c>
      <c r="AC16" s="200">
        <v>2.7</v>
      </c>
      <c r="AD16" s="84" t="s">
        <v>68</v>
      </c>
      <c r="AE16" s="201">
        <v>8820</v>
      </c>
      <c r="AF16" s="84" t="s">
        <v>68</v>
      </c>
      <c r="AG16" s="202">
        <v>80</v>
      </c>
      <c r="AH16" s="203" t="s">
        <v>224</v>
      </c>
      <c r="AI16" s="194" t="s">
        <v>255</v>
      </c>
      <c r="AJ16" s="199" t="s">
        <v>68</v>
      </c>
      <c r="AK16" s="196" t="s">
        <v>256</v>
      </c>
      <c r="AL16" s="199" t="s">
        <v>68</v>
      </c>
      <c r="AM16" s="204">
        <v>2.8</v>
      </c>
      <c r="AN16" s="205" t="s">
        <v>257</v>
      </c>
      <c r="AO16" s="84" t="s">
        <v>68</v>
      </c>
      <c r="AP16" s="101">
        <v>3530</v>
      </c>
      <c r="AQ16" s="84" t="s">
        <v>68</v>
      </c>
      <c r="AR16" s="206">
        <v>30</v>
      </c>
      <c r="AS16" s="207" t="s">
        <v>224</v>
      </c>
      <c r="AT16" s="208" t="s">
        <v>255</v>
      </c>
      <c r="AU16" s="209" t="s">
        <v>68</v>
      </c>
      <c r="AV16" s="210" t="s">
        <v>256</v>
      </c>
      <c r="AW16" s="209" t="s">
        <v>68</v>
      </c>
      <c r="AX16" s="211">
        <v>3.7</v>
      </c>
      <c r="AY16" s="71"/>
      <c r="BB16" s="212"/>
      <c r="BC16" s="175"/>
      <c r="BE16" s="175"/>
      <c r="BG16" s="175"/>
      <c r="BI16" s="1289"/>
      <c r="BJ16" s="71"/>
      <c r="BK16" s="150"/>
      <c r="BL16" s="1288"/>
      <c r="BM16" s="102"/>
      <c r="BN16" s="119"/>
      <c r="BO16" s="119"/>
      <c r="BP16" s="119"/>
      <c r="BQ16" s="119"/>
      <c r="BR16" s="119"/>
      <c r="BS16" s="233"/>
      <c r="BT16" s="119"/>
      <c r="BU16" s="1321"/>
      <c r="BV16" s="153"/>
      <c r="BW16" s="1270" t="s">
        <v>68</v>
      </c>
      <c r="BX16" s="1301">
        <v>23310</v>
      </c>
      <c r="BY16" s="103"/>
      <c r="BZ16" s="1270" t="s">
        <v>68</v>
      </c>
      <c r="CA16" s="1252">
        <v>150</v>
      </c>
      <c r="CB16" s="1271" t="s">
        <v>224</v>
      </c>
      <c r="CC16" s="1255" t="s">
        <v>255</v>
      </c>
      <c r="CD16" s="1271" t="s">
        <v>68</v>
      </c>
      <c r="CE16" s="1258" t="s">
        <v>258</v>
      </c>
      <c r="CF16" s="1271" t="s">
        <v>68</v>
      </c>
      <c r="CG16" s="1236">
        <v>6.6</v>
      </c>
      <c r="CH16" s="1263" t="s">
        <v>68</v>
      </c>
      <c r="CI16" s="1290">
        <v>6200</v>
      </c>
      <c r="CJ16" s="1277">
        <v>6800</v>
      </c>
      <c r="CK16" s="1263" t="s">
        <v>68</v>
      </c>
      <c r="CL16" s="147" t="s">
        <v>60</v>
      </c>
      <c r="CM16" s="104">
        <v>10900</v>
      </c>
      <c r="CN16" s="105">
        <v>12200</v>
      </c>
      <c r="CO16" s="1270" t="s">
        <v>68</v>
      </c>
      <c r="CP16" s="1280">
        <v>17650</v>
      </c>
      <c r="CQ16" s="1270" t="s">
        <v>68</v>
      </c>
      <c r="CR16" s="1252">
        <v>170</v>
      </c>
      <c r="CS16" s="1271" t="s">
        <v>224</v>
      </c>
      <c r="CT16" s="1255" t="s">
        <v>255</v>
      </c>
      <c r="CU16" s="1255" t="s">
        <v>68</v>
      </c>
      <c r="CV16" s="1258" t="s">
        <v>258</v>
      </c>
      <c r="CW16" s="1271" t="s">
        <v>68</v>
      </c>
      <c r="CX16" s="1274">
        <v>2.8</v>
      </c>
      <c r="CY16" s="1261" t="s">
        <v>259</v>
      </c>
      <c r="CZ16" s="1263" t="s">
        <v>68</v>
      </c>
      <c r="DA16" s="1264">
        <v>4900</v>
      </c>
      <c r="DB16" s="1266"/>
      <c r="DC16" s="157"/>
      <c r="DD16" s="1266" t="s">
        <v>69</v>
      </c>
      <c r="DE16" s="1267">
        <v>19380</v>
      </c>
      <c r="DF16" s="1270" t="s">
        <v>68</v>
      </c>
      <c r="DG16" s="1252">
        <v>190</v>
      </c>
      <c r="DH16" s="1255" t="s">
        <v>224</v>
      </c>
      <c r="DI16" s="1255" t="s">
        <v>255</v>
      </c>
      <c r="DJ16" s="1255" t="s">
        <v>68</v>
      </c>
      <c r="DK16" s="1258" t="s">
        <v>258</v>
      </c>
      <c r="DL16" s="1255" t="s">
        <v>68</v>
      </c>
      <c r="DM16" s="1236">
        <v>1.9</v>
      </c>
      <c r="DN16" s="1239" t="s">
        <v>69</v>
      </c>
      <c r="DO16" s="1240" t="s">
        <v>260</v>
      </c>
      <c r="DP16" s="1242" t="s">
        <v>260</v>
      </c>
      <c r="DQ16" s="1242" t="s">
        <v>260</v>
      </c>
      <c r="DR16" s="1244" t="s">
        <v>260</v>
      </c>
      <c r="DS16" s="102"/>
      <c r="DT16" s="1313"/>
      <c r="DU16" s="192"/>
      <c r="DW16" s="173"/>
      <c r="DX16" s="173"/>
      <c r="DY16" s="173"/>
      <c r="DZ16" s="173"/>
      <c r="EA16" s="173"/>
      <c r="EB16" s="173"/>
      <c r="EC16" s="173"/>
      <c r="ED16" s="173"/>
      <c r="EE16" s="173"/>
      <c r="EF16" s="173"/>
      <c r="EG16" s="173"/>
      <c r="EH16" s="173"/>
    </row>
    <row r="17" spans="1:138" s="82" customFormat="1" ht="18.600000000000001" customHeight="1">
      <c r="A17" s="12" t="s">
        <v>338</v>
      </c>
      <c r="B17" s="1319"/>
      <c r="C17" s="1306"/>
      <c r="D17" s="1287"/>
      <c r="E17" s="106" t="s">
        <v>8</v>
      </c>
      <c r="F17" s="96"/>
      <c r="G17" s="107">
        <v>109060</v>
      </c>
      <c r="H17" s="108">
        <v>179660</v>
      </c>
      <c r="I17" s="107">
        <v>89480</v>
      </c>
      <c r="J17" s="108">
        <v>160080</v>
      </c>
      <c r="K17" s="84" t="s">
        <v>68</v>
      </c>
      <c r="L17" s="109">
        <v>1060</v>
      </c>
      <c r="M17" s="110">
        <v>1700</v>
      </c>
      <c r="N17" s="215" t="s">
        <v>224</v>
      </c>
      <c r="O17" s="216" t="s">
        <v>255</v>
      </c>
      <c r="P17" s="216" t="s">
        <v>59</v>
      </c>
      <c r="Q17" s="216" t="s">
        <v>256</v>
      </c>
      <c r="R17" s="216" t="s">
        <v>68</v>
      </c>
      <c r="S17" s="217">
        <v>2.8</v>
      </c>
      <c r="T17" s="218">
        <v>2.7</v>
      </c>
      <c r="U17" s="109">
        <v>860</v>
      </c>
      <c r="V17" s="110">
        <v>1500</v>
      </c>
      <c r="W17" s="219" t="s">
        <v>224</v>
      </c>
      <c r="X17" s="216" t="s">
        <v>255</v>
      </c>
      <c r="Y17" s="219" t="s">
        <v>59</v>
      </c>
      <c r="Z17" s="216" t="s">
        <v>256</v>
      </c>
      <c r="AA17" s="219" t="s">
        <v>68</v>
      </c>
      <c r="AB17" s="217">
        <v>2.7</v>
      </c>
      <c r="AC17" s="220">
        <v>2.7</v>
      </c>
      <c r="AD17" s="84" t="s">
        <v>68</v>
      </c>
      <c r="AE17" s="221">
        <v>8820</v>
      </c>
      <c r="AF17" s="84" t="s">
        <v>68</v>
      </c>
      <c r="AG17" s="222">
        <v>80</v>
      </c>
      <c r="AH17" s="223" t="s">
        <v>224</v>
      </c>
      <c r="AI17" s="224" t="s">
        <v>255</v>
      </c>
      <c r="AJ17" s="225" t="s">
        <v>68</v>
      </c>
      <c r="AK17" s="226" t="s">
        <v>256</v>
      </c>
      <c r="AL17" s="227" t="s">
        <v>68</v>
      </c>
      <c r="AM17" s="228">
        <v>2.8</v>
      </c>
      <c r="AN17" s="229"/>
      <c r="AO17" s="71"/>
      <c r="AP17" s="230"/>
      <c r="AQ17" s="71"/>
      <c r="AR17" s="231"/>
      <c r="AS17" s="232"/>
      <c r="AT17" s="230"/>
      <c r="AU17" s="232"/>
      <c r="AV17" s="230"/>
      <c r="AW17" s="232"/>
      <c r="AX17" s="230"/>
      <c r="AY17" s="71"/>
      <c r="BB17" s="212"/>
      <c r="BC17" s="175"/>
      <c r="BE17" s="175"/>
      <c r="BG17" s="175"/>
      <c r="BI17" s="1289"/>
      <c r="BJ17" s="71"/>
      <c r="BK17" s="150"/>
      <c r="BL17" s="1288"/>
      <c r="BM17" s="102"/>
      <c r="BN17" s="119"/>
      <c r="BO17" s="119"/>
      <c r="BP17" s="119"/>
      <c r="BQ17" s="119"/>
      <c r="BR17" s="119"/>
      <c r="BS17" s="233"/>
      <c r="BT17" s="119"/>
      <c r="BU17" s="1321"/>
      <c r="BV17" s="153"/>
      <c r="BW17" s="1270"/>
      <c r="BX17" s="1302"/>
      <c r="BY17" s="112">
        <v>21440</v>
      </c>
      <c r="BZ17" s="1270"/>
      <c r="CA17" s="1253"/>
      <c r="CB17" s="1272"/>
      <c r="CC17" s="1256"/>
      <c r="CD17" s="1272"/>
      <c r="CE17" s="1259"/>
      <c r="CF17" s="1272"/>
      <c r="CG17" s="1237"/>
      <c r="CH17" s="1263"/>
      <c r="CI17" s="1291"/>
      <c r="CJ17" s="1278"/>
      <c r="CK17" s="1263"/>
      <c r="CL17" s="79" t="s">
        <v>61</v>
      </c>
      <c r="CM17" s="113">
        <v>6000</v>
      </c>
      <c r="CN17" s="114">
        <v>6700</v>
      </c>
      <c r="CO17" s="1270"/>
      <c r="CP17" s="1281"/>
      <c r="CQ17" s="1270"/>
      <c r="CR17" s="1253"/>
      <c r="CS17" s="1272"/>
      <c r="CT17" s="1256"/>
      <c r="CU17" s="1256"/>
      <c r="CV17" s="1259"/>
      <c r="CW17" s="1272"/>
      <c r="CX17" s="1275"/>
      <c r="CY17" s="1261"/>
      <c r="CZ17" s="1263"/>
      <c r="DA17" s="1265"/>
      <c r="DB17" s="1266"/>
      <c r="DC17" s="157"/>
      <c r="DD17" s="1266"/>
      <c r="DE17" s="1268"/>
      <c r="DF17" s="1270"/>
      <c r="DG17" s="1253"/>
      <c r="DH17" s="1256"/>
      <c r="DI17" s="1256"/>
      <c r="DJ17" s="1256"/>
      <c r="DK17" s="1259"/>
      <c r="DL17" s="1256"/>
      <c r="DM17" s="1237"/>
      <c r="DN17" s="1239"/>
      <c r="DO17" s="1241"/>
      <c r="DP17" s="1243"/>
      <c r="DQ17" s="1243"/>
      <c r="DR17" s="1245"/>
      <c r="DS17" s="102"/>
      <c r="DT17" s="1313"/>
      <c r="DU17" s="192"/>
      <c r="DV17" s="192"/>
      <c r="DW17" s="173"/>
      <c r="DX17" s="173"/>
      <c r="DY17" s="173"/>
      <c r="DZ17" s="173"/>
      <c r="EA17" s="173"/>
      <c r="EB17" s="173"/>
      <c r="EC17" s="173"/>
      <c r="ED17" s="173"/>
      <c r="EE17" s="173"/>
      <c r="EF17" s="173"/>
      <c r="EG17" s="173"/>
      <c r="EH17" s="173"/>
    </row>
    <row r="18" spans="1:138" s="82" customFormat="1" ht="18.600000000000001" customHeight="1">
      <c r="A18" s="12" t="s">
        <v>339</v>
      </c>
      <c r="B18" s="1319"/>
      <c r="C18" s="1306"/>
      <c r="D18" s="1293" t="s">
        <v>62</v>
      </c>
      <c r="E18" s="106" t="s">
        <v>63</v>
      </c>
      <c r="F18" s="96"/>
      <c r="G18" s="107">
        <v>179660</v>
      </c>
      <c r="H18" s="108">
        <v>267910</v>
      </c>
      <c r="I18" s="107">
        <v>160080</v>
      </c>
      <c r="J18" s="108">
        <v>248330</v>
      </c>
      <c r="K18" s="84" t="s">
        <v>68</v>
      </c>
      <c r="L18" s="109">
        <v>1700</v>
      </c>
      <c r="M18" s="110">
        <v>2580</v>
      </c>
      <c r="N18" s="215" t="s">
        <v>224</v>
      </c>
      <c r="O18" s="216" t="s">
        <v>255</v>
      </c>
      <c r="P18" s="216" t="s">
        <v>59</v>
      </c>
      <c r="Q18" s="216" t="s">
        <v>256</v>
      </c>
      <c r="R18" s="216" t="s">
        <v>68</v>
      </c>
      <c r="S18" s="217">
        <v>2.7</v>
      </c>
      <c r="T18" s="218">
        <v>2.7</v>
      </c>
      <c r="U18" s="109">
        <v>1500</v>
      </c>
      <c r="V18" s="110">
        <v>2380</v>
      </c>
      <c r="W18" s="219" t="s">
        <v>224</v>
      </c>
      <c r="X18" s="216" t="s">
        <v>255</v>
      </c>
      <c r="Y18" s="219" t="s">
        <v>59</v>
      </c>
      <c r="Z18" s="216" t="s">
        <v>256</v>
      </c>
      <c r="AA18" s="219" t="s">
        <v>68</v>
      </c>
      <c r="AB18" s="217">
        <v>2.7</v>
      </c>
      <c r="AC18" s="220">
        <v>2.7</v>
      </c>
      <c r="AD18" s="115"/>
      <c r="AE18" s="116"/>
      <c r="AF18" s="117"/>
      <c r="AG18" s="235"/>
      <c r="AH18" s="236"/>
      <c r="AI18" s="119"/>
      <c r="AJ18" s="236"/>
      <c r="AK18" s="119"/>
      <c r="AL18" s="236"/>
      <c r="AM18" s="119"/>
      <c r="AN18" s="119"/>
      <c r="AO18" s="115"/>
      <c r="AP18" s="116"/>
      <c r="AQ18" s="117"/>
      <c r="AR18" s="235"/>
      <c r="AS18" s="236"/>
      <c r="AT18" s="119"/>
      <c r="AU18" s="236"/>
      <c r="AV18" s="119"/>
      <c r="AW18" s="236"/>
      <c r="AX18" s="119"/>
      <c r="AY18" s="84" t="s">
        <v>68</v>
      </c>
      <c r="AZ18" s="237">
        <v>17650</v>
      </c>
      <c r="BA18" s="84" t="s">
        <v>68</v>
      </c>
      <c r="BB18" s="206">
        <v>170</v>
      </c>
      <c r="BC18" s="207" t="s">
        <v>224</v>
      </c>
      <c r="BD18" s="208" t="s">
        <v>255</v>
      </c>
      <c r="BE18" s="209" t="s">
        <v>68</v>
      </c>
      <c r="BF18" s="210" t="s">
        <v>256</v>
      </c>
      <c r="BG18" s="207" t="s">
        <v>68</v>
      </c>
      <c r="BH18" s="211">
        <v>2.6</v>
      </c>
      <c r="BI18" s="1289"/>
      <c r="BJ18" s="71"/>
      <c r="BK18" s="130"/>
      <c r="BL18" s="1288"/>
      <c r="BM18" s="102"/>
      <c r="BN18" s="119"/>
      <c r="BO18" s="119"/>
      <c r="BP18" s="119"/>
      <c r="BQ18" s="119"/>
      <c r="BR18" s="119"/>
      <c r="BS18" s="233"/>
      <c r="BT18" s="119"/>
      <c r="BU18" s="1321"/>
      <c r="BV18" s="153"/>
      <c r="BW18" s="1270" t="s">
        <v>68</v>
      </c>
      <c r="BX18" s="1299">
        <v>21440</v>
      </c>
      <c r="BY18" s="120"/>
      <c r="BZ18" s="1270"/>
      <c r="CA18" s="1253">
        <v>0</v>
      </c>
      <c r="CB18" s="1272"/>
      <c r="CC18" s="1256"/>
      <c r="CD18" s="1272"/>
      <c r="CE18" s="1259"/>
      <c r="CF18" s="1272"/>
      <c r="CG18" s="1237"/>
      <c r="CH18" s="1263"/>
      <c r="CI18" s="1291"/>
      <c r="CJ18" s="1278"/>
      <c r="CK18" s="1263"/>
      <c r="CL18" s="79" t="s">
        <v>64</v>
      </c>
      <c r="CM18" s="113">
        <v>5200</v>
      </c>
      <c r="CN18" s="114">
        <v>5800</v>
      </c>
      <c r="CO18" s="1270"/>
      <c r="CP18" s="1281"/>
      <c r="CQ18" s="1270"/>
      <c r="CR18" s="1253"/>
      <c r="CS18" s="1272"/>
      <c r="CT18" s="1256"/>
      <c r="CU18" s="1256"/>
      <c r="CV18" s="1259"/>
      <c r="CW18" s="1272"/>
      <c r="CX18" s="1275"/>
      <c r="CY18" s="1261"/>
      <c r="CZ18" s="102"/>
      <c r="DA18" s="121"/>
      <c r="DB18" s="1266"/>
      <c r="DC18" s="157"/>
      <c r="DD18" s="1266"/>
      <c r="DE18" s="1268"/>
      <c r="DF18" s="1270"/>
      <c r="DG18" s="1253"/>
      <c r="DH18" s="1256"/>
      <c r="DI18" s="1256"/>
      <c r="DJ18" s="1256"/>
      <c r="DK18" s="1259"/>
      <c r="DL18" s="1256"/>
      <c r="DM18" s="1237"/>
      <c r="DN18" s="1239"/>
      <c r="DO18" s="1246">
        <v>0.01</v>
      </c>
      <c r="DP18" s="1248">
        <v>0.03</v>
      </c>
      <c r="DQ18" s="1248">
        <v>0.04</v>
      </c>
      <c r="DR18" s="1250">
        <v>0.05</v>
      </c>
      <c r="DS18" s="102"/>
      <c r="DT18" s="1313"/>
      <c r="DU18" s="192"/>
      <c r="DW18" s="173"/>
      <c r="DX18" s="173"/>
      <c r="DY18" s="173"/>
      <c r="DZ18" s="173"/>
      <c r="EA18" s="173"/>
      <c r="EB18" s="173"/>
      <c r="EC18" s="173"/>
      <c r="ED18" s="173"/>
      <c r="EE18" s="173"/>
      <c r="EF18" s="173"/>
      <c r="EG18" s="173"/>
      <c r="EH18" s="173"/>
    </row>
    <row r="19" spans="1:138" s="82" customFormat="1" ht="18.600000000000001" customHeight="1">
      <c r="A19" s="12" t="s">
        <v>340</v>
      </c>
      <c r="B19" s="1319"/>
      <c r="C19" s="1306"/>
      <c r="D19" s="1294"/>
      <c r="E19" s="122" t="s">
        <v>11</v>
      </c>
      <c r="F19" s="96"/>
      <c r="G19" s="123">
        <v>267910</v>
      </c>
      <c r="H19" s="124"/>
      <c r="I19" s="123">
        <v>248330</v>
      </c>
      <c r="J19" s="124"/>
      <c r="K19" s="84" t="s">
        <v>68</v>
      </c>
      <c r="L19" s="111">
        <v>2580</v>
      </c>
      <c r="M19" s="125"/>
      <c r="N19" s="238" t="s">
        <v>224</v>
      </c>
      <c r="O19" s="239" t="s">
        <v>255</v>
      </c>
      <c r="P19" s="239" t="s">
        <v>59</v>
      </c>
      <c r="Q19" s="239" t="s">
        <v>256</v>
      </c>
      <c r="R19" s="239" t="s">
        <v>68</v>
      </c>
      <c r="S19" s="240">
        <v>2.7</v>
      </c>
      <c r="T19" s="241"/>
      <c r="U19" s="111">
        <v>2380</v>
      </c>
      <c r="V19" s="125"/>
      <c r="W19" s="242" t="s">
        <v>224</v>
      </c>
      <c r="X19" s="239" t="s">
        <v>255</v>
      </c>
      <c r="Y19" s="243" t="s">
        <v>59</v>
      </c>
      <c r="Z19" s="239" t="s">
        <v>256</v>
      </c>
      <c r="AA19" s="243" t="s">
        <v>68</v>
      </c>
      <c r="AB19" s="240">
        <v>2.7</v>
      </c>
      <c r="AC19" s="244"/>
      <c r="AD19" s="115"/>
      <c r="AE19" s="116"/>
      <c r="AF19" s="117"/>
      <c r="AG19" s="245"/>
      <c r="AH19" s="236"/>
      <c r="AI19" s="119"/>
      <c r="AJ19" s="236"/>
      <c r="AK19" s="119"/>
      <c r="AL19" s="236"/>
      <c r="AM19" s="119"/>
      <c r="AN19" s="119"/>
      <c r="AO19" s="115"/>
      <c r="AP19" s="116"/>
      <c r="AQ19" s="117"/>
      <c r="AR19" s="245"/>
      <c r="AS19" s="236"/>
      <c r="AT19" s="119"/>
      <c r="AU19" s="236"/>
      <c r="AV19" s="119"/>
      <c r="AW19" s="236"/>
      <c r="AX19" s="119"/>
      <c r="AY19" s="115"/>
      <c r="AZ19" s="116"/>
      <c r="BA19" s="116"/>
      <c r="BB19" s="235"/>
      <c r="BC19" s="236"/>
      <c r="BD19" s="119"/>
      <c r="BE19" s="236"/>
      <c r="BF19" s="119"/>
      <c r="BG19" s="236"/>
      <c r="BH19" s="119"/>
      <c r="BI19" s="1289"/>
      <c r="BJ19" s="71"/>
      <c r="BK19" s="130"/>
      <c r="BL19" s="1288"/>
      <c r="BM19" s="102"/>
      <c r="BN19" s="119"/>
      <c r="BO19" s="119"/>
      <c r="BP19" s="119"/>
      <c r="BQ19" s="119"/>
      <c r="BR19" s="119"/>
      <c r="BS19" s="233"/>
      <c r="BT19" s="119"/>
      <c r="BU19" s="1321"/>
      <c r="BV19" s="153"/>
      <c r="BW19" s="1270"/>
      <c r="BX19" s="1300"/>
      <c r="BY19" s="127"/>
      <c r="BZ19" s="1270"/>
      <c r="CA19" s="1254"/>
      <c r="CB19" s="1273"/>
      <c r="CC19" s="1257"/>
      <c r="CD19" s="1273"/>
      <c r="CE19" s="1260"/>
      <c r="CF19" s="1273"/>
      <c r="CG19" s="1238"/>
      <c r="CH19" s="1263"/>
      <c r="CI19" s="1292"/>
      <c r="CJ19" s="1279"/>
      <c r="CK19" s="1263"/>
      <c r="CL19" s="148" t="s">
        <v>65</v>
      </c>
      <c r="CM19" s="128">
        <v>4700</v>
      </c>
      <c r="CN19" s="129">
        <v>5200</v>
      </c>
      <c r="CO19" s="1270"/>
      <c r="CP19" s="1282"/>
      <c r="CQ19" s="1270"/>
      <c r="CR19" s="1254"/>
      <c r="CS19" s="1273"/>
      <c r="CT19" s="1257"/>
      <c r="CU19" s="1257"/>
      <c r="CV19" s="1260"/>
      <c r="CW19" s="1273"/>
      <c r="CX19" s="1276"/>
      <c r="CY19" s="1262"/>
      <c r="CZ19" s="102"/>
      <c r="DA19" s="121"/>
      <c r="DB19" s="1266"/>
      <c r="DC19" s="157"/>
      <c r="DD19" s="1266"/>
      <c r="DE19" s="1269"/>
      <c r="DF19" s="1270"/>
      <c r="DG19" s="1254"/>
      <c r="DH19" s="1257"/>
      <c r="DI19" s="1257"/>
      <c r="DJ19" s="1257"/>
      <c r="DK19" s="1260"/>
      <c r="DL19" s="1257"/>
      <c r="DM19" s="1238"/>
      <c r="DN19" s="1239"/>
      <c r="DO19" s="1247"/>
      <c r="DP19" s="1249"/>
      <c r="DQ19" s="1249"/>
      <c r="DR19" s="1251"/>
      <c r="DS19" s="102"/>
      <c r="DT19" s="1313"/>
      <c r="DU19" s="192"/>
      <c r="DV19" s="192"/>
      <c r="DW19" s="173"/>
      <c r="DX19" s="173"/>
      <c r="DY19" s="173"/>
      <c r="DZ19" s="173"/>
      <c r="EA19" s="173"/>
      <c r="EB19" s="173"/>
      <c r="EC19" s="173"/>
      <c r="ED19" s="173"/>
      <c r="EE19" s="173"/>
      <c r="EF19" s="173"/>
      <c r="EG19" s="173"/>
      <c r="EH19" s="173"/>
    </row>
    <row r="20" spans="1:138" s="82" customFormat="1" ht="18.600000000000001" customHeight="1">
      <c r="A20" s="12" t="s">
        <v>341</v>
      </c>
      <c r="B20" s="1319"/>
      <c r="C20" s="1307" t="s">
        <v>264</v>
      </c>
      <c r="D20" s="1286" t="s">
        <v>57</v>
      </c>
      <c r="E20" s="95" t="s">
        <v>58</v>
      </c>
      <c r="F20" s="96"/>
      <c r="G20" s="97">
        <v>88730</v>
      </c>
      <c r="H20" s="98">
        <v>97550</v>
      </c>
      <c r="I20" s="97">
        <v>71960</v>
      </c>
      <c r="J20" s="98">
        <v>80780</v>
      </c>
      <c r="K20" s="84" t="s">
        <v>68</v>
      </c>
      <c r="L20" s="99">
        <v>860</v>
      </c>
      <c r="M20" s="100">
        <v>940</v>
      </c>
      <c r="N20" s="193" t="s">
        <v>224</v>
      </c>
      <c r="O20" s="194" t="s">
        <v>255</v>
      </c>
      <c r="P20" s="195" t="s">
        <v>68</v>
      </c>
      <c r="Q20" s="196" t="s">
        <v>256</v>
      </c>
      <c r="R20" s="195" t="s">
        <v>68</v>
      </c>
      <c r="S20" s="197">
        <v>2.8</v>
      </c>
      <c r="T20" s="198">
        <v>2.8</v>
      </c>
      <c r="U20" s="99">
        <v>690</v>
      </c>
      <c r="V20" s="100">
        <v>770</v>
      </c>
      <c r="W20" s="199" t="s">
        <v>224</v>
      </c>
      <c r="X20" s="194" t="s">
        <v>255</v>
      </c>
      <c r="Y20" s="199" t="s">
        <v>68</v>
      </c>
      <c r="Z20" s="196" t="s">
        <v>256</v>
      </c>
      <c r="AA20" s="199" t="s">
        <v>68</v>
      </c>
      <c r="AB20" s="197">
        <v>2.7</v>
      </c>
      <c r="AC20" s="200">
        <v>2.7</v>
      </c>
      <c r="AD20" s="84" t="s">
        <v>68</v>
      </c>
      <c r="AE20" s="201">
        <v>8820</v>
      </c>
      <c r="AF20" s="84" t="s">
        <v>68</v>
      </c>
      <c r="AG20" s="202">
        <v>80</v>
      </c>
      <c r="AH20" s="203" t="s">
        <v>224</v>
      </c>
      <c r="AI20" s="194" t="s">
        <v>255</v>
      </c>
      <c r="AJ20" s="199" t="s">
        <v>68</v>
      </c>
      <c r="AK20" s="196" t="s">
        <v>256</v>
      </c>
      <c r="AL20" s="199" t="s">
        <v>68</v>
      </c>
      <c r="AM20" s="204">
        <v>2.8</v>
      </c>
      <c r="AN20" s="205" t="s">
        <v>257</v>
      </c>
      <c r="AO20" s="84" t="s">
        <v>68</v>
      </c>
      <c r="AP20" s="101">
        <v>3530</v>
      </c>
      <c r="AQ20" s="84" t="s">
        <v>68</v>
      </c>
      <c r="AR20" s="206">
        <v>30</v>
      </c>
      <c r="AS20" s="207" t="s">
        <v>224</v>
      </c>
      <c r="AT20" s="208" t="s">
        <v>255</v>
      </c>
      <c r="AU20" s="209" t="s">
        <v>68</v>
      </c>
      <c r="AV20" s="210" t="s">
        <v>256</v>
      </c>
      <c r="AW20" s="209" t="s">
        <v>68</v>
      </c>
      <c r="AX20" s="211">
        <v>3.7</v>
      </c>
      <c r="AY20" s="71"/>
      <c r="BB20" s="212"/>
      <c r="BC20" s="175"/>
      <c r="BE20" s="175"/>
      <c r="BG20" s="175"/>
      <c r="BI20" s="1289"/>
      <c r="BJ20" s="71"/>
      <c r="BK20" s="130"/>
      <c r="BL20" s="1288"/>
      <c r="BM20" s="102"/>
      <c r="BN20" s="119"/>
      <c r="BO20" s="119"/>
      <c r="BP20" s="119"/>
      <c r="BQ20" s="119"/>
      <c r="BR20" s="119"/>
      <c r="BS20" s="233"/>
      <c r="BT20" s="119"/>
      <c r="BU20" s="1321"/>
      <c r="BV20" s="153"/>
      <c r="BW20" s="1270" t="s">
        <v>68</v>
      </c>
      <c r="BX20" s="1301">
        <v>21060</v>
      </c>
      <c r="BY20" s="103"/>
      <c r="BZ20" s="1270" t="s">
        <v>68</v>
      </c>
      <c r="CA20" s="1252">
        <v>130</v>
      </c>
      <c r="CB20" s="1271" t="s">
        <v>224</v>
      </c>
      <c r="CC20" s="1255" t="s">
        <v>255</v>
      </c>
      <c r="CD20" s="1271" t="s">
        <v>68</v>
      </c>
      <c r="CE20" s="1258" t="s">
        <v>258</v>
      </c>
      <c r="CF20" s="1271" t="s">
        <v>68</v>
      </c>
      <c r="CG20" s="1236">
        <v>6.5</v>
      </c>
      <c r="CH20" s="1263" t="s">
        <v>68</v>
      </c>
      <c r="CI20" s="1290">
        <v>6200</v>
      </c>
      <c r="CJ20" s="1277">
        <v>5900</v>
      </c>
      <c r="CK20" s="1263" t="s">
        <v>68</v>
      </c>
      <c r="CL20" s="147" t="s">
        <v>60</v>
      </c>
      <c r="CM20" s="104">
        <v>10200</v>
      </c>
      <c r="CN20" s="105">
        <v>11400</v>
      </c>
      <c r="CO20" s="1270" t="s">
        <v>68</v>
      </c>
      <c r="CP20" s="1280">
        <v>15120</v>
      </c>
      <c r="CQ20" s="1270" t="s">
        <v>68</v>
      </c>
      <c r="CR20" s="1252">
        <v>150</v>
      </c>
      <c r="CS20" s="1271" t="s">
        <v>224</v>
      </c>
      <c r="CT20" s="1255" t="s">
        <v>255</v>
      </c>
      <c r="CU20" s="1255" t="s">
        <v>68</v>
      </c>
      <c r="CV20" s="1258" t="s">
        <v>258</v>
      </c>
      <c r="CW20" s="1271" t="s">
        <v>68</v>
      </c>
      <c r="CX20" s="1274">
        <v>2.7</v>
      </c>
      <c r="CY20" s="1261" t="s">
        <v>259</v>
      </c>
      <c r="CZ20" s="1263" t="s">
        <v>68</v>
      </c>
      <c r="DA20" s="1264">
        <v>4900</v>
      </c>
      <c r="DB20" s="1266"/>
      <c r="DC20" s="157"/>
      <c r="DD20" s="1266" t="s">
        <v>69</v>
      </c>
      <c r="DE20" s="1267">
        <v>16610</v>
      </c>
      <c r="DF20" s="1270" t="s">
        <v>68</v>
      </c>
      <c r="DG20" s="1252">
        <v>160</v>
      </c>
      <c r="DH20" s="1255" t="s">
        <v>224</v>
      </c>
      <c r="DI20" s="1255" t="s">
        <v>255</v>
      </c>
      <c r="DJ20" s="1255" t="s">
        <v>68</v>
      </c>
      <c r="DK20" s="1258" t="s">
        <v>258</v>
      </c>
      <c r="DL20" s="1255" t="s">
        <v>68</v>
      </c>
      <c r="DM20" s="1236">
        <v>2</v>
      </c>
      <c r="DN20" s="1239" t="s">
        <v>69</v>
      </c>
      <c r="DO20" s="1240" t="s">
        <v>260</v>
      </c>
      <c r="DP20" s="1242" t="s">
        <v>260</v>
      </c>
      <c r="DQ20" s="1242" t="s">
        <v>260</v>
      </c>
      <c r="DR20" s="1244" t="s">
        <v>260</v>
      </c>
      <c r="DS20" s="102"/>
      <c r="DT20" s="1313"/>
      <c r="DU20" s="192"/>
      <c r="DV20" s="192"/>
      <c r="DW20" s="173"/>
      <c r="DX20" s="173"/>
      <c r="DY20" s="173"/>
      <c r="DZ20" s="173"/>
      <c r="EA20" s="173"/>
      <c r="EB20" s="173"/>
      <c r="EC20" s="173"/>
      <c r="ED20" s="173"/>
      <c r="EE20" s="173"/>
      <c r="EF20" s="173"/>
      <c r="EG20" s="173"/>
      <c r="EH20" s="173"/>
    </row>
    <row r="21" spans="1:138" s="82" customFormat="1" ht="18.600000000000001" customHeight="1">
      <c r="A21" s="12" t="s">
        <v>342</v>
      </c>
      <c r="B21" s="1319"/>
      <c r="C21" s="1306"/>
      <c r="D21" s="1287"/>
      <c r="E21" s="106" t="s">
        <v>8</v>
      </c>
      <c r="F21" s="96"/>
      <c r="G21" s="107">
        <v>97550</v>
      </c>
      <c r="H21" s="108">
        <v>168150</v>
      </c>
      <c r="I21" s="107">
        <v>80780</v>
      </c>
      <c r="J21" s="108">
        <v>151380</v>
      </c>
      <c r="K21" s="84" t="s">
        <v>68</v>
      </c>
      <c r="L21" s="109">
        <v>940</v>
      </c>
      <c r="M21" s="110">
        <v>1580</v>
      </c>
      <c r="N21" s="215" t="s">
        <v>224</v>
      </c>
      <c r="O21" s="216" t="s">
        <v>255</v>
      </c>
      <c r="P21" s="216" t="s">
        <v>59</v>
      </c>
      <c r="Q21" s="216" t="s">
        <v>256</v>
      </c>
      <c r="R21" s="216" t="s">
        <v>68</v>
      </c>
      <c r="S21" s="217">
        <v>2.8</v>
      </c>
      <c r="T21" s="218">
        <v>2.7</v>
      </c>
      <c r="U21" s="109">
        <v>770</v>
      </c>
      <c r="V21" s="110">
        <v>1410</v>
      </c>
      <c r="W21" s="219" t="s">
        <v>224</v>
      </c>
      <c r="X21" s="216" t="s">
        <v>255</v>
      </c>
      <c r="Y21" s="219" t="s">
        <v>59</v>
      </c>
      <c r="Z21" s="216" t="s">
        <v>256</v>
      </c>
      <c r="AA21" s="219" t="s">
        <v>68</v>
      </c>
      <c r="AB21" s="217">
        <v>2.7</v>
      </c>
      <c r="AC21" s="220">
        <v>2.6</v>
      </c>
      <c r="AD21" s="84" t="s">
        <v>68</v>
      </c>
      <c r="AE21" s="221">
        <v>8820</v>
      </c>
      <c r="AF21" s="84" t="s">
        <v>68</v>
      </c>
      <c r="AG21" s="222">
        <v>80</v>
      </c>
      <c r="AH21" s="223" t="s">
        <v>224</v>
      </c>
      <c r="AI21" s="224" t="s">
        <v>255</v>
      </c>
      <c r="AJ21" s="225" t="s">
        <v>68</v>
      </c>
      <c r="AK21" s="226" t="s">
        <v>256</v>
      </c>
      <c r="AL21" s="227" t="s">
        <v>68</v>
      </c>
      <c r="AM21" s="228">
        <v>2.8</v>
      </c>
      <c r="AN21" s="229"/>
      <c r="AO21" s="71"/>
      <c r="AP21" s="230"/>
      <c r="AQ21" s="71"/>
      <c r="AR21" s="231"/>
      <c r="AS21" s="232"/>
      <c r="AT21" s="230"/>
      <c r="AU21" s="232"/>
      <c r="AV21" s="230"/>
      <c r="AW21" s="232"/>
      <c r="AX21" s="230"/>
      <c r="AY21" s="71"/>
      <c r="BB21" s="212"/>
      <c r="BC21" s="175"/>
      <c r="BE21" s="175"/>
      <c r="BG21" s="175"/>
      <c r="BI21" s="1289"/>
      <c r="BJ21" s="71"/>
      <c r="BK21" s="130"/>
      <c r="BL21" s="1288"/>
      <c r="BM21" s="102"/>
      <c r="BN21" s="119"/>
      <c r="BO21" s="119"/>
      <c r="BP21" s="119"/>
      <c r="BQ21" s="119"/>
      <c r="BR21" s="119"/>
      <c r="BS21" s="233"/>
      <c r="BT21" s="119"/>
      <c r="BU21" s="1321"/>
      <c r="BV21" s="153"/>
      <c r="BW21" s="1270"/>
      <c r="BX21" s="1302"/>
      <c r="BY21" s="112">
        <v>19180</v>
      </c>
      <c r="BZ21" s="1270"/>
      <c r="CA21" s="1253"/>
      <c r="CB21" s="1272"/>
      <c r="CC21" s="1256"/>
      <c r="CD21" s="1272"/>
      <c r="CE21" s="1259"/>
      <c r="CF21" s="1272"/>
      <c r="CG21" s="1237"/>
      <c r="CH21" s="1263"/>
      <c r="CI21" s="1291"/>
      <c r="CJ21" s="1278"/>
      <c r="CK21" s="1263"/>
      <c r="CL21" s="79" t="s">
        <v>61</v>
      </c>
      <c r="CM21" s="113">
        <v>5600</v>
      </c>
      <c r="CN21" s="114">
        <v>6200</v>
      </c>
      <c r="CO21" s="1270"/>
      <c r="CP21" s="1281"/>
      <c r="CQ21" s="1270"/>
      <c r="CR21" s="1253"/>
      <c r="CS21" s="1272"/>
      <c r="CT21" s="1256"/>
      <c r="CU21" s="1256"/>
      <c r="CV21" s="1259"/>
      <c r="CW21" s="1272"/>
      <c r="CX21" s="1275"/>
      <c r="CY21" s="1261"/>
      <c r="CZ21" s="1263"/>
      <c r="DA21" s="1265"/>
      <c r="DB21" s="1266"/>
      <c r="DC21" s="157"/>
      <c r="DD21" s="1266"/>
      <c r="DE21" s="1268"/>
      <c r="DF21" s="1270"/>
      <c r="DG21" s="1253"/>
      <c r="DH21" s="1256"/>
      <c r="DI21" s="1256"/>
      <c r="DJ21" s="1256"/>
      <c r="DK21" s="1259"/>
      <c r="DL21" s="1256"/>
      <c r="DM21" s="1237"/>
      <c r="DN21" s="1239"/>
      <c r="DO21" s="1241"/>
      <c r="DP21" s="1243"/>
      <c r="DQ21" s="1243"/>
      <c r="DR21" s="1245"/>
      <c r="DS21" s="102"/>
      <c r="DT21" s="1313"/>
      <c r="DU21" s="192"/>
      <c r="DV21" s="192"/>
      <c r="DW21" s="173"/>
      <c r="DX21" s="173"/>
      <c r="DY21" s="173"/>
      <c r="DZ21" s="173"/>
      <c r="EA21" s="173"/>
      <c r="EB21" s="173"/>
      <c r="EC21" s="173"/>
      <c r="ED21" s="173"/>
      <c r="EE21" s="173"/>
      <c r="EF21" s="173"/>
      <c r="EG21" s="173"/>
      <c r="EH21" s="173"/>
    </row>
    <row r="22" spans="1:138" s="82" customFormat="1" ht="18.600000000000001" customHeight="1">
      <c r="A22" s="12" t="s">
        <v>343</v>
      </c>
      <c r="B22" s="1319"/>
      <c r="C22" s="1306"/>
      <c r="D22" s="1293" t="s">
        <v>62</v>
      </c>
      <c r="E22" s="106" t="s">
        <v>63</v>
      </c>
      <c r="F22" s="96"/>
      <c r="G22" s="107">
        <v>168150</v>
      </c>
      <c r="H22" s="108">
        <v>256400</v>
      </c>
      <c r="I22" s="107">
        <v>151380</v>
      </c>
      <c r="J22" s="108">
        <v>239630</v>
      </c>
      <c r="K22" s="84" t="s">
        <v>68</v>
      </c>
      <c r="L22" s="109">
        <v>1580</v>
      </c>
      <c r="M22" s="110">
        <v>2460</v>
      </c>
      <c r="N22" s="215" t="s">
        <v>224</v>
      </c>
      <c r="O22" s="216" t="s">
        <v>255</v>
      </c>
      <c r="P22" s="216" t="s">
        <v>59</v>
      </c>
      <c r="Q22" s="216" t="s">
        <v>256</v>
      </c>
      <c r="R22" s="216" t="s">
        <v>68</v>
      </c>
      <c r="S22" s="217">
        <v>2.7</v>
      </c>
      <c r="T22" s="218">
        <v>2.7</v>
      </c>
      <c r="U22" s="109">
        <v>1410</v>
      </c>
      <c r="V22" s="110">
        <v>2290</v>
      </c>
      <c r="W22" s="219" t="s">
        <v>224</v>
      </c>
      <c r="X22" s="216" t="s">
        <v>255</v>
      </c>
      <c r="Y22" s="219" t="s">
        <v>59</v>
      </c>
      <c r="Z22" s="216" t="s">
        <v>256</v>
      </c>
      <c r="AA22" s="219" t="s">
        <v>68</v>
      </c>
      <c r="AB22" s="217">
        <v>2.6</v>
      </c>
      <c r="AC22" s="220">
        <v>2.7</v>
      </c>
      <c r="AD22" s="115"/>
      <c r="AE22" s="116"/>
      <c r="AF22" s="117"/>
      <c r="AG22" s="235"/>
      <c r="AH22" s="236"/>
      <c r="AI22" s="119"/>
      <c r="AJ22" s="236"/>
      <c r="AK22" s="119"/>
      <c r="AL22" s="236"/>
      <c r="AM22" s="119"/>
      <c r="AN22" s="119"/>
      <c r="AO22" s="115"/>
      <c r="AP22" s="116"/>
      <c r="AQ22" s="117"/>
      <c r="AR22" s="235"/>
      <c r="AS22" s="236"/>
      <c r="AT22" s="119"/>
      <c r="AU22" s="236"/>
      <c r="AV22" s="119"/>
      <c r="AW22" s="236"/>
      <c r="AX22" s="119"/>
      <c r="AY22" s="84" t="s">
        <v>68</v>
      </c>
      <c r="AZ22" s="237">
        <v>17650</v>
      </c>
      <c r="BA22" s="84" t="s">
        <v>68</v>
      </c>
      <c r="BB22" s="206">
        <v>170</v>
      </c>
      <c r="BC22" s="207" t="s">
        <v>224</v>
      </c>
      <c r="BD22" s="208" t="s">
        <v>255</v>
      </c>
      <c r="BE22" s="209" t="s">
        <v>68</v>
      </c>
      <c r="BF22" s="210" t="s">
        <v>256</v>
      </c>
      <c r="BG22" s="207" t="s">
        <v>68</v>
      </c>
      <c r="BH22" s="211">
        <v>2.6</v>
      </c>
      <c r="BI22" s="1289"/>
      <c r="BJ22" s="71"/>
      <c r="BK22" s="130"/>
      <c r="BL22" s="1288"/>
      <c r="BM22" s="102"/>
      <c r="BN22" s="119"/>
      <c r="BO22" s="119"/>
      <c r="BP22" s="119"/>
      <c r="BQ22" s="119"/>
      <c r="BR22" s="119"/>
      <c r="BS22" s="233"/>
      <c r="BT22" s="119"/>
      <c r="BU22" s="1321"/>
      <c r="BV22" s="153"/>
      <c r="BW22" s="1270" t="s">
        <v>68</v>
      </c>
      <c r="BX22" s="1299">
        <v>19180</v>
      </c>
      <c r="BY22" s="120"/>
      <c r="BZ22" s="1270"/>
      <c r="CA22" s="1253"/>
      <c r="CB22" s="1272"/>
      <c r="CC22" s="1256"/>
      <c r="CD22" s="1272"/>
      <c r="CE22" s="1259"/>
      <c r="CF22" s="1272"/>
      <c r="CG22" s="1237"/>
      <c r="CH22" s="1263"/>
      <c r="CI22" s="1291"/>
      <c r="CJ22" s="1278"/>
      <c r="CK22" s="1263"/>
      <c r="CL22" s="79" t="s">
        <v>64</v>
      </c>
      <c r="CM22" s="113">
        <v>4900</v>
      </c>
      <c r="CN22" s="114">
        <v>5400</v>
      </c>
      <c r="CO22" s="1270"/>
      <c r="CP22" s="1281"/>
      <c r="CQ22" s="1270"/>
      <c r="CR22" s="1253"/>
      <c r="CS22" s="1272"/>
      <c r="CT22" s="1256"/>
      <c r="CU22" s="1256"/>
      <c r="CV22" s="1259"/>
      <c r="CW22" s="1272"/>
      <c r="CX22" s="1275"/>
      <c r="CY22" s="1261"/>
      <c r="CZ22" s="102"/>
      <c r="DA22" s="121"/>
      <c r="DB22" s="1266"/>
      <c r="DC22" s="157"/>
      <c r="DD22" s="1266"/>
      <c r="DE22" s="1268"/>
      <c r="DF22" s="1270"/>
      <c r="DG22" s="1253"/>
      <c r="DH22" s="1256"/>
      <c r="DI22" s="1256"/>
      <c r="DJ22" s="1256"/>
      <c r="DK22" s="1259"/>
      <c r="DL22" s="1256"/>
      <c r="DM22" s="1237"/>
      <c r="DN22" s="1239"/>
      <c r="DO22" s="1246">
        <v>0.01</v>
      </c>
      <c r="DP22" s="1248">
        <v>0.03</v>
      </c>
      <c r="DQ22" s="1248">
        <v>0.04</v>
      </c>
      <c r="DR22" s="1250">
        <v>0.05</v>
      </c>
      <c r="DS22" s="102"/>
      <c r="DT22" s="1313"/>
      <c r="DU22" s="192"/>
      <c r="DV22" s="192"/>
      <c r="DW22" s="173"/>
      <c r="DX22" s="173"/>
      <c r="DY22" s="173"/>
      <c r="DZ22" s="173"/>
      <c r="EA22" s="173"/>
      <c r="EB22" s="173"/>
      <c r="EC22" s="173"/>
      <c r="ED22" s="173"/>
      <c r="EE22" s="173"/>
      <c r="EF22" s="173"/>
      <c r="EG22" s="173"/>
      <c r="EH22" s="173"/>
    </row>
    <row r="23" spans="1:138" s="82" customFormat="1" ht="18.600000000000001" customHeight="1">
      <c r="A23" s="12" t="s">
        <v>344</v>
      </c>
      <c r="B23" s="1319"/>
      <c r="C23" s="1306"/>
      <c r="D23" s="1294"/>
      <c r="E23" s="122" t="s">
        <v>11</v>
      </c>
      <c r="F23" s="96"/>
      <c r="G23" s="123">
        <v>256400</v>
      </c>
      <c r="H23" s="124"/>
      <c r="I23" s="123">
        <v>239630</v>
      </c>
      <c r="J23" s="124"/>
      <c r="K23" s="84" t="s">
        <v>68</v>
      </c>
      <c r="L23" s="111">
        <v>2460</v>
      </c>
      <c r="M23" s="125"/>
      <c r="N23" s="238" t="s">
        <v>224</v>
      </c>
      <c r="O23" s="239" t="s">
        <v>255</v>
      </c>
      <c r="P23" s="239" t="s">
        <v>59</v>
      </c>
      <c r="Q23" s="239" t="s">
        <v>256</v>
      </c>
      <c r="R23" s="239" t="s">
        <v>68</v>
      </c>
      <c r="S23" s="240">
        <v>2.7</v>
      </c>
      <c r="T23" s="241"/>
      <c r="U23" s="111">
        <v>2290</v>
      </c>
      <c r="V23" s="125"/>
      <c r="W23" s="242" t="s">
        <v>224</v>
      </c>
      <c r="X23" s="239" t="s">
        <v>255</v>
      </c>
      <c r="Y23" s="243" t="s">
        <v>59</v>
      </c>
      <c r="Z23" s="239" t="s">
        <v>256</v>
      </c>
      <c r="AA23" s="243" t="s">
        <v>68</v>
      </c>
      <c r="AB23" s="240">
        <v>2.7</v>
      </c>
      <c r="AC23" s="244"/>
      <c r="AD23" s="115"/>
      <c r="AE23" s="116"/>
      <c r="AF23" s="117"/>
      <c r="AG23" s="245"/>
      <c r="AH23" s="236"/>
      <c r="AI23" s="119"/>
      <c r="AJ23" s="236"/>
      <c r="AK23" s="119"/>
      <c r="AL23" s="236"/>
      <c r="AM23" s="119"/>
      <c r="AN23" s="119"/>
      <c r="AO23" s="115"/>
      <c r="AP23" s="116"/>
      <c r="AQ23" s="117"/>
      <c r="AR23" s="245"/>
      <c r="AS23" s="236"/>
      <c r="AT23" s="119"/>
      <c r="AU23" s="236"/>
      <c r="AV23" s="119"/>
      <c r="AW23" s="236"/>
      <c r="AX23" s="119"/>
      <c r="AY23" s="115"/>
      <c r="AZ23" s="116"/>
      <c r="BA23" s="116"/>
      <c r="BB23" s="235"/>
      <c r="BC23" s="236"/>
      <c r="BD23" s="119"/>
      <c r="BE23" s="236"/>
      <c r="BF23" s="119"/>
      <c r="BG23" s="236"/>
      <c r="BH23" s="119"/>
      <c r="BI23" s="1289"/>
      <c r="BJ23" s="71"/>
      <c r="BK23" s="130"/>
      <c r="BL23" s="1288"/>
      <c r="BM23" s="102"/>
      <c r="BN23" s="119"/>
      <c r="BO23" s="119"/>
      <c r="BP23" s="119"/>
      <c r="BQ23" s="119"/>
      <c r="BR23" s="119"/>
      <c r="BS23" s="233"/>
      <c r="BT23" s="119"/>
      <c r="BU23" s="1321"/>
      <c r="BV23" s="153"/>
      <c r="BW23" s="1270"/>
      <c r="BX23" s="1300"/>
      <c r="BY23" s="127"/>
      <c r="BZ23" s="1270"/>
      <c r="CA23" s="1254"/>
      <c r="CB23" s="1273"/>
      <c r="CC23" s="1257"/>
      <c r="CD23" s="1273"/>
      <c r="CE23" s="1260"/>
      <c r="CF23" s="1273"/>
      <c r="CG23" s="1238"/>
      <c r="CH23" s="1263"/>
      <c r="CI23" s="1292"/>
      <c r="CJ23" s="1279"/>
      <c r="CK23" s="1263"/>
      <c r="CL23" s="148" t="s">
        <v>65</v>
      </c>
      <c r="CM23" s="128">
        <v>4400</v>
      </c>
      <c r="CN23" s="129">
        <v>4900</v>
      </c>
      <c r="CO23" s="1270"/>
      <c r="CP23" s="1282"/>
      <c r="CQ23" s="1270"/>
      <c r="CR23" s="1254"/>
      <c r="CS23" s="1273"/>
      <c r="CT23" s="1257"/>
      <c r="CU23" s="1257"/>
      <c r="CV23" s="1260"/>
      <c r="CW23" s="1273"/>
      <c r="CX23" s="1276"/>
      <c r="CY23" s="1262"/>
      <c r="CZ23" s="102"/>
      <c r="DA23" s="121"/>
      <c r="DB23" s="1266"/>
      <c r="DC23" s="157"/>
      <c r="DD23" s="1266"/>
      <c r="DE23" s="1269"/>
      <c r="DF23" s="1270"/>
      <c r="DG23" s="1254"/>
      <c r="DH23" s="1257"/>
      <c r="DI23" s="1257"/>
      <c r="DJ23" s="1257"/>
      <c r="DK23" s="1260"/>
      <c r="DL23" s="1257"/>
      <c r="DM23" s="1238"/>
      <c r="DN23" s="1239"/>
      <c r="DO23" s="1247"/>
      <c r="DP23" s="1249"/>
      <c r="DQ23" s="1249"/>
      <c r="DR23" s="1251"/>
      <c r="DS23" s="102"/>
      <c r="DT23" s="1313"/>
      <c r="DU23" s="192"/>
      <c r="DV23" s="192"/>
      <c r="DW23" s="173"/>
      <c r="DX23" s="173"/>
      <c r="DY23" s="173"/>
      <c r="DZ23" s="173"/>
      <c r="EA23" s="173"/>
      <c r="EB23" s="173"/>
      <c r="EC23" s="173"/>
      <c r="ED23" s="173"/>
      <c r="EE23" s="173"/>
      <c r="EF23" s="173"/>
      <c r="EG23" s="173"/>
      <c r="EH23" s="173"/>
    </row>
    <row r="24" spans="1:138" ht="18.600000000000001" customHeight="1">
      <c r="A24" s="13" t="s">
        <v>345</v>
      </c>
      <c r="B24" s="1319"/>
      <c r="C24" s="1307" t="s">
        <v>265</v>
      </c>
      <c r="D24" s="1286" t="s">
        <v>57</v>
      </c>
      <c r="E24" s="95" t="s">
        <v>58</v>
      </c>
      <c r="F24" s="96"/>
      <c r="G24" s="97">
        <v>81370</v>
      </c>
      <c r="H24" s="98">
        <v>90190</v>
      </c>
      <c r="I24" s="97">
        <v>66690</v>
      </c>
      <c r="J24" s="98">
        <v>75510</v>
      </c>
      <c r="K24" s="84" t="s">
        <v>68</v>
      </c>
      <c r="L24" s="99">
        <v>790</v>
      </c>
      <c r="M24" s="100">
        <v>870</v>
      </c>
      <c r="N24" s="193" t="s">
        <v>224</v>
      </c>
      <c r="O24" s="194" t="s">
        <v>255</v>
      </c>
      <c r="P24" s="195" t="s">
        <v>68</v>
      </c>
      <c r="Q24" s="196" t="s">
        <v>256</v>
      </c>
      <c r="R24" s="195" t="s">
        <v>68</v>
      </c>
      <c r="S24" s="197">
        <v>2.7</v>
      </c>
      <c r="T24" s="198">
        <v>2.7</v>
      </c>
      <c r="U24" s="99">
        <v>640</v>
      </c>
      <c r="V24" s="100">
        <v>720</v>
      </c>
      <c r="W24" s="199" t="s">
        <v>224</v>
      </c>
      <c r="X24" s="194" t="s">
        <v>255</v>
      </c>
      <c r="Y24" s="199" t="s">
        <v>68</v>
      </c>
      <c r="Z24" s="196" t="s">
        <v>256</v>
      </c>
      <c r="AA24" s="199" t="s">
        <v>68</v>
      </c>
      <c r="AB24" s="197">
        <v>2.7</v>
      </c>
      <c r="AC24" s="200">
        <v>2.7</v>
      </c>
      <c r="AD24" s="84" t="s">
        <v>68</v>
      </c>
      <c r="AE24" s="201">
        <v>8820</v>
      </c>
      <c r="AF24" s="84" t="s">
        <v>68</v>
      </c>
      <c r="AG24" s="202">
        <v>80</v>
      </c>
      <c r="AH24" s="203" t="s">
        <v>224</v>
      </c>
      <c r="AI24" s="194" t="s">
        <v>255</v>
      </c>
      <c r="AJ24" s="199" t="s">
        <v>68</v>
      </c>
      <c r="AK24" s="196" t="s">
        <v>256</v>
      </c>
      <c r="AL24" s="199" t="s">
        <v>68</v>
      </c>
      <c r="AM24" s="204">
        <v>2.8</v>
      </c>
      <c r="AN24" s="205" t="s">
        <v>257</v>
      </c>
      <c r="AO24" s="84" t="s">
        <v>68</v>
      </c>
      <c r="AP24" s="101">
        <v>3530</v>
      </c>
      <c r="AQ24" s="84" t="s">
        <v>68</v>
      </c>
      <c r="AR24" s="206">
        <v>30</v>
      </c>
      <c r="AS24" s="207" t="s">
        <v>224</v>
      </c>
      <c r="AT24" s="208" t="s">
        <v>255</v>
      </c>
      <c r="AU24" s="209" t="s">
        <v>68</v>
      </c>
      <c r="AV24" s="210" t="s">
        <v>256</v>
      </c>
      <c r="AW24" s="209" t="s">
        <v>68</v>
      </c>
      <c r="AX24" s="211">
        <v>3.7</v>
      </c>
      <c r="AZ24" s="82"/>
      <c r="BA24" s="82"/>
      <c r="BB24" s="212"/>
      <c r="BC24" s="175"/>
      <c r="BD24" s="82"/>
      <c r="BE24" s="175"/>
      <c r="BF24" s="82"/>
      <c r="BG24" s="175"/>
      <c r="BH24" s="82"/>
      <c r="BI24" s="1289"/>
      <c r="BK24" s="130"/>
      <c r="BL24" s="1288"/>
      <c r="BM24" s="102"/>
      <c r="BS24" s="233"/>
      <c r="BU24" s="1321"/>
      <c r="BV24" s="153"/>
      <c r="BW24" s="1270" t="s">
        <v>68</v>
      </c>
      <c r="BX24" s="1301">
        <v>19360</v>
      </c>
      <c r="BY24" s="103"/>
      <c r="BZ24" s="1270" t="s">
        <v>68</v>
      </c>
      <c r="CA24" s="1252">
        <v>110</v>
      </c>
      <c r="CB24" s="1271" t="s">
        <v>224</v>
      </c>
      <c r="CC24" s="1255" t="s">
        <v>255</v>
      </c>
      <c r="CD24" s="1271" t="s">
        <v>68</v>
      </c>
      <c r="CE24" s="1258" t="s">
        <v>258</v>
      </c>
      <c r="CF24" s="1271" t="s">
        <v>68</v>
      </c>
      <c r="CG24" s="1236">
        <v>6.8</v>
      </c>
      <c r="CH24" s="1263" t="s">
        <v>68</v>
      </c>
      <c r="CI24" s="1290">
        <v>5400</v>
      </c>
      <c r="CJ24" s="1277">
        <v>6000</v>
      </c>
      <c r="CK24" s="1263" t="s">
        <v>68</v>
      </c>
      <c r="CL24" s="147" t="s">
        <v>60</v>
      </c>
      <c r="CM24" s="104">
        <v>9800</v>
      </c>
      <c r="CN24" s="105">
        <v>10900</v>
      </c>
      <c r="CO24" s="1270" t="s">
        <v>68</v>
      </c>
      <c r="CP24" s="1280">
        <v>13230</v>
      </c>
      <c r="CQ24" s="1270" t="s">
        <v>68</v>
      </c>
      <c r="CR24" s="1252">
        <v>130</v>
      </c>
      <c r="CS24" s="1271" t="s">
        <v>224</v>
      </c>
      <c r="CT24" s="1255" t="s">
        <v>255</v>
      </c>
      <c r="CU24" s="1255" t="s">
        <v>68</v>
      </c>
      <c r="CV24" s="1258" t="s">
        <v>258</v>
      </c>
      <c r="CW24" s="1271" t="s">
        <v>68</v>
      </c>
      <c r="CX24" s="1274">
        <v>2.8</v>
      </c>
      <c r="CY24" s="1261" t="s">
        <v>259</v>
      </c>
      <c r="CZ24" s="1263" t="s">
        <v>68</v>
      </c>
      <c r="DA24" s="1264">
        <v>4900</v>
      </c>
      <c r="DB24" s="1266"/>
      <c r="DC24" s="157"/>
      <c r="DD24" s="1266" t="s">
        <v>69</v>
      </c>
      <c r="DE24" s="1267">
        <v>14530</v>
      </c>
      <c r="DF24" s="1270" t="s">
        <v>68</v>
      </c>
      <c r="DG24" s="1252">
        <v>140</v>
      </c>
      <c r="DH24" s="1255" t="s">
        <v>224</v>
      </c>
      <c r="DI24" s="1255" t="s">
        <v>255</v>
      </c>
      <c r="DJ24" s="1255" t="s">
        <v>68</v>
      </c>
      <c r="DK24" s="1258" t="s">
        <v>258</v>
      </c>
      <c r="DL24" s="1255" t="s">
        <v>68</v>
      </c>
      <c r="DM24" s="1236">
        <v>2</v>
      </c>
      <c r="DN24" s="1239" t="s">
        <v>69</v>
      </c>
      <c r="DO24" s="1240" t="s">
        <v>260</v>
      </c>
      <c r="DP24" s="1242" t="s">
        <v>260</v>
      </c>
      <c r="DQ24" s="1242" t="s">
        <v>260</v>
      </c>
      <c r="DR24" s="1244" t="s">
        <v>260</v>
      </c>
      <c r="DS24" s="102"/>
      <c r="DT24" s="1313"/>
      <c r="DU24" s="192"/>
      <c r="DV24" s="246"/>
    </row>
    <row r="25" spans="1:138" ht="18.600000000000001" customHeight="1">
      <c r="A25" s="13" t="s">
        <v>346</v>
      </c>
      <c r="B25" s="1319"/>
      <c r="C25" s="1306"/>
      <c r="D25" s="1287"/>
      <c r="E25" s="106" t="s">
        <v>8</v>
      </c>
      <c r="F25" s="96"/>
      <c r="G25" s="107">
        <v>90190</v>
      </c>
      <c r="H25" s="108">
        <v>160790</v>
      </c>
      <c r="I25" s="107">
        <v>75510</v>
      </c>
      <c r="J25" s="108">
        <v>146110</v>
      </c>
      <c r="K25" s="84" t="s">
        <v>68</v>
      </c>
      <c r="L25" s="109">
        <v>870</v>
      </c>
      <c r="M25" s="110">
        <v>1510</v>
      </c>
      <c r="N25" s="215" t="s">
        <v>224</v>
      </c>
      <c r="O25" s="216" t="s">
        <v>255</v>
      </c>
      <c r="P25" s="216" t="s">
        <v>59</v>
      </c>
      <c r="Q25" s="216" t="s">
        <v>256</v>
      </c>
      <c r="R25" s="216" t="s">
        <v>68</v>
      </c>
      <c r="S25" s="217">
        <v>2.7</v>
      </c>
      <c r="T25" s="218">
        <v>2.7</v>
      </c>
      <c r="U25" s="109">
        <v>720</v>
      </c>
      <c r="V25" s="110">
        <v>1350</v>
      </c>
      <c r="W25" s="219" t="s">
        <v>224</v>
      </c>
      <c r="X25" s="216" t="s">
        <v>255</v>
      </c>
      <c r="Y25" s="219" t="s">
        <v>59</v>
      </c>
      <c r="Z25" s="216" t="s">
        <v>256</v>
      </c>
      <c r="AA25" s="219" t="s">
        <v>68</v>
      </c>
      <c r="AB25" s="217">
        <v>2.7</v>
      </c>
      <c r="AC25" s="220">
        <v>2.6</v>
      </c>
      <c r="AD25" s="84" t="s">
        <v>68</v>
      </c>
      <c r="AE25" s="221">
        <v>8820</v>
      </c>
      <c r="AF25" s="84" t="s">
        <v>68</v>
      </c>
      <c r="AG25" s="222">
        <v>80</v>
      </c>
      <c r="AH25" s="223" t="s">
        <v>224</v>
      </c>
      <c r="AI25" s="224" t="s">
        <v>255</v>
      </c>
      <c r="AJ25" s="225" t="s">
        <v>68</v>
      </c>
      <c r="AK25" s="226" t="s">
        <v>256</v>
      </c>
      <c r="AL25" s="227" t="s">
        <v>68</v>
      </c>
      <c r="AM25" s="228">
        <v>2.8</v>
      </c>
      <c r="AN25" s="229"/>
      <c r="AP25" s="230"/>
      <c r="AQ25" s="71"/>
      <c r="AR25" s="231"/>
      <c r="AS25" s="232"/>
      <c r="AT25" s="230"/>
      <c r="AU25" s="232"/>
      <c r="AV25" s="230"/>
      <c r="AW25" s="232"/>
      <c r="AX25" s="230"/>
      <c r="AZ25" s="82"/>
      <c r="BA25" s="82"/>
      <c r="BB25" s="212"/>
      <c r="BC25" s="175"/>
      <c r="BD25" s="82"/>
      <c r="BE25" s="175"/>
      <c r="BF25" s="82"/>
      <c r="BG25" s="175"/>
      <c r="BH25" s="82"/>
      <c r="BI25" s="1289"/>
      <c r="BK25" s="130"/>
      <c r="BL25" s="1288"/>
      <c r="BM25" s="102"/>
      <c r="BS25" s="233"/>
      <c r="BU25" s="1321"/>
      <c r="BV25" s="153"/>
      <c r="BW25" s="1270"/>
      <c r="BX25" s="1302"/>
      <c r="BY25" s="112">
        <v>17480</v>
      </c>
      <c r="BZ25" s="1270"/>
      <c r="CA25" s="1253"/>
      <c r="CB25" s="1272"/>
      <c r="CC25" s="1256"/>
      <c r="CD25" s="1272"/>
      <c r="CE25" s="1259"/>
      <c r="CF25" s="1272"/>
      <c r="CG25" s="1237"/>
      <c r="CH25" s="1263"/>
      <c r="CI25" s="1291"/>
      <c r="CJ25" s="1278"/>
      <c r="CK25" s="1263"/>
      <c r="CL25" s="79" t="s">
        <v>61</v>
      </c>
      <c r="CM25" s="113">
        <v>5400</v>
      </c>
      <c r="CN25" s="114">
        <v>6000</v>
      </c>
      <c r="CO25" s="1270"/>
      <c r="CP25" s="1281"/>
      <c r="CQ25" s="1270"/>
      <c r="CR25" s="1253"/>
      <c r="CS25" s="1272"/>
      <c r="CT25" s="1256"/>
      <c r="CU25" s="1256"/>
      <c r="CV25" s="1259"/>
      <c r="CW25" s="1272"/>
      <c r="CX25" s="1275"/>
      <c r="CY25" s="1261"/>
      <c r="CZ25" s="1263"/>
      <c r="DA25" s="1265"/>
      <c r="DB25" s="1266"/>
      <c r="DC25" s="157"/>
      <c r="DD25" s="1266"/>
      <c r="DE25" s="1268"/>
      <c r="DF25" s="1270"/>
      <c r="DG25" s="1253"/>
      <c r="DH25" s="1256"/>
      <c r="DI25" s="1256"/>
      <c r="DJ25" s="1256"/>
      <c r="DK25" s="1259"/>
      <c r="DL25" s="1256"/>
      <c r="DM25" s="1237"/>
      <c r="DN25" s="1239"/>
      <c r="DO25" s="1241"/>
      <c r="DP25" s="1243"/>
      <c r="DQ25" s="1243"/>
      <c r="DR25" s="1245"/>
      <c r="DS25" s="102"/>
      <c r="DT25" s="1313"/>
      <c r="DU25" s="192"/>
      <c r="DV25" s="192"/>
    </row>
    <row r="26" spans="1:138" ht="18.600000000000001" customHeight="1">
      <c r="A26" s="13" t="s">
        <v>347</v>
      </c>
      <c r="B26" s="1319"/>
      <c r="C26" s="1306"/>
      <c r="D26" s="1293" t="s">
        <v>62</v>
      </c>
      <c r="E26" s="106" t="s">
        <v>63</v>
      </c>
      <c r="F26" s="96"/>
      <c r="G26" s="107">
        <v>160790</v>
      </c>
      <c r="H26" s="108">
        <v>249040</v>
      </c>
      <c r="I26" s="107">
        <v>146110</v>
      </c>
      <c r="J26" s="108">
        <v>234360</v>
      </c>
      <c r="K26" s="84" t="s">
        <v>68</v>
      </c>
      <c r="L26" s="109">
        <v>1510</v>
      </c>
      <c r="M26" s="110">
        <v>2390</v>
      </c>
      <c r="N26" s="215" t="s">
        <v>224</v>
      </c>
      <c r="O26" s="216" t="s">
        <v>255</v>
      </c>
      <c r="P26" s="216" t="s">
        <v>59</v>
      </c>
      <c r="Q26" s="216" t="s">
        <v>256</v>
      </c>
      <c r="R26" s="216" t="s">
        <v>68</v>
      </c>
      <c r="S26" s="217">
        <v>2.7</v>
      </c>
      <c r="T26" s="218">
        <v>2.7</v>
      </c>
      <c r="U26" s="109">
        <v>1350</v>
      </c>
      <c r="V26" s="110">
        <v>2230</v>
      </c>
      <c r="W26" s="219" t="s">
        <v>224</v>
      </c>
      <c r="X26" s="216" t="s">
        <v>255</v>
      </c>
      <c r="Y26" s="219" t="s">
        <v>59</v>
      </c>
      <c r="Z26" s="216" t="s">
        <v>256</v>
      </c>
      <c r="AA26" s="219" t="s">
        <v>68</v>
      </c>
      <c r="AB26" s="217">
        <v>2.6</v>
      </c>
      <c r="AC26" s="220">
        <v>2.7</v>
      </c>
      <c r="AD26" s="115"/>
      <c r="AF26" s="117"/>
      <c r="AO26" s="115"/>
      <c r="AQ26" s="117"/>
      <c r="AY26" s="84" t="s">
        <v>68</v>
      </c>
      <c r="AZ26" s="237">
        <v>17650</v>
      </c>
      <c r="BA26" s="84" t="s">
        <v>68</v>
      </c>
      <c r="BB26" s="206">
        <v>170</v>
      </c>
      <c r="BC26" s="207" t="s">
        <v>224</v>
      </c>
      <c r="BD26" s="208" t="s">
        <v>255</v>
      </c>
      <c r="BE26" s="209" t="s">
        <v>68</v>
      </c>
      <c r="BF26" s="210" t="s">
        <v>256</v>
      </c>
      <c r="BG26" s="207" t="s">
        <v>68</v>
      </c>
      <c r="BH26" s="211">
        <v>2.6</v>
      </c>
      <c r="BI26" s="1289"/>
      <c r="BK26" s="1308" t="s">
        <v>66</v>
      </c>
      <c r="BL26" s="1288"/>
      <c r="BM26" s="1309" t="s">
        <v>66</v>
      </c>
      <c r="BN26" s="1310"/>
      <c r="BO26" s="1310"/>
      <c r="BP26" s="1310"/>
      <c r="BQ26" s="1310"/>
      <c r="BR26" s="1310"/>
      <c r="BS26" s="1311"/>
      <c r="BU26" s="1321"/>
      <c r="BV26" s="153"/>
      <c r="BW26" s="1270" t="s">
        <v>68</v>
      </c>
      <c r="BX26" s="1299">
        <v>17480</v>
      </c>
      <c r="BY26" s="120"/>
      <c r="BZ26" s="1270"/>
      <c r="CA26" s="1253">
        <v>0</v>
      </c>
      <c r="CB26" s="1272"/>
      <c r="CC26" s="1256"/>
      <c r="CD26" s="1272"/>
      <c r="CE26" s="1259"/>
      <c r="CF26" s="1272"/>
      <c r="CG26" s="1237"/>
      <c r="CH26" s="1263"/>
      <c r="CI26" s="1291"/>
      <c r="CJ26" s="1278"/>
      <c r="CK26" s="1263"/>
      <c r="CL26" s="79" t="s">
        <v>64</v>
      </c>
      <c r="CM26" s="113">
        <v>4700</v>
      </c>
      <c r="CN26" s="114">
        <v>5200</v>
      </c>
      <c r="CO26" s="1270"/>
      <c r="CP26" s="1281"/>
      <c r="CQ26" s="1270"/>
      <c r="CR26" s="1253"/>
      <c r="CS26" s="1272"/>
      <c r="CT26" s="1256"/>
      <c r="CU26" s="1256"/>
      <c r="CV26" s="1259"/>
      <c r="CW26" s="1272"/>
      <c r="CX26" s="1275"/>
      <c r="CY26" s="1261"/>
      <c r="CZ26" s="102"/>
      <c r="DA26" s="121"/>
      <c r="DB26" s="1266"/>
      <c r="DC26" s="157"/>
      <c r="DD26" s="1266"/>
      <c r="DE26" s="1268"/>
      <c r="DF26" s="1270"/>
      <c r="DG26" s="1253"/>
      <c r="DH26" s="1256"/>
      <c r="DI26" s="1256"/>
      <c r="DJ26" s="1256"/>
      <c r="DK26" s="1259"/>
      <c r="DL26" s="1256"/>
      <c r="DM26" s="1237"/>
      <c r="DN26" s="1239"/>
      <c r="DO26" s="1246">
        <v>0.01</v>
      </c>
      <c r="DP26" s="1248">
        <v>0.03</v>
      </c>
      <c r="DQ26" s="1248">
        <v>0.04</v>
      </c>
      <c r="DR26" s="1250">
        <v>0.05</v>
      </c>
      <c r="DS26" s="102"/>
      <c r="DT26" s="1313"/>
      <c r="DU26" s="192"/>
      <c r="DV26" s="246"/>
    </row>
    <row r="27" spans="1:138" ht="18.600000000000001" customHeight="1">
      <c r="A27" s="13" t="s">
        <v>348</v>
      </c>
      <c r="B27" s="1319"/>
      <c r="C27" s="1306"/>
      <c r="D27" s="1294"/>
      <c r="E27" s="122" t="s">
        <v>11</v>
      </c>
      <c r="F27" s="96"/>
      <c r="G27" s="123">
        <v>249040</v>
      </c>
      <c r="H27" s="124"/>
      <c r="I27" s="123">
        <v>234360</v>
      </c>
      <c r="J27" s="124"/>
      <c r="K27" s="84" t="s">
        <v>68</v>
      </c>
      <c r="L27" s="111">
        <v>2390</v>
      </c>
      <c r="M27" s="125"/>
      <c r="N27" s="238" t="s">
        <v>224</v>
      </c>
      <c r="O27" s="239" t="s">
        <v>255</v>
      </c>
      <c r="P27" s="239" t="s">
        <v>59</v>
      </c>
      <c r="Q27" s="239" t="s">
        <v>256</v>
      </c>
      <c r="R27" s="239" t="s">
        <v>68</v>
      </c>
      <c r="S27" s="240">
        <v>2.7</v>
      </c>
      <c r="T27" s="241"/>
      <c r="U27" s="111">
        <v>2230</v>
      </c>
      <c r="V27" s="125"/>
      <c r="W27" s="242" t="s">
        <v>224</v>
      </c>
      <c r="X27" s="239" t="s">
        <v>255</v>
      </c>
      <c r="Y27" s="243" t="s">
        <v>59</v>
      </c>
      <c r="Z27" s="239" t="s">
        <v>256</v>
      </c>
      <c r="AA27" s="243" t="s">
        <v>68</v>
      </c>
      <c r="AB27" s="240">
        <v>2.7</v>
      </c>
      <c r="AC27" s="244"/>
      <c r="AD27" s="115"/>
      <c r="AF27" s="117"/>
      <c r="AG27" s="245"/>
      <c r="AO27" s="115"/>
      <c r="AQ27" s="117"/>
      <c r="AR27" s="245"/>
      <c r="AY27" s="115"/>
      <c r="BI27" s="1289"/>
      <c r="BK27" s="1308"/>
      <c r="BL27" s="1288"/>
      <c r="BM27" s="1309"/>
      <c r="BN27" s="1310"/>
      <c r="BO27" s="1310"/>
      <c r="BP27" s="1310"/>
      <c r="BQ27" s="1310"/>
      <c r="BR27" s="1310"/>
      <c r="BS27" s="1311"/>
      <c r="BU27" s="1321"/>
      <c r="BV27" s="153"/>
      <c r="BW27" s="1270"/>
      <c r="BX27" s="1300"/>
      <c r="BY27" s="127"/>
      <c r="BZ27" s="1270"/>
      <c r="CA27" s="1254"/>
      <c r="CB27" s="1273"/>
      <c r="CC27" s="1257"/>
      <c r="CD27" s="1273"/>
      <c r="CE27" s="1260"/>
      <c r="CF27" s="1273"/>
      <c r="CG27" s="1238"/>
      <c r="CH27" s="1263"/>
      <c r="CI27" s="1292"/>
      <c r="CJ27" s="1279"/>
      <c r="CK27" s="1263"/>
      <c r="CL27" s="148" t="s">
        <v>65</v>
      </c>
      <c r="CM27" s="128">
        <v>4200</v>
      </c>
      <c r="CN27" s="129">
        <v>4600</v>
      </c>
      <c r="CO27" s="1270"/>
      <c r="CP27" s="1282"/>
      <c r="CQ27" s="1270"/>
      <c r="CR27" s="1254"/>
      <c r="CS27" s="1273"/>
      <c r="CT27" s="1257"/>
      <c r="CU27" s="1257"/>
      <c r="CV27" s="1260"/>
      <c r="CW27" s="1273"/>
      <c r="CX27" s="1276"/>
      <c r="CY27" s="1262"/>
      <c r="CZ27" s="102"/>
      <c r="DA27" s="121"/>
      <c r="DB27" s="1266"/>
      <c r="DC27" s="157"/>
      <c r="DD27" s="1266"/>
      <c r="DE27" s="1269"/>
      <c r="DF27" s="1270"/>
      <c r="DG27" s="1254"/>
      <c r="DH27" s="1257"/>
      <c r="DI27" s="1257"/>
      <c r="DJ27" s="1257"/>
      <c r="DK27" s="1260"/>
      <c r="DL27" s="1257"/>
      <c r="DM27" s="1238"/>
      <c r="DN27" s="1239"/>
      <c r="DO27" s="1247"/>
      <c r="DP27" s="1249"/>
      <c r="DQ27" s="1249"/>
      <c r="DR27" s="1251"/>
      <c r="DS27" s="102"/>
      <c r="DT27" s="1313"/>
      <c r="DU27" s="192"/>
      <c r="DV27" s="192"/>
    </row>
    <row r="28" spans="1:138" ht="18.600000000000001" customHeight="1">
      <c r="A28" s="13" t="s">
        <v>349</v>
      </c>
      <c r="B28" s="1319"/>
      <c r="C28" s="1307" t="s">
        <v>266</v>
      </c>
      <c r="D28" s="1286" t="s">
        <v>57</v>
      </c>
      <c r="E28" s="95" t="s">
        <v>58</v>
      </c>
      <c r="F28" s="96"/>
      <c r="G28" s="97">
        <v>83910</v>
      </c>
      <c r="H28" s="98">
        <v>92730</v>
      </c>
      <c r="I28" s="97">
        <v>70870</v>
      </c>
      <c r="J28" s="98">
        <v>79690</v>
      </c>
      <c r="K28" s="84" t="s">
        <v>68</v>
      </c>
      <c r="L28" s="99">
        <v>810</v>
      </c>
      <c r="M28" s="100">
        <v>890</v>
      </c>
      <c r="N28" s="193" t="s">
        <v>224</v>
      </c>
      <c r="O28" s="194" t="s">
        <v>255</v>
      </c>
      <c r="P28" s="195" t="s">
        <v>68</v>
      </c>
      <c r="Q28" s="196" t="s">
        <v>256</v>
      </c>
      <c r="R28" s="195" t="s">
        <v>68</v>
      </c>
      <c r="S28" s="197">
        <v>2.8</v>
      </c>
      <c r="T28" s="198">
        <v>2.8</v>
      </c>
      <c r="U28" s="99">
        <v>680</v>
      </c>
      <c r="V28" s="100">
        <v>760</v>
      </c>
      <c r="W28" s="199" t="s">
        <v>224</v>
      </c>
      <c r="X28" s="194" t="s">
        <v>255</v>
      </c>
      <c r="Y28" s="199" t="s">
        <v>68</v>
      </c>
      <c r="Z28" s="196" t="s">
        <v>256</v>
      </c>
      <c r="AA28" s="199" t="s">
        <v>68</v>
      </c>
      <c r="AB28" s="197">
        <v>2.7</v>
      </c>
      <c r="AC28" s="200">
        <v>2.7</v>
      </c>
      <c r="AD28" s="84" t="s">
        <v>68</v>
      </c>
      <c r="AE28" s="201">
        <v>8820</v>
      </c>
      <c r="AF28" s="84" t="s">
        <v>68</v>
      </c>
      <c r="AG28" s="202">
        <v>80</v>
      </c>
      <c r="AH28" s="203" t="s">
        <v>224</v>
      </c>
      <c r="AI28" s="194" t="s">
        <v>255</v>
      </c>
      <c r="AJ28" s="199" t="s">
        <v>68</v>
      </c>
      <c r="AK28" s="196" t="s">
        <v>256</v>
      </c>
      <c r="AL28" s="199" t="s">
        <v>68</v>
      </c>
      <c r="AM28" s="204">
        <v>2.8</v>
      </c>
      <c r="AN28" s="205" t="s">
        <v>257</v>
      </c>
      <c r="AO28" s="84" t="s">
        <v>68</v>
      </c>
      <c r="AP28" s="101">
        <v>3530</v>
      </c>
      <c r="AQ28" s="84" t="s">
        <v>68</v>
      </c>
      <c r="AR28" s="206">
        <v>30</v>
      </c>
      <c r="AS28" s="207" t="s">
        <v>224</v>
      </c>
      <c r="AT28" s="208" t="s">
        <v>255</v>
      </c>
      <c r="AU28" s="209" t="s">
        <v>68</v>
      </c>
      <c r="AV28" s="210" t="s">
        <v>256</v>
      </c>
      <c r="AW28" s="209" t="s">
        <v>68</v>
      </c>
      <c r="AX28" s="211">
        <v>3.7</v>
      </c>
      <c r="AZ28" s="82"/>
      <c r="BA28" s="82"/>
      <c r="BB28" s="212"/>
      <c r="BC28" s="175"/>
      <c r="BD28" s="82"/>
      <c r="BE28" s="175"/>
      <c r="BF28" s="82"/>
      <c r="BG28" s="175"/>
      <c r="BH28" s="82"/>
      <c r="BI28" s="1289"/>
      <c r="BK28" s="1308"/>
      <c r="BL28" s="1288"/>
      <c r="BM28" s="1309"/>
      <c r="BN28" s="1310"/>
      <c r="BO28" s="1310"/>
      <c r="BP28" s="1310"/>
      <c r="BQ28" s="1310"/>
      <c r="BR28" s="1310"/>
      <c r="BS28" s="1311"/>
      <c r="BU28" s="1321"/>
      <c r="BV28" s="153"/>
      <c r="BW28" s="1270" t="s">
        <v>68</v>
      </c>
      <c r="BX28" s="1301">
        <v>18040</v>
      </c>
      <c r="BY28" s="103"/>
      <c r="BZ28" s="1270" t="s">
        <v>68</v>
      </c>
      <c r="CA28" s="1252">
        <v>100</v>
      </c>
      <c r="CB28" s="1271" t="s">
        <v>224</v>
      </c>
      <c r="CC28" s="1255" t="s">
        <v>255</v>
      </c>
      <c r="CD28" s="1271" t="s">
        <v>68</v>
      </c>
      <c r="CE28" s="1258" t="s">
        <v>258</v>
      </c>
      <c r="CF28" s="1271" t="s">
        <v>68</v>
      </c>
      <c r="CG28" s="1236">
        <v>6.6</v>
      </c>
      <c r="CH28" s="1263" t="s">
        <v>68</v>
      </c>
      <c r="CI28" s="1290">
        <v>4800</v>
      </c>
      <c r="CJ28" s="1277">
        <v>5300</v>
      </c>
      <c r="CK28" s="1263" t="s">
        <v>68</v>
      </c>
      <c r="CL28" s="147" t="s">
        <v>60</v>
      </c>
      <c r="CM28" s="104">
        <v>9200</v>
      </c>
      <c r="CN28" s="105">
        <v>10300</v>
      </c>
      <c r="CO28" s="1270" t="s">
        <v>68</v>
      </c>
      <c r="CP28" s="1280">
        <v>11760</v>
      </c>
      <c r="CQ28" s="1270" t="s">
        <v>68</v>
      </c>
      <c r="CR28" s="1252">
        <v>110</v>
      </c>
      <c r="CS28" s="1271" t="s">
        <v>224</v>
      </c>
      <c r="CT28" s="1255" t="s">
        <v>255</v>
      </c>
      <c r="CU28" s="1255" t="s">
        <v>68</v>
      </c>
      <c r="CV28" s="1258" t="s">
        <v>258</v>
      </c>
      <c r="CW28" s="1271" t="s">
        <v>68</v>
      </c>
      <c r="CX28" s="1274">
        <v>2.9</v>
      </c>
      <c r="CY28" s="1261" t="s">
        <v>259</v>
      </c>
      <c r="CZ28" s="1263" t="s">
        <v>68</v>
      </c>
      <c r="DA28" s="1264">
        <v>4900</v>
      </c>
      <c r="DB28" s="1266"/>
      <c r="DC28" s="157"/>
      <c r="DD28" s="1266" t="s">
        <v>69</v>
      </c>
      <c r="DE28" s="1267">
        <v>12920</v>
      </c>
      <c r="DF28" s="1270" t="s">
        <v>68</v>
      </c>
      <c r="DG28" s="1252">
        <v>120</v>
      </c>
      <c r="DH28" s="1255" t="s">
        <v>224</v>
      </c>
      <c r="DI28" s="1255" t="s">
        <v>255</v>
      </c>
      <c r="DJ28" s="1255" t="s">
        <v>68</v>
      </c>
      <c r="DK28" s="1258" t="s">
        <v>258</v>
      </c>
      <c r="DL28" s="1255" t="s">
        <v>68</v>
      </c>
      <c r="DM28" s="1236">
        <v>2</v>
      </c>
      <c r="DN28" s="1239" t="s">
        <v>69</v>
      </c>
      <c r="DO28" s="1240" t="s">
        <v>260</v>
      </c>
      <c r="DP28" s="1242" t="s">
        <v>260</v>
      </c>
      <c r="DQ28" s="1242" t="s">
        <v>260</v>
      </c>
      <c r="DR28" s="1244" t="s">
        <v>260</v>
      </c>
      <c r="DS28" s="102"/>
      <c r="DT28" s="1313"/>
      <c r="DU28" s="192"/>
      <c r="DV28" s="192"/>
    </row>
    <row r="29" spans="1:138" ht="18.600000000000001" customHeight="1">
      <c r="A29" s="13" t="s">
        <v>350</v>
      </c>
      <c r="B29" s="1319"/>
      <c r="C29" s="1306"/>
      <c r="D29" s="1287"/>
      <c r="E29" s="106" t="s">
        <v>8</v>
      </c>
      <c r="F29" s="96"/>
      <c r="G29" s="107">
        <v>92730</v>
      </c>
      <c r="H29" s="108">
        <v>163330</v>
      </c>
      <c r="I29" s="107">
        <v>79690</v>
      </c>
      <c r="J29" s="108">
        <v>150290</v>
      </c>
      <c r="K29" s="84" t="s">
        <v>68</v>
      </c>
      <c r="L29" s="109">
        <v>890</v>
      </c>
      <c r="M29" s="110">
        <v>1530</v>
      </c>
      <c r="N29" s="215" t="s">
        <v>224</v>
      </c>
      <c r="O29" s="216" t="s">
        <v>255</v>
      </c>
      <c r="P29" s="216" t="s">
        <v>59</v>
      </c>
      <c r="Q29" s="216" t="s">
        <v>256</v>
      </c>
      <c r="R29" s="216" t="s">
        <v>68</v>
      </c>
      <c r="S29" s="217">
        <v>2.8</v>
      </c>
      <c r="T29" s="218">
        <v>2.7</v>
      </c>
      <c r="U29" s="109">
        <v>760</v>
      </c>
      <c r="V29" s="110">
        <v>1400</v>
      </c>
      <c r="W29" s="219" t="s">
        <v>224</v>
      </c>
      <c r="X29" s="216" t="s">
        <v>255</v>
      </c>
      <c r="Y29" s="219" t="s">
        <v>59</v>
      </c>
      <c r="Z29" s="216" t="s">
        <v>256</v>
      </c>
      <c r="AA29" s="219" t="s">
        <v>68</v>
      </c>
      <c r="AB29" s="217">
        <v>2.7</v>
      </c>
      <c r="AC29" s="220">
        <v>2.6</v>
      </c>
      <c r="AD29" s="84" t="s">
        <v>68</v>
      </c>
      <c r="AE29" s="221">
        <v>8820</v>
      </c>
      <c r="AF29" s="84" t="s">
        <v>68</v>
      </c>
      <c r="AG29" s="222">
        <v>80</v>
      </c>
      <c r="AH29" s="223" t="s">
        <v>224</v>
      </c>
      <c r="AI29" s="224" t="s">
        <v>255</v>
      </c>
      <c r="AJ29" s="225" t="s">
        <v>68</v>
      </c>
      <c r="AK29" s="226" t="s">
        <v>256</v>
      </c>
      <c r="AL29" s="227" t="s">
        <v>68</v>
      </c>
      <c r="AM29" s="228">
        <v>2.8</v>
      </c>
      <c r="AN29" s="229"/>
      <c r="AP29" s="230"/>
      <c r="AQ29" s="71"/>
      <c r="AR29" s="231"/>
      <c r="AS29" s="232"/>
      <c r="AT29" s="230"/>
      <c r="AU29" s="232"/>
      <c r="AV29" s="230"/>
      <c r="AW29" s="232"/>
      <c r="AX29" s="230"/>
      <c r="AZ29" s="82"/>
      <c r="BA29" s="82"/>
      <c r="BB29" s="212"/>
      <c r="BC29" s="175"/>
      <c r="BD29" s="82"/>
      <c r="BE29" s="175"/>
      <c r="BF29" s="82"/>
      <c r="BG29" s="175"/>
      <c r="BH29" s="82"/>
      <c r="BI29" s="1289"/>
      <c r="BK29" s="150" t="s">
        <v>67</v>
      </c>
      <c r="BL29" s="1288"/>
      <c r="BM29" s="102" t="s">
        <v>67</v>
      </c>
      <c r="BS29" s="233"/>
      <c r="BU29" s="1321"/>
      <c r="BV29" s="153"/>
      <c r="BW29" s="1270"/>
      <c r="BX29" s="1302"/>
      <c r="BY29" s="112">
        <v>16170</v>
      </c>
      <c r="BZ29" s="1270"/>
      <c r="CA29" s="1253"/>
      <c r="CB29" s="1272"/>
      <c r="CC29" s="1256"/>
      <c r="CD29" s="1272"/>
      <c r="CE29" s="1259"/>
      <c r="CF29" s="1272"/>
      <c r="CG29" s="1237"/>
      <c r="CH29" s="1263"/>
      <c r="CI29" s="1291"/>
      <c r="CJ29" s="1278"/>
      <c r="CK29" s="1263"/>
      <c r="CL29" s="79" t="s">
        <v>61</v>
      </c>
      <c r="CM29" s="113">
        <v>5100</v>
      </c>
      <c r="CN29" s="114">
        <v>5600</v>
      </c>
      <c r="CO29" s="1270"/>
      <c r="CP29" s="1281"/>
      <c r="CQ29" s="1270"/>
      <c r="CR29" s="1253"/>
      <c r="CS29" s="1272"/>
      <c r="CT29" s="1256"/>
      <c r="CU29" s="1256"/>
      <c r="CV29" s="1259"/>
      <c r="CW29" s="1272"/>
      <c r="CX29" s="1275"/>
      <c r="CY29" s="1261"/>
      <c r="CZ29" s="1263"/>
      <c r="DA29" s="1265"/>
      <c r="DB29" s="1266"/>
      <c r="DC29" s="157"/>
      <c r="DD29" s="1266"/>
      <c r="DE29" s="1268"/>
      <c r="DF29" s="1270"/>
      <c r="DG29" s="1253"/>
      <c r="DH29" s="1256"/>
      <c r="DI29" s="1256"/>
      <c r="DJ29" s="1256"/>
      <c r="DK29" s="1259"/>
      <c r="DL29" s="1256"/>
      <c r="DM29" s="1237"/>
      <c r="DN29" s="1239"/>
      <c r="DO29" s="1241"/>
      <c r="DP29" s="1243"/>
      <c r="DQ29" s="1243"/>
      <c r="DR29" s="1245"/>
      <c r="DS29" s="102"/>
      <c r="DT29" s="1313"/>
      <c r="DU29" s="192"/>
      <c r="DV29" s="192"/>
    </row>
    <row r="30" spans="1:138" ht="18.600000000000001" customHeight="1">
      <c r="A30" s="13" t="s">
        <v>351</v>
      </c>
      <c r="B30" s="1319"/>
      <c r="C30" s="1306"/>
      <c r="D30" s="1293" t="s">
        <v>62</v>
      </c>
      <c r="E30" s="106" t="s">
        <v>63</v>
      </c>
      <c r="F30" s="96"/>
      <c r="G30" s="107">
        <v>163330</v>
      </c>
      <c r="H30" s="108">
        <v>251580</v>
      </c>
      <c r="I30" s="107">
        <v>150290</v>
      </c>
      <c r="J30" s="108">
        <v>238540</v>
      </c>
      <c r="K30" s="84" t="s">
        <v>68</v>
      </c>
      <c r="L30" s="109">
        <v>1530</v>
      </c>
      <c r="M30" s="110">
        <v>2410</v>
      </c>
      <c r="N30" s="215" t="s">
        <v>224</v>
      </c>
      <c r="O30" s="216" t="s">
        <v>255</v>
      </c>
      <c r="P30" s="216" t="s">
        <v>59</v>
      </c>
      <c r="Q30" s="216" t="s">
        <v>256</v>
      </c>
      <c r="R30" s="216" t="s">
        <v>68</v>
      </c>
      <c r="S30" s="217">
        <v>2.7</v>
      </c>
      <c r="T30" s="218">
        <v>2.7</v>
      </c>
      <c r="U30" s="109">
        <v>1400</v>
      </c>
      <c r="V30" s="110">
        <v>2280</v>
      </c>
      <c r="W30" s="219" t="s">
        <v>224</v>
      </c>
      <c r="X30" s="216" t="s">
        <v>255</v>
      </c>
      <c r="Y30" s="219" t="s">
        <v>59</v>
      </c>
      <c r="Z30" s="216" t="s">
        <v>256</v>
      </c>
      <c r="AA30" s="219" t="s">
        <v>68</v>
      </c>
      <c r="AB30" s="217">
        <v>2.6</v>
      </c>
      <c r="AC30" s="220">
        <v>2.7</v>
      </c>
      <c r="AD30" s="115"/>
      <c r="AF30" s="117"/>
      <c r="AO30" s="115"/>
      <c r="AQ30" s="117"/>
      <c r="AY30" s="84" t="s">
        <v>68</v>
      </c>
      <c r="AZ30" s="237">
        <v>17650</v>
      </c>
      <c r="BA30" s="84" t="s">
        <v>68</v>
      </c>
      <c r="BB30" s="206">
        <v>170</v>
      </c>
      <c r="BC30" s="207" t="s">
        <v>224</v>
      </c>
      <c r="BD30" s="208" t="s">
        <v>255</v>
      </c>
      <c r="BE30" s="209" t="s">
        <v>68</v>
      </c>
      <c r="BF30" s="210" t="s">
        <v>256</v>
      </c>
      <c r="BG30" s="207" t="s">
        <v>68</v>
      </c>
      <c r="BH30" s="211">
        <v>2.6</v>
      </c>
      <c r="BI30" s="1289"/>
      <c r="BK30" s="150">
        <v>296000</v>
      </c>
      <c r="BL30" s="1288"/>
      <c r="BM30" s="247">
        <v>2960</v>
      </c>
      <c r="BN30" s="119" t="s">
        <v>267</v>
      </c>
      <c r="BO30" s="76" t="s">
        <v>255</v>
      </c>
      <c r="BP30" s="75" t="s">
        <v>68</v>
      </c>
      <c r="BQ30" s="234" t="s">
        <v>256</v>
      </c>
      <c r="BR30" s="181" t="s">
        <v>68</v>
      </c>
      <c r="BS30" s="248">
        <v>1.9</v>
      </c>
      <c r="BU30" s="1321"/>
      <c r="BV30" s="153"/>
      <c r="BW30" s="1270" t="s">
        <v>68</v>
      </c>
      <c r="BX30" s="1299">
        <v>16170</v>
      </c>
      <c r="BY30" s="120"/>
      <c r="BZ30" s="1270"/>
      <c r="CA30" s="1253"/>
      <c r="CB30" s="1272"/>
      <c r="CC30" s="1256"/>
      <c r="CD30" s="1272"/>
      <c r="CE30" s="1259"/>
      <c r="CF30" s="1272"/>
      <c r="CG30" s="1237"/>
      <c r="CH30" s="1263"/>
      <c r="CI30" s="1291"/>
      <c r="CJ30" s="1278"/>
      <c r="CK30" s="1263"/>
      <c r="CL30" s="79" t="s">
        <v>64</v>
      </c>
      <c r="CM30" s="113">
        <v>4400</v>
      </c>
      <c r="CN30" s="114">
        <v>4900</v>
      </c>
      <c r="CO30" s="1270"/>
      <c r="CP30" s="1281"/>
      <c r="CQ30" s="1270"/>
      <c r="CR30" s="1253"/>
      <c r="CS30" s="1272"/>
      <c r="CT30" s="1256"/>
      <c r="CU30" s="1256"/>
      <c r="CV30" s="1259"/>
      <c r="CW30" s="1272"/>
      <c r="CX30" s="1275"/>
      <c r="CY30" s="1261"/>
      <c r="CZ30" s="102"/>
      <c r="DA30" s="121"/>
      <c r="DB30" s="1266"/>
      <c r="DC30" s="157"/>
      <c r="DD30" s="1266"/>
      <c r="DE30" s="1268"/>
      <c r="DF30" s="1270"/>
      <c r="DG30" s="1253"/>
      <c r="DH30" s="1256"/>
      <c r="DI30" s="1256"/>
      <c r="DJ30" s="1256"/>
      <c r="DK30" s="1259"/>
      <c r="DL30" s="1256"/>
      <c r="DM30" s="1237"/>
      <c r="DN30" s="1239"/>
      <c r="DO30" s="1246">
        <v>0.01</v>
      </c>
      <c r="DP30" s="1248">
        <v>0.03</v>
      </c>
      <c r="DQ30" s="1248">
        <v>0.04</v>
      </c>
      <c r="DR30" s="1250">
        <v>0.05</v>
      </c>
      <c r="DS30" s="102"/>
      <c r="DT30" s="1313"/>
      <c r="DU30" s="192"/>
      <c r="DV30" s="192"/>
    </row>
    <row r="31" spans="1:138" ht="18.600000000000001" customHeight="1">
      <c r="A31" s="13" t="s">
        <v>352</v>
      </c>
      <c r="B31" s="1319"/>
      <c r="C31" s="1306"/>
      <c r="D31" s="1294"/>
      <c r="E31" s="122" t="s">
        <v>11</v>
      </c>
      <c r="F31" s="96"/>
      <c r="G31" s="123">
        <v>251580</v>
      </c>
      <c r="H31" s="124"/>
      <c r="I31" s="123">
        <v>238540</v>
      </c>
      <c r="J31" s="124"/>
      <c r="K31" s="84" t="s">
        <v>68</v>
      </c>
      <c r="L31" s="111">
        <v>2410</v>
      </c>
      <c r="M31" s="125"/>
      <c r="N31" s="238" t="s">
        <v>224</v>
      </c>
      <c r="O31" s="239" t="s">
        <v>255</v>
      </c>
      <c r="P31" s="239" t="s">
        <v>59</v>
      </c>
      <c r="Q31" s="239" t="s">
        <v>256</v>
      </c>
      <c r="R31" s="239" t="s">
        <v>68</v>
      </c>
      <c r="S31" s="240">
        <v>2.7</v>
      </c>
      <c r="T31" s="241"/>
      <c r="U31" s="111">
        <v>2280</v>
      </c>
      <c r="V31" s="125"/>
      <c r="W31" s="242" t="s">
        <v>224</v>
      </c>
      <c r="X31" s="239" t="s">
        <v>255</v>
      </c>
      <c r="Y31" s="243" t="s">
        <v>59</v>
      </c>
      <c r="Z31" s="239" t="s">
        <v>256</v>
      </c>
      <c r="AA31" s="243" t="s">
        <v>68</v>
      </c>
      <c r="AB31" s="240">
        <v>2.7</v>
      </c>
      <c r="AC31" s="244"/>
      <c r="AD31" s="115"/>
      <c r="AF31" s="117"/>
      <c r="AG31" s="245"/>
      <c r="AO31" s="115"/>
      <c r="AQ31" s="117"/>
      <c r="AR31" s="245"/>
      <c r="AY31" s="115"/>
      <c r="BI31" s="1289"/>
      <c r="BK31" s="131"/>
      <c r="BL31" s="1288"/>
      <c r="BM31" s="249"/>
      <c r="BN31" s="250"/>
      <c r="BO31" s="250"/>
      <c r="BP31" s="250"/>
      <c r="BQ31" s="250"/>
      <c r="BR31" s="250"/>
      <c r="BS31" s="251"/>
      <c r="BU31" s="1321"/>
      <c r="BV31" s="153"/>
      <c r="BW31" s="1270"/>
      <c r="BX31" s="1300"/>
      <c r="BY31" s="127"/>
      <c r="BZ31" s="1270"/>
      <c r="CA31" s="1254"/>
      <c r="CB31" s="1273"/>
      <c r="CC31" s="1257"/>
      <c r="CD31" s="1273"/>
      <c r="CE31" s="1260"/>
      <c r="CF31" s="1273"/>
      <c r="CG31" s="1238"/>
      <c r="CH31" s="1263"/>
      <c r="CI31" s="1292"/>
      <c r="CJ31" s="1279"/>
      <c r="CK31" s="1263"/>
      <c r="CL31" s="148" t="s">
        <v>65</v>
      </c>
      <c r="CM31" s="128">
        <v>3900</v>
      </c>
      <c r="CN31" s="129">
        <v>4400</v>
      </c>
      <c r="CO31" s="1270"/>
      <c r="CP31" s="1282"/>
      <c r="CQ31" s="1270"/>
      <c r="CR31" s="1254"/>
      <c r="CS31" s="1273"/>
      <c r="CT31" s="1257"/>
      <c r="CU31" s="1257"/>
      <c r="CV31" s="1260"/>
      <c r="CW31" s="1273"/>
      <c r="CX31" s="1276"/>
      <c r="CY31" s="1262"/>
      <c r="CZ31" s="102"/>
      <c r="DA31" s="121"/>
      <c r="DB31" s="1266"/>
      <c r="DC31" s="157"/>
      <c r="DD31" s="1266"/>
      <c r="DE31" s="1269"/>
      <c r="DF31" s="1270"/>
      <c r="DG31" s="1254"/>
      <c r="DH31" s="1257"/>
      <c r="DI31" s="1257"/>
      <c r="DJ31" s="1257"/>
      <c r="DK31" s="1260"/>
      <c r="DL31" s="1257"/>
      <c r="DM31" s="1238"/>
      <c r="DN31" s="1239"/>
      <c r="DO31" s="1247"/>
      <c r="DP31" s="1249"/>
      <c r="DQ31" s="1249"/>
      <c r="DR31" s="1251"/>
      <c r="DS31" s="102"/>
      <c r="DT31" s="1313"/>
      <c r="DU31" s="192"/>
      <c r="DV31" s="192"/>
    </row>
    <row r="32" spans="1:138" ht="18.600000000000001" customHeight="1">
      <c r="A32" s="12" t="s">
        <v>353</v>
      </c>
      <c r="B32" s="1319"/>
      <c r="C32" s="1307" t="s">
        <v>268</v>
      </c>
      <c r="D32" s="1286" t="s">
        <v>57</v>
      </c>
      <c r="E32" s="95" t="s">
        <v>58</v>
      </c>
      <c r="F32" s="96"/>
      <c r="G32" s="97">
        <v>76650</v>
      </c>
      <c r="H32" s="98">
        <v>85470</v>
      </c>
      <c r="I32" s="97">
        <v>64910</v>
      </c>
      <c r="J32" s="98">
        <v>73730</v>
      </c>
      <c r="K32" s="84" t="s">
        <v>68</v>
      </c>
      <c r="L32" s="99">
        <v>740</v>
      </c>
      <c r="M32" s="100">
        <v>820</v>
      </c>
      <c r="N32" s="193" t="s">
        <v>224</v>
      </c>
      <c r="O32" s="194" t="s">
        <v>255</v>
      </c>
      <c r="P32" s="195" t="s">
        <v>68</v>
      </c>
      <c r="Q32" s="196" t="s">
        <v>256</v>
      </c>
      <c r="R32" s="195" t="s">
        <v>68</v>
      </c>
      <c r="S32" s="197">
        <v>2.8</v>
      </c>
      <c r="T32" s="198">
        <v>2.8</v>
      </c>
      <c r="U32" s="99">
        <v>620</v>
      </c>
      <c r="V32" s="100">
        <v>700</v>
      </c>
      <c r="W32" s="199" t="s">
        <v>224</v>
      </c>
      <c r="X32" s="194" t="s">
        <v>255</v>
      </c>
      <c r="Y32" s="199" t="s">
        <v>68</v>
      </c>
      <c r="Z32" s="196" t="s">
        <v>256</v>
      </c>
      <c r="AA32" s="199" t="s">
        <v>68</v>
      </c>
      <c r="AB32" s="197">
        <v>2.7</v>
      </c>
      <c r="AC32" s="200">
        <v>2.7</v>
      </c>
      <c r="AD32" s="84" t="s">
        <v>68</v>
      </c>
      <c r="AE32" s="201">
        <v>8820</v>
      </c>
      <c r="AF32" s="84" t="s">
        <v>68</v>
      </c>
      <c r="AG32" s="202">
        <v>80</v>
      </c>
      <c r="AH32" s="203" t="s">
        <v>224</v>
      </c>
      <c r="AI32" s="194" t="s">
        <v>255</v>
      </c>
      <c r="AJ32" s="199" t="s">
        <v>68</v>
      </c>
      <c r="AK32" s="196" t="s">
        <v>256</v>
      </c>
      <c r="AL32" s="199" t="s">
        <v>68</v>
      </c>
      <c r="AM32" s="204">
        <v>2.8</v>
      </c>
      <c r="AN32" s="205" t="s">
        <v>257</v>
      </c>
      <c r="AO32" s="84" t="s">
        <v>68</v>
      </c>
      <c r="AP32" s="101">
        <v>3530</v>
      </c>
      <c r="AQ32" s="84" t="s">
        <v>68</v>
      </c>
      <c r="AR32" s="206">
        <v>30</v>
      </c>
      <c r="AS32" s="207" t="s">
        <v>224</v>
      </c>
      <c r="AT32" s="208" t="s">
        <v>255</v>
      </c>
      <c r="AU32" s="209" t="s">
        <v>68</v>
      </c>
      <c r="AV32" s="210" t="s">
        <v>256</v>
      </c>
      <c r="AW32" s="209" t="s">
        <v>68</v>
      </c>
      <c r="AX32" s="211">
        <v>3.7</v>
      </c>
      <c r="AZ32" s="82"/>
      <c r="BA32" s="82"/>
      <c r="BB32" s="212"/>
      <c r="BC32" s="175"/>
      <c r="BD32" s="82"/>
      <c r="BE32" s="175"/>
      <c r="BF32" s="82"/>
      <c r="BG32" s="175"/>
      <c r="BH32" s="82"/>
      <c r="BI32" s="1289"/>
      <c r="BK32" s="150" t="s">
        <v>70</v>
      </c>
      <c r="BL32" s="1288"/>
      <c r="BM32" s="102" t="s">
        <v>70</v>
      </c>
      <c r="BS32" s="233"/>
      <c r="BT32" s="121"/>
      <c r="BU32" s="1321"/>
      <c r="BV32" s="155"/>
      <c r="BW32" s="1270" t="s">
        <v>68</v>
      </c>
      <c r="BX32" s="1301">
        <v>16990</v>
      </c>
      <c r="BY32" s="103"/>
      <c r="BZ32" s="1270" t="s">
        <v>68</v>
      </c>
      <c r="CA32" s="1252">
        <v>90</v>
      </c>
      <c r="CB32" s="1271" t="s">
        <v>224</v>
      </c>
      <c r="CC32" s="1255" t="s">
        <v>255</v>
      </c>
      <c r="CD32" s="1271" t="s">
        <v>68</v>
      </c>
      <c r="CE32" s="1258" t="s">
        <v>258</v>
      </c>
      <c r="CF32" s="1271" t="s">
        <v>68</v>
      </c>
      <c r="CG32" s="1236">
        <v>6.6</v>
      </c>
      <c r="CH32" s="1263" t="s">
        <v>68</v>
      </c>
      <c r="CI32" s="1290">
        <v>4900</v>
      </c>
      <c r="CJ32" s="1277">
        <v>5400</v>
      </c>
      <c r="CK32" s="1263" t="s">
        <v>68</v>
      </c>
      <c r="CL32" s="147" t="s">
        <v>60</v>
      </c>
      <c r="CM32" s="104">
        <v>8800</v>
      </c>
      <c r="CN32" s="105">
        <v>9800</v>
      </c>
      <c r="CO32" s="1270" t="s">
        <v>68</v>
      </c>
      <c r="CP32" s="1280">
        <v>10590</v>
      </c>
      <c r="CQ32" s="1270" t="s">
        <v>68</v>
      </c>
      <c r="CR32" s="1252">
        <v>100</v>
      </c>
      <c r="CS32" s="1271" t="s">
        <v>224</v>
      </c>
      <c r="CT32" s="1255" t="s">
        <v>255</v>
      </c>
      <c r="CU32" s="1255" t="s">
        <v>68</v>
      </c>
      <c r="CV32" s="1258" t="s">
        <v>258</v>
      </c>
      <c r="CW32" s="1271" t="s">
        <v>68</v>
      </c>
      <c r="CX32" s="1274">
        <v>2.9</v>
      </c>
      <c r="CY32" s="1261" t="s">
        <v>259</v>
      </c>
      <c r="CZ32" s="1263" t="s">
        <v>68</v>
      </c>
      <c r="DA32" s="1264">
        <v>4900</v>
      </c>
      <c r="DB32" s="1266"/>
      <c r="DC32" s="157"/>
      <c r="DD32" s="1266" t="s">
        <v>69</v>
      </c>
      <c r="DE32" s="1267">
        <v>11630</v>
      </c>
      <c r="DF32" s="1270" t="s">
        <v>68</v>
      </c>
      <c r="DG32" s="1252">
        <v>110</v>
      </c>
      <c r="DH32" s="1255" t="s">
        <v>224</v>
      </c>
      <c r="DI32" s="1255" t="s">
        <v>255</v>
      </c>
      <c r="DJ32" s="1255" t="s">
        <v>68</v>
      </c>
      <c r="DK32" s="1258" t="s">
        <v>258</v>
      </c>
      <c r="DL32" s="1255" t="s">
        <v>68</v>
      </c>
      <c r="DM32" s="1236">
        <v>2</v>
      </c>
      <c r="DN32" s="1239" t="s">
        <v>69</v>
      </c>
      <c r="DO32" s="1240" t="s">
        <v>260</v>
      </c>
      <c r="DP32" s="1242" t="s">
        <v>260</v>
      </c>
      <c r="DQ32" s="1242" t="s">
        <v>260</v>
      </c>
      <c r="DR32" s="1244" t="s">
        <v>260</v>
      </c>
      <c r="DS32" s="102"/>
      <c r="DT32" s="1313"/>
      <c r="DU32" s="192"/>
      <c r="DV32" s="246"/>
    </row>
    <row r="33" spans="1:126" ht="18.600000000000001" customHeight="1">
      <c r="A33" s="12" t="s">
        <v>354</v>
      </c>
      <c r="B33" s="1319"/>
      <c r="C33" s="1306"/>
      <c r="D33" s="1287"/>
      <c r="E33" s="106" t="s">
        <v>8</v>
      </c>
      <c r="F33" s="96"/>
      <c r="G33" s="107">
        <v>85470</v>
      </c>
      <c r="H33" s="108">
        <v>156070</v>
      </c>
      <c r="I33" s="107">
        <v>73730</v>
      </c>
      <c r="J33" s="108">
        <v>144330</v>
      </c>
      <c r="K33" s="84" t="s">
        <v>68</v>
      </c>
      <c r="L33" s="109">
        <v>820</v>
      </c>
      <c r="M33" s="110">
        <v>1460</v>
      </c>
      <c r="N33" s="215" t="s">
        <v>224</v>
      </c>
      <c r="O33" s="216" t="s">
        <v>255</v>
      </c>
      <c r="P33" s="216" t="s">
        <v>59</v>
      </c>
      <c r="Q33" s="216" t="s">
        <v>256</v>
      </c>
      <c r="R33" s="216" t="s">
        <v>68</v>
      </c>
      <c r="S33" s="217">
        <v>2.8</v>
      </c>
      <c r="T33" s="218">
        <v>2.7</v>
      </c>
      <c r="U33" s="109">
        <v>700</v>
      </c>
      <c r="V33" s="110">
        <v>1340</v>
      </c>
      <c r="W33" s="219" t="s">
        <v>224</v>
      </c>
      <c r="X33" s="216" t="s">
        <v>255</v>
      </c>
      <c r="Y33" s="219" t="s">
        <v>59</v>
      </c>
      <c r="Z33" s="216" t="s">
        <v>256</v>
      </c>
      <c r="AA33" s="219" t="s">
        <v>68</v>
      </c>
      <c r="AB33" s="217">
        <v>2.7</v>
      </c>
      <c r="AC33" s="220">
        <v>2.6</v>
      </c>
      <c r="AD33" s="84" t="s">
        <v>68</v>
      </c>
      <c r="AE33" s="221">
        <v>8820</v>
      </c>
      <c r="AF33" s="84" t="s">
        <v>68</v>
      </c>
      <c r="AG33" s="222">
        <v>80</v>
      </c>
      <c r="AH33" s="223" t="s">
        <v>224</v>
      </c>
      <c r="AI33" s="224" t="s">
        <v>255</v>
      </c>
      <c r="AJ33" s="225" t="s">
        <v>68</v>
      </c>
      <c r="AK33" s="226" t="s">
        <v>256</v>
      </c>
      <c r="AL33" s="227" t="s">
        <v>68</v>
      </c>
      <c r="AM33" s="228">
        <v>2.8</v>
      </c>
      <c r="AN33" s="229"/>
      <c r="AP33" s="230"/>
      <c r="AQ33" s="71"/>
      <c r="AR33" s="231"/>
      <c r="AS33" s="232"/>
      <c r="AT33" s="230"/>
      <c r="AU33" s="232"/>
      <c r="AV33" s="230"/>
      <c r="AW33" s="232"/>
      <c r="AX33" s="230"/>
      <c r="AZ33" s="82"/>
      <c r="BA33" s="82"/>
      <c r="BB33" s="212"/>
      <c r="BC33" s="175"/>
      <c r="BD33" s="82"/>
      <c r="BE33" s="175"/>
      <c r="BF33" s="82"/>
      <c r="BG33" s="175"/>
      <c r="BH33" s="82"/>
      <c r="BI33" s="1289"/>
      <c r="BK33" s="150">
        <v>317200</v>
      </c>
      <c r="BL33" s="1288"/>
      <c r="BM33" s="247">
        <v>3170</v>
      </c>
      <c r="BN33" s="119" t="s">
        <v>267</v>
      </c>
      <c r="BO33" s="76" t="s">
        <v>255</v>
      </c>
      <c r="BP33" s="75" t="s">
        <v>68</v>
      </c>
      <c r="BQ33" s="234" t="s">
        <v>256</v>
      </c>
      <c r="BR33" s="181" t="s">
        <v>68</v>
      </c>
      <c r="BS33" s="248">
        <v>1.7</v>
      </c>
      <c r="BT33" s="121"/>
      <c r="BU33" s="1321"/>
      <c r="BV33" s="155"/>
      <c r="BW33" s="1270"/>
      <c r="BX33" s="1302"/>
      <c r="BY33" s="112">
        <v>15110</v>
      </c>
      <c r="BZ33" s="1270"/>
      <c r="CA33" s="1253"/>
      <c r="CB33" s="1272"/>
      <c r="CC33" s="1256"/>
      <c r="CD33" s="1272"/>
      <c r="CE33" s="1259"/>
      <c r="CF33" s="1272"/>
      <c r="CG33" s="1237"/>
      <c r="CH33" s="1263"/>
      <c r="CI33" s="1291"/>
      <c r="CJ33" s="1278"/>
      <c r="CK33" s="1263"/>
      <c r="CL33" s="79" t="s">
        <v>61</v>
      </c>
      <c r="CM33" s="113">
        <v>4800</v>
      </c>
      <c r="CN33" s="114">
        <v>5400</v>
      </c>
      <c r="CO33" s="1270"/>
      <c r="CP33" s="1281"/>
      <c r="CQ33" s="1270"/>
      <c r="CR33" s="1253"/>
      <c r="CS33" s="1272"/>
      <c r="CT33" s="1256"/>
      <c r="CU33" s="1256"/>
      <c r="CV33" s="1259"/>
      <c r="CW33" s="1272"/>
      <c r="CX33" s="1275"/>
      <c r="CY33" s="1261"/>
      <c r="CZ33" s="1263"/>
      <c r="DA33" s="1265"/>
      <c r="DB33" s="1266"/>
      <c r="DC33" s="157"/>
      <c r="DD33" s="1266"/>
      <c r="DE33" s="1268"/>
      <c r="DF33" s="1270"/>
      <c r="DG33" s="1253"/>
      <c r="DH33" s="1256"/>
      <c r="DI33" s="1256"/>
      <c r="DJ33" s="1256"/>
      <c r="DK33" s="1259"/>
      <c r="DL33" s="1256"/>
      <c r="DM33" s="1237"/>
      <c r="DN33" s="1239"/>
      <c r="DO33" s="1241"/>
      <c r="DP33" s="1243"/>
      <c r="DQ33" s="1243"/>
      <c r="DR33" s="1245"/>
      <c r="DS33" s="102"/>
      <c r="DT33" s="1313"/>
      <c r="DU33" s="192"/>
      <c r="DV33" s="192"/>
    </row>
    <row r="34" spans="1:126" ht="18.600000000000001" customHeight="1">
      <c r="A34" s="12" t="s">
        <v>355</v>
      </c>
      <c r="B34" s="1319"/>
      <c r="C34" s="1306"/>
      <c r="D34" s="1293" t="s">
        <v>62</v>
      </c>
      <c r="E34" s="106" t="s">
        <v>63</v>
      </c>
      <c r="F34" s="96"/>
      <c r="G34" s="107">
        <v>156070</v>
      </c>
      <c r="H34" s="108">
        <v>244320</v>
      </c>
      <c r="I34" s="107">
        <v>144330</v>
      </c>
      <c r="J34" s="108">
        <v>232580</v>
      </c>
      <c r="K34" s="84" t="s">
        <v>68</v>
      </c>
      <c r="L34" s="109">
        <v>1460</v>
      </c>
      <c r="M34" s="110">
        <v>2340</v>
      </c>
      <c r="N34" s="215" t="s">
        <v>224</v>
      </c>
      <c r="O34" s="216" t="s">
        <v>255</v>
      </c>
      <c r="P34" s="216" t="s">
        <v>59</v>
      </c>
      <c r="Q34" s="216" t="s">
        <v>256</v>
      </c>
      <c r="R34" s="216" t="s">
        <v>68</v>
      </c>
      <c r="S34" s="217">
        <v>2.7</v>
      </c>
      <c r="T34" s="218">
        <v>2.7</v>
      </c>
      <c r="U34" s="109">
        <v>1340</v>
      </c>
      <c r="V34" s="110">
        <v>2220</v>
      </c>
      <c r="W34" s="219" t="s">
        <v>224</v>
      </c>
      <c r="X34" s="216" t="s">
        <v>255</v>
      </c>
      <c r="Y34" s="219" t="s">
        <v>59</v>
      </c>
      <c r="Z34" s="216" t="s">
        <v>256</v>
      </c>
      <c r="AA34" s="219" t="s">
        <v>68</v>
      </c>
      <c r="AB34" s="217">
        <v>2.6</v>
      </c>
      <c r="AC34" s="220">
        <v>2.7</v>
      </c>
      <c r="AD34" s="115"/>
      <c r="AF34" s="117"/>
      <c r="AO34" s="115"/>
      <c r="AQ34" s="117"/>
      <c r="AY34" s="84" t="s">
        <v>68</v>
      </c>
      <c r="AZ34" s="237">
        <v>17650</v>
      </c>
      <c r="BA34" s="84" t="s">
        <v>68</v>
      </c>
      <c r="BB34" s="206">
        <v>170</v>
      </c>
      <c r="BC34" s="207" t="s">
        <v>224</v>
      </c>
      <c r="BD34" s="208" t="s">
        <v>255</v>
      </c>
      <c r="BE34" s="209" t="s">
        <v>68</v>
      </c>
      <c r="BF34" s="210" t="s">
        <v>256</v>
      </c>
      <c r="BG34" s="207" t="s">
        <v>68</v>
      </c>
      <c r="BH34" s="211">
        <v>2.6</v>
      </c>
      <c r="BI34" s="1289"/>
      <c r="BK34" s="131"/>
      <c r="BL34" s="1288"/>
      <c r="BM34" s="249"/>
      <c r="BN34" s="250"/>
      <c r="BO34" s="250"/>
      <c r="BP34" s="250"/>
      <c r="BQ34" s="250"/>
      <c r="BR34" s="250"/>
      <c r="BS34" s="251"/>
      <c r="BT34" s="121"/>
      <c r="BU34" s="1321"/>
      <c r="BV34" s="155"/>
      <c r="BW34" s="1270" t="s">
        <v>68</v>
      </c>
      <c r="BX34" s="1299">
        <v>15110</v>
      </c>
      <c r="BY34" s="120"/>
      <c r="BZ34" s="1270"/>
      <c r="CA34" s="1253">
        <v>0</v>
      </c>
      <c r="CB34" s="1272"/>
      <c r="CC34" s="1256"/>
      <c r="CD34" s="1272"/>
      <c r="CE34" s="1259"/>
      <c r="CF34" s="1272"/>
      <c r="CG34" s="1237"/>
      <c r="CH34" s="1263"/>
      <c r="CI34" s="1291"/>
      <c r="CJ34" s="1278"/>
      <c r="CK34" s="1263"/>
      <c r="CL34" s="79" t="s">
        <v>64</v>
      </c>
      <c r="CM34" s="113">
        <v>4200</v>
      </c>
      <c r="CN34" s="114">
        <v>4700</v>
      </c>
      <c r="CO34" s="1270"/>
      <c r="CP34" s="1281"/>
      <c r="CQ34" s="1270"/>
      <c r="CR34" s="1253"/>
      <c r="CS34" s="1272"/>
      <c r="CT34" s="1256"/>
      <c r="CU34" s="1256"/>
      <c r="CV34" s="1259"/>
      <c r="CW34" s="1272"/>
      <c r="CX34" s="1275"/>
      <c r="CY34" s="1261"/>
      <c r="CZ34" s="102"/>
      <c r="DA34" s="121"/>
      <c r="DB34" s="1266"/>
      <c r="DC34" s="157"/>
      <c r="DD34" s="1266"/>
      <c r="DE34" s="1268"/>
      <c r="DF34" s="1270"/>
      <c r="DG34" s="1253"/>
      <c r="DH34" s="1256"/>
      <c r="DI34" s="1256"/>
      <c r="DJ34" s="1256"/>
      <c r="DK34" s="1259"/>
      <c r="DL34" s="1256"/>
      <c r="DM34" s="1237"/>
      <c r="DN34" s="1239"/>
      <c r="DO34" s="1246">
        <v>0.01</v>
      </c>
      <c r="DP34" s="1248">
        <v>0.03</v>
      </c>
      <c r="DQ34" s="1248">
        <v>0.04</v>
      </c>
      <c r="DR34" s="1250">
        <v>0.05</v>
      </c>
      <c r="DS34" s="102"/>
      <c r="DT34" s="1313"/>
      <c r="DU34" s="192"/>
      <c r="DV34" s="246"/>
    </row>
    <row r="35" spans="1:126" ht="18.600000000000001" customHeight="1">
      <c r="A35" s="12" t="s">
        <v>356</v>
      </c>
      <c r="B35" s="1319"/>
      <c r="C35" s="1306"/>
      <c r="D35" s="1294"/>
      <c r="E35" s="122" t="s">
        <v>11</v>
      </c>
      <c r="F35" s="96"/>
      <c r="G35" s="123">
        <v>244320</v>
      </c>
      <c r="H35" s="124"/>
      <c r="I35" s="123">
        <v>232580</v>
      </c>
      <c r="J35" s="124"/>
      <c r="K35" s="84" t="s">
        <v>68</v>
      </c>
      <c r="L35" s="111">
        <v>2340</v>
      </c>
      <c r="M35" s="125"/>
      <c r="N35" s="238" t="s">
        <v>224</v>
      </c>
      <c r="O35" s="239" t="s">
        <v>255</v>
      </c>
      <c r="P35" s="239" t="s">
        <v>59</v>
      </c>
      <c r="Q35" s="239" t="s">
        <v>256</v>
      </c>
      <c r="R35" s="239" t="s">
        <v>68</v>
      </c>
      <c r="S35" s="240">
        <v>2.7</v>
      </c>
      <c r="T35" s="241"/>
      <c r="U35" s="111">
        <v>2220</v>
      </c>
      <c r="V35" s="125"/>
      <c r="W35" s="242" t="s">
        <v>224</v>
      </c>
      <c r="X35" s="239" t="s">
        <v>255</v>
      </c>
      <c r="Y35" s="243" t="s">
        <v>59</v>
      </c>
      <c r="Z35" s="239" t="s">
        <v>256</v>
      </c>
      <c r="AA35" s="243" t="s">
        <v>68</v>
      </c>
      <c r="AB35" s="240">
        <v>2.7</v>
      </c>
      <c r="AC35" s="244"/>
      <c r="AD35" s="115"/>
      <c r="AF35" s="117"/>
      <c r="AG35" s="245"/>
      <c r="AO35" s="115"/>
      <c r="AQ35" s="117"/>
      <c r="AR35" s="245"/>
      <c r="AY35" s="115"/>
      <c r="BI35" s="1289"/>
      <c r="BK35" s="150" t="s">
        <v>72</v>
      </c>
      <c r="BL35" s="1288"/>
      <c r="BM35" s="102" t="s">
        <v>72</v>
      </c>
      <c r="BS35" s="233"/>
      <c r="BT35" s="116"/>
      <c r="BU35" s="1321"/>
      <c r="BV35" s="150"/>
      <c r="BW35" s="1270"/>
      <c r="BX35" s="1300"/>
      <c r="BY35" s="127"/>
      <c r="BZ35" s="1270"/>
      <c r="CA35" s="1254"/>
      <c r="CB35" s="1273"/>
      <c r="CC35" s="1257"/>
      <c r="CD35" s="1273"/>
      <c r="CE35" s="1260"/>
      <c r="CF35" s="1273"/>
      <c r="CG35" s="1238"/>
      <c r="CH35" s="1263"/>
      <c r="CI35" s="1292"/>
      <c r="CJ35" s="1279"/>
      <c r="CK35" s="1263"/>
      <c r="CL35" s="148" t="s">
        <v>65</v>
      </c>
      <c r="CM35" s="128">
        <v>3800</v>
      </c>
      <c r="CN35" s="129">
        <v>4200</v>
      </c>
      <c r="CO35" s="1270"/>
      <c r="CP35" s="1282"/>
      <c r="CQ35" s="1270"/>
      <c r="CR35" s="1254"/>
      <c r="CS35" s="1273"/>
      <c r="CT35" s="1257"/>
      <c r="CU35" s="1257"/>
      <c r="CV35" s="1260"/>
      <c r="CW35" s="1273"/>
      <c r="CX35" s="1276"/>
      <c r="CY35" s="1262"/>
      <c r="CZ35" s="102"/>
      <c r="DA35" s="121"/>
      <c r="DB35" s="1266"/>
      <c r="DC35" s="157"/>
      <c r="DD35" s="1266"/>
      <c r="DE35" s="1269"/>
      <c r="DF35" s="1270"/>
      <c r="DG35" s="1254"/>
      <c r="DH35" s="1257"/>
      <c r="DI35" s="1257"/>
      <c r="DJ35" s="1257"/>
      <c r="DK35" s="1260"/>
      <c r="DL35" s="1257"/>
      <c r="DM35" s="1238"/>
      <c r="DN35" s="1239"/>
      <c r="DO35" s="1247"/>
      <c r="DP35" s="1249"/>
      <c r="DQ35" s="1249"/>
      <c r="DR35" s="1251"/>
      <c r="DS35" s="102"/>
      <c r="DT35" s="1313"/>
      <c r="DU35" s="192"/>
      <c r="DV35" s="192"/>
    </row>
    <row r="36" spans="1:126" ht="18.600000000000001" customHeight="1">
      <c r="A36" s="12" t="s">
        <v>357</v>
      </c>
      <c r="B36" s="1319"/>
      <c r="C36" s="1307" t="s">
        <v>269</v>
      </c>
      <c r="D36" s="1286" t="s">
        <v>57</v>
      </c>
      <c r="E36" s="95" t="s">
        <v>58</v>
      </c>
      <c r="F36" s="96"/>
      <c r="G36" s="97">
        <v>71380</v>
      </c>
      <c r="H36" s="98">
        <v>80200</v>
      </c>
      <c r="I36" s="97">
        <v>60700</v>
      </c>
      <c r="J36" s="98">
        <v>69520</v>
      </c>
      <c r="K36" s="84" t="s">
        <v>68</v>
      </c>
      <c r="L36" s="99">
        <v>690</v>
      </c>
      <c r="M36" s="100">
        <v>770</v>
      </c>
      <c r="N36" s="193" t="s">
        <v>224</v>
      </c>
      <c r="O36" s="194" t="s">
        <v>255</v>
      </c>
      <c r="P36" s="195" t="s">
        <v>68</v>
      </c>
      <c r="Q36" s="196" t="s">
        <v>256</v>
      </c>
      <c r="R36" s="195" t="s">
        <v>68</v>
      </c>
      <c r="S36" s="197">
        <v>2.8</v>
      </c>
      <c r="T36" s="198">
        <v>2.8</v>
      </c>
      <c r="U36" s="99">
        <v>580</v>
      </c>
      <c r="V36" s="100">
        <v>660</v>
      </c>
      <c r="W36" s="199" t="s">
        <v>224</v>
      </c>
      <c r="X36" s="194" t="s">
        <v>255</v>
      </c>
      <c r="Y36" s="199" t="s">
        <v>68</v>
      </c>
      <c r="Z36" s="196" t="s">
        <v>256</v>
      </c>
      <c r="AA36" s="199" t="s">
        <v>68</v>
      </c>
      <c r="AB36" s="197">
        <v>2.7</v>
      </c>
      <c r="AC36" s="200">
        <v>2.7</v>
      </c>
      <c r="AD36" s="84" t="s">
        <v>68</v>
      </c>
      <c r="AE36" s="201">
        <v>8820</v>
      </c>
      <c r="AF36" s="84" t="s">
        <v>68</v>
      </c>
      <c r="AG36" s="202">
        <v>80</v>
      </c>
      <c r="AH36" s="203" t="s">
        <v>224</v>
      </c>
      <c r="AI36" s="194" t="s">
        <v>255</v>
      </c>
      <c r="AJ36" s="199" t="s">
        <v>68</v>
      </c>
      <c r="AK36" s="196" t="s">
        <v>256</v>
      </c>
      <c r="AL36" s="199" t="s">
        <v>68</v>
      </c>
      <c r="AM36" s="204">
        <v>2.8</v>
      </c>
      <c r="AN36" s="205" t="s">
        <v>257</v>
      </c>
      <c r="AO36" s="84" t="s">
        <v>68</v>
      </c>
      <c r="AP36" s="101">
        <v>3530</v>
      </c>
      <c r="AQ36" s="84" t="s">
        <v>68</v>
      </c>
      <c r="AR36" s="206">
        <v>30</v>
      </c>
      <c r="AS36" s="207" t="s">
        <v>224</v>
      </c>
      <c r="AT36" s="208" t="s">
        <v>255</v>
      </c>
      <c r="AU36" s="209" t="s">
        <v>68</v>
      </c>
      <c r="AV36" s="210" t="s">
        <v>256</v>
      </c>
      <c r="AW36" s="209" t="s">
        <v>68</v>
      </c>
      <c r="AX36" s="211">
        <v>3.7</v>
      </c>
      <c r="AZ36" s="82"/>
      <c r="BA36" s="82"/>
      <c r="BB36" s="212"/>
      <c r="BC36" s="175"/>
      <c r="BD36" s="82"/>
      <c r="BE36" s="175"/>
      <c r="BF36" s="82"/>
      <c r="BG36" s="175"/>
      <c r="BH36" s="82"/>
      <c r="BI36" s="1289"/>
      <c r="BK36" s="150">
        <v>359800</v>
      </c>
      <c r="BL36" s="1288"/>
      <c r="BM36" s="247">
        <v>3590</v>
      </c>
      <c r="BN36" s="119" t="s">
        <v>267</v>
      </c>
      <c r="BO36" s="76" t="s">
        <v>255</v>
      </c>
      <c r="BP36" s="75" t="s">
        <v>68</v>
      </c>
      <c r="BQ36" s="234" t="s">
        <v>256</v>
      </c>
      <c r="BR36" s="181" t="s">
        <v>68</v>
      </c>
      <c r="BS36" s="248">
        <v>1.8</v>
      </c>
      <c r="BT36" s="116"/>
      <c r="BU36" s="1321"/>
      <c r="BV36" s="150"/>
      <c r="BW36" s="1270" t="s">
        <v>68</v>
      </c>
      <c r="BX36" s="1301">
        <v>16130</v>
      </c>
      <c r="BY36" s="103"/>
      <c r="BZ36" s="1270" t="s">
        <v>68</v>
      </c>
      <c r="CA36" s="1252">
        <v>80</v>
      </c>
      <c r="CB36" s="1271" t="s">
        <v>224</v>
      </c>
      <c r="CC36" s="1255" t="s">
        <v>255</v>
      </c>
      <c r="CD36" s="1271" t="s">
        <v>68</v>
      </c>
      <c r="CE36" s="1258" t="s">
        <v>258</v>
      </c>
      <c r="CF36" s="1271" t="s">
        <v>68</v>
      </c>
      <c r="CG36" s="1236">
        <v>6.8</v>
      </c>
      <c r="CH36" s="1263" t="s">
        <v>68</v>
      </c>
      <c r="CI36" s="1290">
        <v>4500</v>
      </c>
      <c r="CJ36" s="1277">
        <v>4900</v>
      </c>
      <c r="CK36" s="1263" t="s">
        <v>68</v>
      </c>
      <c r="CL36" s="147" t="s">
        <v>60</v>
      </c>
      <c r="CM36" s="104">
        <v>8000</v>
      </c>
      <c r="CN36" s="105">
        <v>8900</v>
      </c>
      <c r="CO36" s="1270" t="s">
        <v>68</v>
      </c>
      <c r="CP36" s="1280">
        <v>9620</v>
      </c>
      <c r="CQ36" s="1270" t="s">
        <v>68</v>
      </c>
      <c r="CR36" s="1252">
        <v>90</v>
      </c>
      <c r="CS36" s="1271" t="s">
        <v>224</v>
      </c>
      <c r="CT36" s="1255" t="s">
        <v>255</v>
      </c>
      <c r="CU36" s="1255" t="s">
        <v>68</v>
      </c>
      <c r="CV36" s="1258" t="s">
        <v>258</v>
      </c>
      <c r="CW36" s="1271" t="s">
        <v>68</v>
      </c>
      <c r="CX36" s="1274">
        <v>2.9</v>
      </c>
      <c r="CY36" s="1261" t="s">
        <v>259</v>
      </c>
      <c r="CZ36" s="1263" t="s">
        <v>68</v>
      </c>
      <c r="DA36" s="1264">
        <v>4900</v>
      </c>
      <c r="DB36" s="1266"/>
      <c r="DC36" s="157"/>
      <c r="DD36" s="1266" t="s">
        <v>69</v>
      </c>
      <c r="DE36" s="1267">
        <v>10570</v>
      </c>
      <c r="DF36" s="1270" t="s">
        <v>68</v>
      </c>
      <c r="DG36" s="1252">
        <v>100</v>
      </c>
      <c r="DH36" s="1255" t="s">
        <v>224</v>
      </c>
      <c r="DI36" s="1255" t="s">
        <v>255</v>
      </c>
      <c r="DJ36" s="1255" t="s">
        <v>68</v>
      </c>
      <c r="DK36" s="1258" t="s">
        <v>258</v>
      </c>
      <c r="DL36" s="1255" t="s">
        <v>68</v>
      </c>
      <c r="DM36" s="1236">
        <v>2</v>
      </c>
      <c r="DN36" s="1239" t="s">
        <v>69</v>
      </c>
      <c r="DO36" s="1240" t="s">
        <v>260</v>
      </c>
      <c r="DP36" s="1242" t="s">
        <v>260</v>
      </c>
      <c r="DQ36" s="1242" t="s">
        <v>260</v>
      </c>
      <c r="DR36" s="1244" t="s">
        <v>260</v>
      </c>
      <c r="DS36" s="102"/>
      <c r="DT36" s="1313"/>
      <c r="DU36" s="192"/>
      <c r="DV36" s="192"/>
    </row>
    <row r="37" spans="1:126" ht="18.600000000000001" customHeight="1">
      <c r="A37" s="12" t="s">
        <v>358</v>
      </c>
      <c r="B37" s="1319"/>
      <c r="C37" s="1306"/>
      <c r="D37" s="1287"/>
      <c r="E37" s="106" t="s">
        <v>8</v>
      </c>
      <c r="F37" s="96"/>
      <c r="G37" s="107">
        <v>80200</v>
      </c>
      <c r="H37" s="108">
        <v>150800</v>
      </c>
      <c r="I37" s="107">
        <v>69520</v>
      </c>
      <c r="J37" s="108">
        <v>140120</v>
      </c>
      <c r="K37" s="84" t="s">
        <v>68</v>
      </c>
      <c r="L37" s="109">
        <v>770</v>
      </c>
      <c r="M37" s="110">
        <v>1400</v>
      </c>
      <c r="N37" s="215" t="s">
        <v>224</v>
      </c>
      <c r="O37" s="216" t="s">
        <v>255</v>
      </c>
      <c r="P37" s="216" t="s">
        <v>59</v>
      </c>
      <c r="Q37" s="216" t="s">
        <v>256</v>
      </c>
      <c r="R37" s="216" t="s">
        <v>68</v>
      </c>
      <c r="S37" s="217">
        <v>2.8</v>
      </c>
      <c r="T37" s="218">
        <v>2.7</v>
      </c>
      <c r="U37" s="109">
        <v>660</v>
      </c>
      <c r="V37" s="110">
        <v>1290</v>
      </c>
      <c r="W37" s="219" t="s">
        <v>224</v>
      </c>
      <c r="X37" s="216" t="s">
        <v>255</v>
      </c>
      <c r="Y37" s="219" t="s">
        <v>59</v>
      </c>
      <c r="Z37" s="216" t="s">
        <v>256</v>
      </c>
      <c r="AA37" s="219" t="s">
        <v>68</v>
      </c>
      <c r="AB37" s="217">
        <v>2.7</v>
      </c>
      <c r="AC37" s="220">
        <v>2.7</v>
      </c>
      <c r="AD37" s="84" t="s">
        <v>68</v>
      </c>
      <c r="AE37" s="221">
        <v>8820</v>
      </c>
      <c r="AF37" s="84" t="s">
        <v>68</v>
      </c>
      <c r="AG37" s="222">
        <v>80</v>
      </c>
      <c r="AH37" s="223" t="s">
        <v>224</v>
      </c>
      <c r="AI37" s="224" t="s">
        <v>255</v>
      </c>
      <c r="AJ37" s="225" t="s">
        <v>68</v>
      </c>
      <c r="AK37" s="226" t="s">
        <v>256</v>
      </c>
      <c r="AL37" s="227" t="s">
        <v>68</v>
      </c>
      <c r="AM37" s="228">
        <v>2.8</v>
      </c>
      <c r="AN37" s="229"/>
      <c r="AP37" s="230"/>
      <c r="AQ37" s="71"/>
      <c r="AR37" s="231"/>
      <c r="AS37" s="232"/>
      <c r="AT37" s="230"/>
      <c r="AU37" s="232"/>
      <c r="AV37" s="230"/>
      <c r="AW37" s="232"/>
      <c r="AX37" s="230"/>
      <c r="AZ37" s="82"/>
      <c r="BA37" s="82"/>
      <c r="BB37" s="212"/>
      <c r="BC37" s="175"/>
      <c r="BD37" s="82"/>
      <c r="BE37" s="175"/>
      <c r="BF37" s="82"/>
      <c r="BG37" s="175"/>
      <c r="BH37" s="82"/>
      <c r="BI37" s="1289"/>
      <c r="BK37" s="131"/>
      <c r="BL37" s="1288"/>
      <c r="BM37" s="249"/>
      <c r="BN37" s="250"/>
      <c r="BO37" s="250"/>
      <c r="BP37" s="250"/>
      <c r="BQ37" s="250"/>
      <c r="BR37" s="250"/>
      <c r="BS37" s="251"/>
      <c r="BT37" s="116"/>
      <c r="BU37" s="1321"/>
      <c r="BV37" s="150"/>
      <c r="BW37" s="1270"/>
      <c r="BX37" s="1302"/>
      <c r="BY37" s="112">
        <v>14250</v>
      </c>
      <c r="BZ37" s="1270"/>
      <c r="CA37" s="1253"/>
      <c r="CB37" s="1272"/>
      <c r="CC37" s="1256"/>
      <c r="CD37" s="1272"/>
      <c r="CE37" s="1259"/>
      <c r="CF37" s="1272"/>
      <c r="CG37" s="1237"/>
      <c r="CH37" s="1263"/>
      <c r="CI37" s="1291"/>
      <c r="CJ37" s="1278"/>
      <c r="CK37" s="1263"/>
      <c r="CL37" s="79" t="s">
        <v>61</v>
      </c>
      <c r="CM37" s="113">
        <v>4400</v>
      </c>
      <c r="CN37" s="114">
        <v>4900</v>
      </c>
      <c r="CO37" s="1270"/>
      <c r="CP37" s="1281"/>
      <c r="CQ37" s="1270"/>
      <c r="CR37" s="1253"/>
      <c r="CS37" s="1272"/>
      <c r="CT37" s="1256"/>
      <c r="CU37" s="1256"/>
      <c r="CV37" s="1259"/>
      <c r="CW37" s="1272"/>
      <c r="CX37" s="1275"/>
      <c r="CY37" s="1261"/>
      <c r="CZ37" s="1263"/>
      <c r="DA37" s="1265"/>
      <c r="DB37" s="1266"/>
      <c r="DC37" s="157"/>
      <c r="DD37" s="1266"/>
      <c r="DE37" s="1268"/>
      <c r="DF37" s="1270"/>
      <c r="DG37" s="1253"/>
      <c r="DH37" s="1256"/>
      <c r="DI37" s="1256"/>
      <c r="DJ37" s="1256"/>
      <c r="DK37" s="1259"/>
      <c r="DL37" s="1256"/>
      <c r="DM37" s="1237"/>
      <c r="DN37" s="1239"/>
      <c r="DO37" s="1241"/>
      <c r="DP37" s="1243"/>
      <c r="DQ37" s="1243"/>
      <c r="DR37" s="1245"/>
      <c r="DS37" s="102"/>
      <c r="DT37" s="1313"/>
      <c r="DU37" s="192"/>
      <c r="DV37" s="192"/>
    </row>
    <row r="38" spans="1:126" ht="18.600000000000001" customHeight="1">
      <c r="A38" s="12" t="s">
        <v>359</v>
      </c>
      <c r="B38" s="1319"/>
      <c r="C38" s="1306"/>
      <c r="D38" s="1293" t="s">
        <v>62</v>
      </c>
      <c r="E38" s="106" t="s">
        <v>63</v>
      </c>
      <c r="F38" s="96"/>
      <c r="G38" s="107">
        <v>150800</v>
      </c>
      <c r="H38" s="108">
        <v>239050</v>
      </c>
      <c r="I38" s="107">
        <v>140120</v>
      </c>
      <c r="J38" s="108">
        <v>228370</v>
      </c>
      <c r="K38" s="84" t="s">
        <v>68</v>
      </c>
      <c r="L38" s="109">
        <v>1400</v>
      </c>
      <c r="M38" s="110">
        <v>2280</v>
      </c>
      <c r="N38" s="215" t="s">
        <v>224</v>
      </c>
      <c r="O38" s="216" t="s">
        <v>255</v>
      </c>
      <c r="P38" s="216" t="s">
        <v>59</v>
      </c>
      <c r="Q38" s="216" t="s">
        <v>256</v>
      </c>
      <c r="R38" s="216" t="s">
        <v>68</v>
      </c>
      <c r="S38" s="217">
        <v>2.7</v>
      </c>
      <c r="T38" s="218">
        <v>2.7</v>
      </c>
      <c r="U38" s="109">
        <v>1290</v>
      </c>
      <c r="V38" s="110">
        <v>2170</v>
      </c>
      <c r="W38" s="219" t="s">
        <v>224</v>
      </c>
      <c r="X38" s="216" t="s">
        <v>255</v>
      </c>
      <c r="Y38" s="219" t="s">
        <v>59</v>
      </c>
      <c r="Z38" s="216" t="s">
        <v>256</v>
      </c>
      <c r="AA38" s="219" t="s">
        <v>68</v>
      </c>
      <c r="AB38" s="217">
        <v>2.7</v>
      </c>
      <c r="AC38" s="220">
        <v>2.7</v>
      </c>
      <c r="AD38" s="115"/>
      <c r="AF38" s="117"/>
      <c r="AO38" s="115"/>
      <c r="AQ38" s="117"/>
      <c r="AY38" s="84" t="s">
        <v>68</v>
      </c>
      <c r="AZ38" s="237">
        <v>17650</v>
      </c>
      <c r="BA38" s="84" t="s">
        <v>68</v>
      </c>
      <c r="BB38" s="206">
        <v>170</v>
      </c>
      <c r="BC38" s="207" t="s">
        <v>224</v>
      </c>
      <c r="BD38" s="208" t="s">
        <v>255</v>
      </c>
      <c r="BE38" s="209" t="s">
        <v>68</v>
      </c>
      <c r="BF38" s="210" t="s">
        <v>256</v>
      </c>
      <c r="BG38" s="207" t="s">
        <v>68</v>
      </c>
      <c r="BH38" s="211">
        <v>2.6</v>
      </c>
      <c r="BI38" s="1289"/>
      <c r="BK38" s="150" t="s">
        <v>74</v>
      </c>
      <c r="BL38" s="1288"/>
      <c r="BM38" s="102" t="s">
        <v>74</v>
      </c>
      <c r="BS38" s="233"/>
      <c r="BT38" s="116"/>
      <c r="BU38" s="1321"/>
      <c r="BV38" s="150"/>
      <c r="BW38" s="1270" t="s">
        <v>68</v>
      </c>
      <c r="BX38" s="1299">
        <v>14250</v>
      </c>
      <c r="BY38" s="120"/>
      <c r="BZ38" s="1270"/>
      <c r="CA38" s="1253"/>
      <c r="CB38" s="1272"/>
      <c r="CC38" s="1256"/>
      <c r="CD38" s="1272"/>
      <c r="CE38" s="1259"/>
      <c r="CF38" s="1272"/>
      <c r="CG38" s="1237"/>
      <c r="CH38" s="1263"/>
      <c r="CI38" s="1291"/>
      <c r="CJ38" s="1278"/>
      <c r="CK38" s="1263"/>
      <c r="CL38" s="79" t="s">
        <v>64</v>
      </c>
      <c r="CM38" s="113">
        <v>3800</v>
      </c>
      <c r="CN38" s="114">
        <v>4200</v>
      </c>
      <c r="CO38" s="1270"/>
      <c r="CP38" s="1281"/>
      <c r="CQ38" s="1270"/>
      <c r="CR38" s="1253"/>
      <c r="CS38" s="1272"/>
      <c r="CT38" s="1256"/>
      <c r="CU38" s="1256"/>
      <c r="CV38" s="1259"/>
      <c r="CW38" s="1272"/>
      <c r="CX38" s="1275"/>
      <c r="CY38" s="1261"/>
      <c r="CZ38" s="102"/>
      <c r="DA38" s="121"/>
      <c r="DB38" s="1266"/>
      <c r="DC38" s="157"/>
      <c r="DD38" s="1266"/>
      <c r="DE38" s="1268"/>
      <c r="DF38" s="1270"/>
      <c r="DG38" s="1253"/>
      <c r="DH38" s="1256"/>
      <c r="DI38" s="1256"/>
      <c r="DJ38" s="1256"/>
      <c r="DK38" s="1259"/>
      <c r="DL38" s="1256"/>
      <c r="DM38" s="1237"/>
      <c r="DN38" s="1239"/>
      <c r="DO38" s="1246">
        <v>0.01</v>
      </c>
      <c r="DP38" s="1248">
        <v>0.03</v>
      </c>
      <c r="DQ38" s="1248">
        <v>0.04</v>
      </c>
      <c r="DR38" s="1250">
        <v>0.05</v>
      </c>
      <c r="DS38" s="102"/>
      <c r="DT38" s="1313"/>
      <c r="DU38" s="192"/>
      <c r="DV38" s="192"/>
    </row>
    <row r="39" spans="1:126" ht="18.600000000000001" customHeight="1">
      <c r="A39" s="12" t="s">
        <v>360</v>
      </c>
      <c r="B39" s="1319"/>
      <c r="C39" s="1306"/>
      <c r="D39" s="1294"/>
      <c r="E39" s="122" t="s">
        <v>11</v>
      </c>
      <c r="F39" s="96"/>
      <c r="G39" s="123">
        <v>239050</v>
      </c>
      <c r="H39" s="124"/>
      <c r="I39" s="123">
        <v>228370</v>
      </c>
      <c r="J39" s="124"/>
      <c r="K39" s="84" t="s">
        <v>68</v>
      </c>
      <c r="L39" s="111">
        <v>2280</v>
      </c>
      <c r="M39" s="125"/>
      <c r="N39" s="238" t="s">
        <v>224</v>
      </c>
      <c r="O39" s="239" t="s">
        <v>255</v>
      </c>
      <c r="P39" s="239" t="s">
        <v>59</v>
      </c>
      <c r="Q39" s="239" t="s">
        <v>256</v>
      </c>
      <c r="R39" s="239" t="s">
        <v>68</v>
      </c>
      <c r="S39" s="240">
        <v>2.7</v>
      </c>
      <c r="T39" s="241"/>
      <c r="U39" s="111">
        <v>2170</v>
      </c>
      <c r="V39" s="125"/>
      <c r="W39" s="242" t="s">
        <v>224</v>
      </c>
      <c r="X39" s="239" t="s">
        <v>255</v>
      </c>
      <c r="Y39" s="243" t="s">
        <v>59</v>
      </c>
      <c r="Z39" s="239" t="s">
        <v>256</v>
      </c>
      <c r="AA39" s="243" t="s">
        <v>68</v>
      </c>
      <c r="AB39" s="240">
        <v>2.7</v>
      </c>
      <c r="AC39" s="244"/>
      <c r="AD39" s="115"/>
      <c r="AF39" s="117"/>
      <c r="AG39" s="245"/>
      <c r="AO39" s="115"/>
      <c r="AQ39" s="117"/>
      <c r="AR39" s="245"/>
      <c r="AY39" s="115"/>
      <c r="BI39" s="1289"/>
      <c r="BK39" s="150">
        <v>402400</v>
      </c>
      <c r="BL39" s="1288"/>
      <c r="BM39" s="247">
        <v>4020</v>
      </c>
      <c r="BN39" s="119" t="s">
        <v>267</v>
      </c>
      <c r="BO39" s="76" t="s">
        <v>255</v>
      </c>
      <c r="BP39" s="75" t="s">
        <v>68</v>
      </c>
      <c r="BQ39" s="234" t="s">
        <v>256</v>
      </c>
      <c r="BR39" s="181" t="s">
        <v>68</v>
      </c>
      <c r="BS39" s="248">
        <v>1.9</v>
      </c>
      <c r="BT39" s="116"/>
      <c r="BU39" s="1321"/>
      <c r="BV39" s="150"/>
      <c r="BW39" s="1270"/>
      <c r="BX39" s="1300"/>
      <c r="BY39" s="127"/>
      <c r="BZ39" s="1270"/>
      <c r="CA39" s="1254"/>
      <c r="CB39" s="1273"/>
      <c r="CC39" s="1257"/>
      <c r="CD39" s="1273"/>
      <c r="CE39" s="1260"/>
      <c r="CF39" s="1273"/>
      <c r="CG39" s="1238"/>
      <c r="CH39" s="1263"/>
      <c r="CI39" s="1292"/>
      <c r="CJ39" s="1279"/>
      <c r="CK39" s="1263"/>
      <c r="CL39" s="148" t="s">
        <v>65</v>
      </c>
      <c r="CM39" s="128">
        <v>3400</v>
      </c>
      <c r="CN39" s="129">
        <v>3800</v>
      </c>
      <c r="CO39" s="1270"/>
      <c r="CP39" s="1282"/>
      <c r="CQ39" s="1270"/>
      <c r="CR39" s="1254"/>
      <c r="CS39" s="1273"/>
      <c r="CT39" s="1257"/>
      <c r="CU39" s="1257"/>
      <c r="CV39" s="1260"/>
      <c r="CW39" s="1273"/>
      <c r="CX39" s="1276"/>
      <c r="CY39" s="1262"/>
      <c r="CZ39" s="102"/>
      <c r="DA39" s="121"/>
      <c r="DB39" s="1266"/>
      <c r="DC39" s="157"/>
      <c r="DD39" s="1266"/>
      <c r="DE39" s="1269"/>
      <c r="DF39" s="1270"/>
      <c r="DG39" s="1254"/>
      <c r="DH39" s="1257"/>
      <c r="DI39" s="1257"/>
      <c r="DJ39" s="1257"/>
      <c r="DK39" s="1260"/>
      <c r="DL39" s="1257"/>
      <c r="DM39" s="1238"/>
      <c r="DN39" s="1239"/>
      <c r="DO39" s="1247"/>
      <c r="DP39" s="1249"/>
      <c r="DQ39" s="1249"/>
      <c r="DR39" s="1251"/>
      <c r="DS39" s="102"/>
      <c r="DT39" s="1313"/>
      <c r="DU39" s="192"/>
      <c r="DV39" s="192"/>
    </row>
    <row r="40" spans="1:126" ht="18.600000000000001" customHeight="1">
      <c r="A40" s="13" t="s">
        <v>361</v>
      </c>
      <c r="B40" s="1319"/>
      <c r="C40" s="1298" t="s">
        <v>270</v>
      </c>
      <c r="D40" s="1286" t="s">
        <v>57</v>
      </c>
      <c r="E40" s="95" t="s">
        <v>58</v>
      </c>
      <c r="F40" s="96"/>
      <c r="G40" s="97">
        <v>67170</v>
      </c>
      <c r="H40" s="98">
        <v>75990</v>
      </c>
      <c r="I40" s="97">
        <v>57380</v>
      </c>
      <c r="J40" s="98">
        <v>66200</v>
      </c>
      <c r="K40" s="84" t="s">
        <v>68</v>
      </c>
      <c r="L40" s="99">
        <v>650</v>
      </c>
      <c r="M40" s="100">
        <v>730</v>
      </c>
      <c r="N40" s="193" t="s">
        <v>224</v>
      </c>
      <c r="O40" s="194" t="s">
        <v>255</v>
      </c>
      <c r="P40" s="195" t="s">
        <v>68</v>
      </c>
      <c r="Q40" s="196" t="s">
        <v>256</v>
      </c>
      <c r="R40" s="195" t="s">
        <v>68</v>
      </c>
      <c r="S40" s="197">
        <v>2.7</v>
      </c>
      <c r="T40" s="198">
        <v>2.7</v>
      </c>
      <c r="U40" s="99">
        <v>550</v>
      </c>
      <c r="V40" s="100">
        <v>630</v>
      </c>
      <c r="W40" s="199" t="s">
        <v>224</v>
      </c>
      <c r="X40" s="194" t="s">
        <v>255</v>
      </c>
      <c r="Y40" s="199" t="s">
        <v>68</v>
      </c>
      <c r="Z40" s="196" t="s">
        <v>256</v>
      </c>
      <c r="AA40" s="199" t="s">
        <v>68</v>
      </c>
      <c r="AB40" s="197">
        <v>2.7</v>
      </c>
      <c r="AC40" s="200">
        <v>2.7</v>
      </c>
      <c r="AD40" s="84" t="s">
        <v>68</v>
      </c>
      <c r="AE40" s="201">
        <v>8820</v>
      </c>
      <c r="AF40" s="84" t="s">
        <v>68</v>
      </c>
      <c r="AG40" s="202">
        <v>80</v>
      </c>
      <c r="AH40" s="203" t="s">
        <v>224</v>
      </c>
      <c r="AI40" s="194" t="s">
        <v>255</v>
      </c>
      <c r="AJ40" s="199" t="s">
        <v>68</v>
      </c>
      <c r="AK40" s="196" t="s">
        <v>256</v>
      </c>
      <c r="AL40" s="199" t="s">
        <v>68</v>
      </c>
      <c r="AM40" s="204">
        <v>2.8</v>
      </c>
      <c r="AN40" s="205" t="s">
        <v>257</v>
      </c>
      <c r="AO40" s="84" t="s">
        <v>68</v>
      </c>
      <c r="AP40" s="101">
        <v>3530</v>
      </c>
      <c r="AQ40" s="84" t="s">
        <v>68</v>
      </c>
      <c r="AR40" s="206">
        <v>30</v>
      </c>
      <c r="AS40" s="207" t="s">
        <v>224</v>
      </c>
      <c r="AT40" s="208" t="s">
        <v>255</v>
      </c>
      <c r="AU40" s="209" t="s">
        <v>68</v>
      </c>
      <c r="AV40" s="210" t="s">
        <v>256</v>
      </c>
      <c r="AW40" s="209" t="s">
        <v>68</v>
      </c>
      <c r="AX40" s="211">
        <v>3.7</v>
      </c>
      <c r="AZ40" s="82"/>
      <c r="BA40" s="82"/>
      <c r="BB40" s="212"/>
      <c r="BC40" s="175"/>
      <c r="BD40" s="82"/>
      <c r="BE40" s="175"/>
      <c r="BF40" s="82"/>
      <c r="BG40" s="175"/>
      <c r="BH40" s="82"/>
      <c r="BI40" s="1289"/>
      <c r="BK40" s="131"/>
      <c r="BL40" s="1288"/>
      <c r="BM40" s="249"/>
      <c r="BN40" s="250"/>
      <c r="BO40" s="250"/>
      <c r="BP40" s="250"/>
      <c r="BQ40" s="250"/>
      <c r="BR40" s="250"/>
      <c r="BS40" s="251"/>
      <c r="BU40" s="1321"/>
      <c r="BV40" s="153"/>
      <c r="BW40" s="1270" t="s">
        <v>68</v>
      </c>
      <c r="BX40" s="1301">
        <v>15410</v>
      </c>
      <c r="BY40" s="103"/>
      <c r="BZ40" s="1270" t="s">
        <v>68</v>
      </c>
      <c r="CA40" s="1252">
        <v>70</v>
      </c>
      <c r="CB40" s="1271" t="s">
        <v>224</v>
      </c>
      <c r="CC40" s="1255" t="s">
        <v>255</v>
      </c>
      <c r="CD40" s="1271" t="s">
        <v>68</v>
      </c>
      <c r="CE40" s="1258" t="s">
        <v>258</v>
      </c>
      <c r="CF40" s="1271" t="s">
        <v>68</v>
      </c>
      <c r="CG40" s="1236">
        <v>7.1</v>
      </c>
      <c r="CH40" s="1263" t="s">
        <v>68</v>
      </c>
      <c r="CI40" s="1290">
        <v>4100</v>
      </c>
      <c r="CJ40" s="1277">
        <v>4500</v>
      </c>
      <c r="CK40" s="1263" t="s">
        <v>68</v>
      </c>
      <c r="CL40" s="147" t="s">
        <v>60</v>
      </c>
      <c r="CM40" s="104">
        <v>7200</v>
      </c>
      <c r="CN40" s="105">
        <v>8100</v>
      </c>
      <c r="CO40" s="1270" t="s">
        <v>68</v>
      </c>
      <c r="CP40" s="1280">
        <v>8820</v>
      </c>
      <c r="CQ40" s="1270" t="s">
        <v>68</v>
      </c>
      <c r="CR40" s="1252">
        <v>80</v>
      </c>
      <c r="CS40" s="1271" t="s">
        <v>224</v>
      </c>
      <c r="CT40" s="1255" t="s">
        <v>255</v>
      </c>
      <c r="CU40" s="1255" t="s">
        <v>68</v>
      </c>
      <c r="CV40" s="1258" t="s">
        <v>258</v>
      </c>
      <c r="CW40" s="1271" t="s">
        <v>68</v>
      </c>
      <c r="CX40" s="1274">
        <v>3</v>
      </c>
      <c r="CY40" s="1261" t="s">
        <v>259</v>
      </c>
      <c r="CZ40" s="1263" t="s">
        <v>68</v>
      </c>
      <c r="DA40" s="1264">
        <v>4900</v>
      </c>
      <c r="DB40" s="1266"/>
      <c r="DC40" s="157"/>
      <c r="DD40" s="1266" t="s">
        <v>69</v>
      </c>
      <c r="DE40" s="1267">
        <v>9690</v>
      </c>
      <c r="DF40" s="1270" t="s">
        <v>68</v>
      </c>
      <c r="DG40" s="1252">
        <v>90</v>
      </c>
      <c r="DH40" s="1255" t="s">
        <v>224</v>
      </c>
      <c r="DI40" s="1255" t="s">
        <v>255</v>
      </c>
      <c r="DJ40" s="1255" t="s">
        <v>68</v>
      </c>
      <c r="DK40" s="1258" t="s">
        <v>258</v>
      </c>
      <c r="DL40" s="1255" t="s">
        <v>68</v>
      </c>
      <c r="DM40" s="1236">
        <v>2</v>
      </c>
      <c r="DN40" s="1239" t="s">
        <v>69</v>
      </c>
      <c r="DO40" s="1240" t="s">
        <v>260</v>
      </c>
      <c r="DP40" s="1242" t="s">
        <v>260</v>
      </c>
      <c r="DQ40" s="1242" t="s">
        <v>260</v>
      </c>
      <c r="DR40" s="1244" t="s">
        <v>260</v>
      </c>
      <c r="DS40" s="102"/>
      <c r="DT40" s="1313"/>
      <c r="DU40" s="192"/>
      <c r="DV40" s="246"/>
    </row>
    <row r="41" spans="1:126" ht="18.600000000000001" customHeight="1">
      <c r="A41" s="13" t="s">
        <v>362</v>
      </c>
      <c r="B41" s="1319"/>
      <c r="C41" s="1283"/>
      <c r="D41" s="1287"/>
      <c r="E41" s="106" t="s">
        <v>8</v>
      </c>
      <c r="F41" s="96"/>
      <c r="G41" s="107">
        <v>75990</v>
      </c>
      <c r="H41" s="108">
        <v>146590</v>
      </c>
      <c r="I41" s="107">
        <v>66200</v>
      </c>
      <c r="J41" s="108">
        <v>136800</v>
      </c>
      <c r="K41" s="84" t="s">
        <v>68</v>
      </c>
      <c r="L41" s="109">
        <v>730</v>
      </c>
      <c r="M41" s="110">
        <v>1340</v>
      </c>
      <c r="N41" s="215" t="s">
        <v>224</v>
      </c>
      <c r="O41" s="216" t="s">
        <v>255</v>
      </c>
      <c r="P41" s="216" t="s">
        <v>59</v>
      </c>
      <c r="Q41" s="216" t="s">
        <v>256</v>
      </c>
      <c r="R41" s="216" t="s">
        <v>68</v>
      </c>
      <c r="S41" s="217">
        <v>2.7</v>
      </c>
      <c r="T41" s="218">
        <v>2.7</v>
      </c>
      <c r="U41" s="109">
        <v>630</v>
      </c>
      <c r="V41" s="110">
        <v>1240</v>
      </c>
      <c r="W41" s="219" t="s">
        <v>224</v>
      </c>
      <c r="X41" s="216" t="s">
        <v>255</v>
      </c>
      <c r="Y41" s="219" t="s">
        <v>59</v>
      </c>
      <c r="Z41" s="216" t="s">
        <v>256</v>
      </c>
      <c r="AA41" s="219" t="s">
        <v>68</v>
      </c>
      <c r="AB41" s="217">
        <v>2.7</v>
      </c>
      <c r="AC41" s="220">
        <v>2.7</v>
      </c>
      <c r="AD41" s="84" t="s">
        <v>68</v>
      </c>
      <c r="AE41" s="221">
        <v>8820</v>
      </c>
      <c r="AF41" s="84" t="s">
        <v>68</v>
      </c>
      <c r="AG41" s="222">
        <v>80</v>
      </c>
      <c r="AH41" s="223" t="s">
        <v>224</v>
      </c>
      <c r="AI41" s="224" t="s">
        <v>255</v>
      </c>
      <c r="AJ41" s="225" t="s">
        <v>68</v>
      </c>
      <c r="AK41" s="226" t="s">
        <v>256</v>
      </c>
      <c r="AL41" s="227" t="s">
        <v>68</v>
      </c>
      <c r="AM41" s="228">
        <v>2.8</v>
      </c>
      <c r="AN41" s="229"/>
      <c r="AP41" s="230"/>
      <c r="AQ41" s="71"/>
      <c r="AR41" s="231"/>
      <c r="AS41" s="232"/>
      <c r="AT41" s="230"/>
      <c r="AU41" s="232"/>
      <c r="AV41" s="230"/>
      <c r="AW41" s="232"/>
      <c r="AX41" s="230"/>
      <c r="AZ41" s="82"/>
      <c r="BA41" s="82"/>
      <c r="BB41" s="212"/>
      <c r="BC41" s="175"/>
      <c r="BD41" s="82"/>
      <c r="BE41" s="175"/>
      <c r="BF41" s="82"/>
      <c r="BG41" s="175"/>
      <c r="BH41" s="82"/>
      <c r="BI41" s="1289"/>
      <c r="BK41" s="150" t="s">
        <v>75</v>
      </c>
      <c r="BL41" s="1288"/>
      <c r="BM41" s="102" t="s">
        <v>75</v>
      </c>
      <c r="BS41" s="233"/>
      <c r="BT41" s="246"/>
      <c r="BU41" s="1321"/>
      <c r="BV41" s="131"/>
      <c r="BW41" s="1270"/>
      <c r="BX41" s="1302"/>
      <c r="BY41" s="112">
        <v>13530</v>
      </c>
      <c r="BZ41" s="1270"/>
      <c r="CA41" s="1253"/>
      <c r="CB41" s="1272"/>
      <c r="CC41" s="1256"/>
      <c r="CD41" s="1272"/>
      <c r="CE41" s="1259"/>
      <c r="CF41" s="1272"/>
      <c r="CG41" s="1237"/>
      <c r="CH41" s="1263"/>
      <c r="CI41" s="1291" t="e">
        <v>#REF!</v>
      </c>
      <c r="CJ41" s="1278" t="e">
        <v>#REF!</v>
      </c>
      <c r="CK41" s="1263"/>
      <c r="CL41" s="79" t="s">
        <v>61</v>
      </c>
      <c r="CM41" s="113">
        <v>4000</v>
      </c>
      <c r="CN41" s="114">
        <v>4400</v>
      </c>
      <c r="CO41" s="1270"/>
      <c r="CP41" s="1281"/>
      <c r="CQ41" s="1270"/>
      <c r="CR41" s="1253"/>
      <c r="CS41" s="1272"/>
      <c r="CT41" s="1256"/>
      <c r="CU41" s="1256"/>
      <c r="CV41" s="1259"/>
      <c r="CW41" s="1272"/>
      <c r="CX41" s="1275"/>
      <c r="CY41" s="1261"/>
      <c r="CZ41" s="1263"/>
      <c r="DA41" s="1265"/>
      <c r="DB41" s="1266"/>
      <c r="DC41" s="157"/>
      <c r="DD41" s="1266"/>
      <c r="DE41" s="1268"/>
      <c r="DF41" s="1270"/>
      <c r="DG41" s="1253"/>
      <c r="DH41" s="1256"/>
      <c r="DI41" s="1256"/>
      <c r="DJ41" s="1256"/>
      <c r="DK41" s="1259"/>
      <c r="DL41" s="1256"/>
      <c r="DM41" s="1237"/>
      <c r="DN41" s="1239"/>
      <c r="DO41" s="1241"/>
      <c r="DP41" s="1243"/>
      <c r="DQ41" s="1243"/>
      <c r="DR41" s="1245"/>
      <c r="DS41" s="102"/>
      <c r="DT41" s="1313"/>
      <c r="DU41" s="192"/>
      <c r="DV41" s="192"/>
    </row>
    <row r="42" spans="1:126" ht="18.600000000000001" customHeight="1">
      <c r="A42" s="13" t="s">
        <v>363</v>
      </c>
      <c r="B42" s="1319"/>
      <c r="C42" s="1283"/>
      <c r="D42" s="1293" t="s">
        <v>62</v>
      </c>
      <c r="E42" s="106" t="s">
        <v>63</v>
      </c>
      <c r="F42" s="96"/>
      <c r="G42" s="107">
        <v>146590</v>
      </c>
      <c r="H42" s="108">
        <v>234840</v>
      </c>
      <c r="I42" s="107">
        <v>136800</v>
      </c>
      <c r="J42" s="108">
        <v>225050</v>
      </c>
      <c r="K42" s="84" t="s">
        <v>68</v>
      </c>
      <c r="L42" s="109">
        <v>1340</v>
      </c>
      <c r="M42" s="110">
        <v>2220</v>
      </c>
      <c r="N42" s="215" t="s">
        <v>224</v>
      </c>
      <c r="O42" s="216" t="s">
        <v>255</v>
      </c>
      <c r="P42" s="216" t="s">
        <v>59</v>
      </c>
      <c r="Q42" s="216" t="s">
        <v>256</v>
      </c>
      <c r="R42" s="216" t="s">
        <v>68</v>
      </c>
      <c r="S42" s="217">
        <v>2.7</v>
      </c>
      <c r="T42" s="218">
        <v>2.7</v>
      </c>
      <c r="U42" s="109">
        <v>1240</v>
      </c>
      <c r="V42" s="110">
        <v>2120</v>
      </c>
      <c r="W42" s="219" t="s">
        <v>224</v>
      </c>
      <c r="X42" s="216" t="s">
        <v>255</v>
      </c>
      <c r="Y42" s="219" t="s">
        <v>59</v>
      </c>
      <c r="Z42" s="216" t="s">
        <v>256</v>
      </c>
      <c r="AA42" s="219" t="s">
        <v>68</v>
      </c>
      <c r="AB42" s="217">
        <v>2.7</v>
      </c>
      <c r="AC42" s="220">
        <v>2.7</v>
      </c>
      <c r="AD42" s="115"/>
      <c r="AF42" s="117"/>
      <c r="AO42" s="115"/>
      <c r="AQ42" s="117"/>
      <c r="AY42" s="84" t="s">
        <v>68</v>
      </c>
      <c r="AZ42" s="237">
        <v>17650</v>
      </c>
      <c r="BA42" s="84" t="s">
        <v>68</v>
      </c>
      <c r="BB42" s="206">
        <v>170</v>
      </c>
      <c r="BC42" s="207" t="s">
        <v>224</v>
      </c>
      <c r="BD42" s="208" t="s">
        <v>255</v>
      </c>
      <c r="BE42" s="209" t="s">
        <v>68</v>
      </c>
      <c r="BF42" s="210" t="s">
        <v>256</v>
      </c>
      <c r="BG42" s="207" t="s">
        <v>68</v>
      </c>
      <c r="BH42" s="211">
        <v>2.6</v>
      </c>
      <c r="BI42" s="1289"/>
      <c r="BK42" s="150">
        <v>445000</v>
      </c>
      <c r="BL42" s="1288"/>
      <c r="BM42" s="247">
        <v>4450</v>
      </c>
      <c r="BN42" s="119" t="s">
        <v>267</v>
      </c>
      <c r="BO42" s="76" t="s">
        <v>255</v>
      </c>
      <c r="BP42" s="75" t="s">
        <v>68</v>
      </c>
      <c r="BQ42" s="234" t="s">
        <v>256</v>
      </c>
      <c r="BR42" s="181" t="s">
        <v>68</v>
      </c>
      <c r="BS42" s="248">
        <v>2</v>
      </c>
      <c r="BT42" s="116"/>
      <c r="BU42" s="1321"/>
      <c r="BV42" s="150"/>
      <c r="BW42" s="1270" t="s">
        <v>68</v>
      </c>
      <c r="BX42" s="1299">
        <v>13530</v>
      </c>
      <c r="BY42" s="120"/>
      <c r="BZ42" s="1270"/>
      <c r="CA42" s="1253">
        <v>0</v>
      </c>
      <c r="CB42" s="1272"/>
      <c r="CC42" s="1256"/>
      <c r="CD42" s="1272"/>
      <c r="CE42" s="1259"/>
      <c r="CF42" s="1272"/>
      <c r="CG42" s="1237"/>
      <c r="CH42" s="1263"/>
      <c r="CI42" s="1291" t="e">
        <v>#REF!</v>
      </c>
      <c r="CJ42" s="1278" t="e">
        <v>#REF!</v>
      </c>
      <c r="CK42" s="1263"/>
      <c r="CL42" s="79" t="s">
        <v>64</v>
      </c>
      <c r="CM42" s="113">
        <v>3500</v>
      </c>
      <c r="CN42" s="114">
        <v>3800</v>
      </c>
      <c r="CO42" s="1270"/>
      <c r="CP42" s="1281"/>
      <c r="CQ42" s="1270"/>
      <c r="CR42" s="1253"/>
      <c r="CS42" s="1272"/>
      <c r="CT42" s="1256"/>
      <c r="CU42" s="1256"/>
      <c r="CV42" s="1259"/>
      <c r="CW42" s="1272"/>
      <c r="CX42" s="1275"/>
      <c r="CY42" s="1261"/>
      <c r="CZ42" s="102"/>
      <c r="DA42" s="121"/>
      <c r="DB42" s="1266"/>
      <c r="DC42" s="157"/>
      <c r="DD42" s="1266"/>
      <c r="DE42" s="1268"/>
      <c r="DF42" s="1270"/>
      <c r="DG42" s="1253"/>
      <c r="DH42" s="1256"/>
      <c r="DI42" s="1256"/>
      <c r="DJ42" s="1256"/>
      <c r="DK42" s="1259"/>
      <c r="DL42" s="1256"/>
      <c r="DM42" s="1237"/>
      <c r="DN42" s="1239"/>
      <c r="DO42" s="1246">
        <v>0.01</v>
      </c>
      <c r="DP42" s="1248">
        <v>0.03</v>
      </c>
      <c r="DQ42" s="1248">
        <v>0.04</v>
      </c>
      <c r="DR42" s="1250">
        <v>0.05</v>
      </c>
      <c r="DS42" s="102"/>
      <c r="DT42" s="1313"/>
      <c r="DU42" s="192"/>
      <c r="DV42" s="246"/>
    </row>
    <row r="43" spans="1:126" ht="18.600000000000001" customHeight="1">
      <c r="A43" s="13" t="s">
        <v>364</v>
      </c>
      <c r="B43" s="1319"/>
      <c r="C43" s="1283"/>
      <c r="D43" s="1294"/>
      <c r="E43" s="122" t="s">
        <v>11</v>
      </c>
      <c r="F43" s="96"/>
      <c r="G43" s="123">
        <v>234840</v>
      </c>
      <c r="H43" s="124"/>
      <c r="I43" s="123">
        <v>225050</v>
      </c>
      <c r="J43" s="124"/>
      <c r="K43" s="84" t="s">
        <v>68</v>
      </c>
      <c r="L43" s="111">
        <v>2220</v>
      </c>
      <c r="M43" s="125"/>
      <c r="N43" s="238" t="s">
        <v>224</v>
      </c>
      <c r="O43" s="239" t="s">
        <v>255</v>
      </c>
      <c r="P43" s="239" t="s">
        <v>59</v>
      </c>
      <c r="Q43" s="239" t="s">
        <v>256</v>
      </c>
      <c r="R43" s="239" t="s">
        <v>68</v>
      </c>
      <c r="S43" s="240">
        <v>2.7</v>
      </c>
      <c r="T43" s="241"/>
      <c r="U43" s="111">
        <v>2120</v>
      </c>
      <c r="V43" s="125"/>
      <c r="W43" s="242" t="s">
        <v>224</v>
      </c>
      <c r="X43" s="239" t="s">
        <v>255</v>
      </c>
      <c r="Y43" s="243" t="s">
        <v>59</v>
      </c>
      <c r="Z43" s="239" t="s">
        <v>256</v>
      </c>
      <c r="AA43" s="243" t="s">
        <v>68</v>
      </c>
      <c r="AB43" s="240">
        <v>2.7</v>
      </c>
      <c r="AC43" s="244"/>
      <c r="AD43" s="115"/>
      <c r="AF43" s="117"/>
      <c r="AG43" s="245"/>
      <c r="AO43" s="115"/>
      <c r="AQ43" s="117"/>
      <c r="AR43" s="245"/>
      <c r="AY43" s="115"/>
      <c r="BI43" s="1289"/>
      <c r="BK43" s="131"/>
      <c r="BL43" s="1288"/>
      <c r="BM43" s="249"/>
      <c r="BN43" s="250"/>
      <c r="BO43" s="250"/>
      <c r="BP43" s="250"/>
      <c r="BQ43" s="250"/>
      <c r="BR43" s="250"/>
      <c r="BS43" s="251"/>
      <c r="BU43" s="1321"/>
      <c r="BV43" s="153"/>
      <c r="BW43" s="1270"/>
      <c r="BX43" s="1300"/>
      <c r="BY43" s="127"/>
      <c r="BZ43" s="1270"/>
      <c r="CA43" s="1254"/>
      <c r="CB43" s="1273"/>
      <c r="CC43" s="1257"/>
      <c r="CD43" s="1273"/>
      <c r="CE43" s="1260"/>
      <c r="CF43" s="1273"/>
      <c r="CG43" s="1238"/>
      <c r="CH43" s="1263"/>
      <c r="CI43" s="1292" t="e">
        <v>#REF!</v>
      </c>
      <c r="CJ43" s="1279" t="e">
        <v>#REF!</v>
      </c>
      <c r="CK43" s="1263"/>
      <c r="CL43" s="148" t="s">
        <v>65</v>
      </c>
      <c r="CM43" s="128">
        <v>3100</v>
      </c>
      <c r="CN43" s="129">
        <v>3400</v>
      </c>
      <c r="CO43" s="1270"/>
      <c r="CP43" s="1282"/>
      <c r="CQ43" s="1270"/>
      <c r="CR43" s="1254"/>
      <c r="CS43" s="1273"/>
      <c r="CT43" s="1257"/>
      <c r="CU43" s="1257"/>
      <c r="CV43" s="1260"/>
      <c r="CW43" s="1273"/>
      <c r="CX43" s="1276"/>
      <c r="CY43" s="1262"/>
      <c r="CZ43" s="102"/>
      <c r="DA43" s="121"/>
      <c r="DB43" s="1266"/>
      <c r="DC43" s="157"/>
      <c r="DD43" s="1266"/>
      <c r="DE43" s="1269"/>
      <c r="DF43" s="1270"/>
      <c r="DG43" s="1254"/>
      <c r="DH43" s="1257"/>
      <c r="DI43" s="1257"/>
      <c r="DJ43" s="1257"/>
      <c r="DK43" s="1260"/>
      <c r="DL43" s="1257"/>
      <c r="DM43" s="1238"/>
      <c r="DN43" s="1239"/>
      <c r="DO43" s="1247"/>
      <c r="DP43" s="1249"/>
      <c r="DQ43" s="1249"/>
      <c r="DR43" s="1251"/>
      <c r="DS43" s="102"/>
      <c r="DT43" s="1313"/>
      <c r="DU43" s="192"/>
      <c r="DV43" s="246"/>
    </row>
    <row r="44" spans="1:126" ht="18.600000000000001" customHeight="1">
      <c r="A44" s="13" t="s">
        <v>365</v>
      </c>
      <c r="B44" s="1319"/>
      <c r="C44" s="1305" t="s">
        <v>71</v>
      </c>
      <c r="D44" s="1286" t="s">
        <v>57</v>
      </c>
      <c r="E44" s="95" t="s">
        <v>58</v>
      </c>
      <c r="F44" s="96"/>
      <c r="G44" s="97">
        <v>60470</v>
      </c>
      <c r="H44" s="98">
        <v>69290</v>
      </c>
      <c r="I44" s="97">
        <v>52090</v>
      </c>
      <c r="J44" s="98">
        <v>60910</v>
      </c>
      <c r="K44" s="84" t="s">
        <v>68</v>
      </c>
      <c r="L44" s="99">
        <v>580</v>
      </c>
      <c r="M44" s="100">
        <v>660</v>
      </c>
      <c r="N44" s="193" t="s">
        <v>224</v>
      </c>
      <c r="O44" s="194" t="s">
        <v>255</v>
      </c>
      <c r="P44" s="195" t="s">
        <v>68</v>
      </c>
      <c r="Q44" s="196" t="s">
        <v>256</v>
      </c>
      <c r="R44" s="195" t="s">
        <v>68</v>
      </c>
      <c r="S44" s="197">
        <v>2.8</v>
      </c>
      <c r="T44" s="198">
        <v>2.8</v>
      </c>
      <c r="U44" s="99">
        <v>500</v>
      </c>
      <c r="V44" s="100">
        <v>580</v>
      </c>
      <c r="W44" s="199" t="s">
        <v>224</v>
      </c>
      <c r="X44" s="194" t="s">
        <v>255</v>
      </c>
      <c r="Y44" s="199" t="s">
        <v>68</v>
      </c>
      <c r="Z44" s="196" t="s">
        <v>256</v>
      </c>
      <c r="AA44" s="199" t="s">
        <v>68</v>
      </c>
      <c r="AB44" s="197">
        <v>2.7</v>
      </c>
      <c r="AC44" s="200">
        <v>2.7</v>
      </c>
      <c r="AD44" s="84" t="s">
        <v>68</v>
      </c>
      <c r="AE44" s="201">
        <v>8820</v>
      </c>
      <c r="AF44" s="84" t="s">
        <v>68</v>
      </c>
      <c r="AG44" s="202">
        <v>80</v>
      </c>
      <c r="AH44" s="203" t="s">
        <v>224</v>
      </c>
      <c r="AI44" s="194" t="s">
        <v>255</v>
      </c>
      <c r="AJ44" s="199" t="s">
        <v>68</v>
      </c>
      <c r="AK44" s="196" t="s">
        <v>256</v>
      </c>
      <c r="AL44" s="199" t="s">
        <v>68</v>
      </c>
      <c r="AM44" s="204">
        <v>2.8</v>
      </c>
      <c r="AN44" s="205" t="s">
        <v>257</v>
      </c>
      <c r="AO44" s="84" t="s">
        <v>68</v>
      </c>
      <c r="AP44" s="101">
        <v>3530</v>
      </c>
      <c r="AQ44" s="84" t="s">
        <v>68</v>
      </c>
      <c r="AR44" s="206">
        <v>30</v>
      </c>
      <c r="AS44" s="207" t="s">
        <v>224</v>
      </c>
      <c r="AT44" s="208" t="s">
        <v>255</v>
      </c>
      <c r="AU44" s="209" t="s">
        <v>68</v>
      </c>
      <c r="AV44" s="210" t="s">
        <v>256</v>
      </c>
      <c r="AW44" s="209" t="s">
        <v>68</v>
      </c>
      <c r="AX44" s="211">
        <v>3.7</v>
      </c>
      <c r="AZ44" s="82"/>
      <c r="BA44" s="82"/>
      <c r="BB44" s="212"/>
      <c r="BC44" s="175"/>
      <c r="BD44" s="82"/>
      <c r="BE44" s="175"/>
      <c r="BF44" s="82"/>
      <c r="BG44" s="175"/>
      <c r="BH44" s="82"/>
      <c r="BI44" s="1289"/>
      <c r="BK44" s="150" t="s">
        <v>77</v>
      </c>
      <c r="BL44" s="1288"/>
      <c r="BM44" s="102" t="s">
        <v>77</v>
      </c>
      <c r="BS44" s="233"/>
      <c r="BT44" s="246"/>
      <c r="BU44" s="1321"/>
      <c r="BV44" s="131"/>
      <c r="BW44" s="1270" t="s">
        <v>68</v>
      </c>
      <c r="BX44" s="1301">
        <v>14280</v>
      </c>
      <c r="BY44" s="103"/>
      <c r="BZ44" s="1270" t="s">
        <v>68</v>
      </c>
      <c r="CA44" s="1252">
        <v>60</v>
      </c>
      <c r="CB44" s="1271" t="s">
        <v>224</v>
      </c>
      <c r="CC44" s="1255" t="s">
        <v>255</v>
      </c>
      <c r="CD44" s="1271" t="s">
        <v>68</v>
      </c>
      <c r="CE44" s="1258" t="s">
        <v>258</v>
      </c>
      <c r="CF44" s="1271" t="s">
        <v>68</v>
      </c>
      <c r="CG44" s="1236">
        <v>7.1</v>
      </c>
      <c r="CH44" s="1263" t="s">
        <v>68</v>
      </c>
      <c r="CI44" s="1290">
        <v>3500</v>
      </c>
      <c r="CJ44" s="1277">
        <v>3900</v>
      </c>
      <c r="CK44" s="1263" t="s">
        <v>68</v>
      </c>
      <c r="CL44" s="147" t="s">
        <v>60</v>
      </c>
      <c r="CM44" s="104">
        <v>6300</v>
      </c>
      <c r="CN44" s="105">
        <v>7100</v>
      </c>
      <c r="CO44" s="1270" t="s">
        <v>68</v>
      </c>
      <c r="CP44" s="1280">
        <v>7560</v>
      </c>
      <c r="CQ44" s="1270" t="s">
        <v>68</v>
      </c>
      <c r="CR44" s="1252">
        <v>70</v>
      </c>
      <c r="CS44" s="1271" t="s">
        <v>224</v>
      </c>
      <c r="CT44" s="1255" t="s">
        <v>255</v>
      </c>
      <c r="CU44" s="1255" t="s">
        <v>68</v>
      </c>
      <c r="CV44" s="1258" t="s">
        <v>258</v>
      </c>
      <c r="CW44" s="1271" t="s">
        <v>68</v>
      </c>
      <c r="CX44" s="1274">
        <v>2.9</v>
      </c>
      <c r="CY44" s="1261" t="s">
        <v>259</v>
      </c>
      <c r="CZ44" s="1263" t="s">
        <v>68</v>
      </c>
      <c r="DA44" s="1264">
        <v>4900</v>
      </c>
      <c r="DB44" s="1266"/>
      <c r="DC44" s="157"/>
      <c r="DD44" s="1266" t="s">
        <v>69</v>
      </c>
      <c r="DE44" s="1267">
        <v>8300</v>
      </c>
      <c r="DF44" s="1270" t="s">
        <v>68</v>
      </c>
      <c r="DG44" s="1252">
        <v>80</v>
      </c>
      <c r="DH44" s="1255" t="s">
        <v>224</v>
      </c>
      <c r="DI44" s="1255" t="s">
        <v>255</v>
      </c>
      <c r="DJ44" s="1255" t="s">
        <v>68</v>
      </c>
      <c r="DK44" s="1258" t="s">
        <v>258</v>
      </c>
      <c r="DL44" s="1255" t="s">
        <v>68</v>
      </c>
      <c r="DM44" s="1236">
        <v>2</v>
      </c>
      <c r="DN44" s="1239" t="s">
        <v>69</v>
      </c>
      <c r="DO44" s="1240" t="s">
        <v>260</v>
      </c>
      <c r="DP44" s="1242" t="s">
        <v>260</v>
      </c>
      <c r="DQ44" s="1242" t="s">
        <v>260</v>
      </c>
      <c r="DR44" s="1244" t="s">
        <v>260</v>
      </c>
      <c r="DS44" s="102"/>
      <c r="DT44" s="1313"/>
      <c r="DU44" s="192"/>
      <c r="DV44" s="246"/>
    </row>
    <row r="45" spans="1:126" ht="18.600000000000001" customHeight="1">
      <c r="A45" s="13" t="s">
        <v>366</v>
      </c>
      <c r="B45" s="1319"/>
      <c r="C45" s="1306"/>
      <c r="D45" s="1287"/>
      <c r="E45" s="106" t="s">
        <v>8</v>
      </c>
      <c r="F45" s="96"/>
      <c r="G45" s="107">
        <v>69290</v>
      </c>
      <c r="H45" s="108">
        <v>139890</v>
      </c>
      <c r="I45" s="107">
        <v>60910</v>
      </c>
      <c r="J45" s="108">
        <v>131510</v>
      </c>
      <c r="K45" s="84" t="s">
        <v>68</v>
      </c>
      <c r="L45" s="109">
        <v>660</v>
      </c>
      <c r="M45" s="110">
        <v>1270</v>
      </c>
      <c r="N45" s="215" t="s">
        <v>224</v>
      </c>
      <c r="O45" s="216" t="s">
        <v>255</v>
      </c>
      <c r="P45" s="216" t="s">
        <v>59</v>
      </c>
      <c r="Q45" s="216" t="s">
        <v>256</v>
      </c>
      <c r="R45" s="216" t="s">
        <v>68</v>
      </c>
      <c r="S45" s="217">
        <v>2.8</v>
      </c>
      <c r="T45" s="218">
        <v>2.7</v>
      </c>
      <c r="U45" s="109">
        <v>580</v>
      </c>
      <c r="V45" s="110">
        <v>1190</v>
      </c>
      <c r="W45" s="219" t="s">
        <v>224</v>
      </c>
      <c r="X45" s="216" t="s">
        <v>255</v>
      </c>
      <c r="Y45" s="219" t="s">
        <v>59</v>
      </c>
      <c r="Z45" s="216" t="s">
        <v>256</v>
      </c>
      <c r="AA45" s="219" t="s">
        <v>68</v>
      </c>
      <c r="AB45" s="217">
        <v>2.7</v>
      </c>
      <c r="AC45" s="220">
        <v>2.7</v>
      </c>
      <c r="AD45" s="84" t="s">
        <v>68</v>
      </c>
      <c r="AE45" s="221">
        <v>8820</v>
      </c>
      <c r="AF45" s="84" t="s">
        <v>68</v>
      </c>
      <c r="AG45" s="222">
        <v>80</v>
      </c>
      <c r="AH45" s="223" t="s">
        <v>224</v>
      </c>
      <c r="AI45" s="224" t="s">
        <v>255</v>
      </c>
      <c r="AJ45" s="225" t="s">
        <v>68</v>
      </c>
      <c r="AK45" s="226" t="s">
        <v>256</v>
      </c>
      <c r="AL45" s="227" t="s">
        <v>68</v>
      </c>
      <c r="AM45" s="228">
        <v>2.8</v>
      </c>
      <c r="AN45" s="229"/>
      <c r="AP45" s="230"/>
      <c r="AQ45" s="71"/>
      <c r="AR45" s="231"/>
      <c r="AS45" s="232"/>
      <c r="AT45" s="230"/>
      <c r="AU45" s="232"/>
      <c r="AV45" s="230"/>
      <c r="AW45" s="232"/>
      <c r="AX45" s="230"/>
      <c r="AZ45" s="82"/>
      <c r="BA45" s="82"/>
      <c r="BB45" s="212"/>
      <c r="BC45" s="175"/>
      <c r="BD45" s="82"/>
      <c r="BE45" s="175"/>
      <c r="BF45" s="82"/>
      <c r="BG45" s="175"/>
      <c r="BH45" s="82"/>
      <c r="BI45" s="1289"/>
      <c r="BK45" s="150">
        <v>487600</v>
      </c>
      <c r="BL45" s="1288"/>
      <c r="BM45" s="247">
        <v>4870</v>
      </c>
      <c r="BN45" s="119" t="s">
        <v>267</v>
      </c>
      <c r="BO45" s="76" t="s">
        <v>255</v>
      </c>
      <c r="BP45" s="75" t="s">
        <v>68</v>
      </c>
      <c r="BQ45" s="234" t="s">
        <v>256</v>
      </c>
      <c r="BR45" s="181" t="s">
        <v>68</v>
      </c>
      <c r="BS45" s="248">
        <v>1.8</v>
      </c>
      <c r="BT45" s="116"/>
      <c r="BU45" s="1321"/>
      <c r="BV45" s="150"/>
      <c r="BW45" s="1270"/>
      <c r="BX45" s="1302"/>
      <c r="BY45" s="112">
        <v>12400</v>
      </c>
      <c r="BZ45" s="1270"/>
      <c r="CA45" s="1253"/>
      <c r="CB45" s="1272"/>
      <c r="CC45" s="1256"/>
      <c r="CD45" s="1272"/>
      <c r="CE45" s="1259"/>
      <c r="CF45" s="1272"/>
      <c r="CG45" s="1237"/>
      <c r="CH45" s="1263"/>
      <c r="CI45" s="1291" t="e">
        <v>#REF!</v>
      </c>
      <c r="CJ45" s="1278" t="e">
        <v>#REF!</v>
      </c>
      <c r="CK45" s="1263"/>
      <c r="CL45" s="79" t="s">
        <v>61</v>
      </c>
      <c r="CM45" s="113">
        <v>3500</v>
      </c>
      <c r="CN45" s="114">
        <v>3900</v>
      </c>
      <c r="CO45" s="1270"/>
      <c r="CP45" s="1281"/>
      <c r="CQ45" s="1270"/>
      <c r="CR45" s="1253"/>
      <c r="CS45" s="1272"/>
      <c r="CT45" s="1256"/>
      <c r="CU45" s="1256"/>
      <c r="CV45" s="1259"/>
      <c r="CW45" s="1272"/>
      <c r="CX45" s="1275"/>
      <c r="CY45" s="1261"/>
      <c r="CZ45" s="1263"/>
      <c r="DA45" s="1265"/>
      <c r="DB45" s="1266"/>
      <c r="DC45" s="157"/>
      <c r="DD45" s="1266"/>
      <c r="DE45" s="1268"/>
      <c r="DF45" s="1270"/>
      <c r="DG45" s="1253"/>
      <c r="DH45" s="1256"/>
      <c r="DI45" s="1256"/>
      <c r="DJ45" s="1256"/>
      <c r="DK45" s="1259"/>
      <c r="DL45" s="1256"/>
      <c r="DM45" s="1237"/>
      <c r="DN45" s="1239"/>
      <c r="DO45" s="1241"/>
      <c r="DP45" s="1243"/>
      <c r="DQ45" s="1243"/>
      <c r="DR45" s="1245"/>
      <c r="DS45" s="102"/>
      <c r="DT45" s="1313"/>
      <c r="DU45" s="192"/>
      <c r="DV45" s="246"/>
    </row>
    <row r="46" spans="1:126" ht="18.600000000000001" customHeight="1">
      <c r="A46" s="13" t="s">
        <v>367</v>
      </c>
      <c r="B46" s="1319"/>
      <c r="C46" s="1306"/>
      <c r="D46" s="1293" t="s">
        <v>62</v>
      </c>
      <c r="E46" s="106" t="s">
        <v>63</v>
      </c>
      <c r="F46" s="96"/>
      <c r="G46" s="107">
        <v>139890</v>
      </c>
      <c r="H46" s="108">
        <v>228140</v>
      </c>
      <c r="I46" s="107">
        <v>131510</v>
      </c>
      <c r="J46" s="108">
        <v>219760</v>
      </c>
      <c r="K46" s="84" t="s">
        <v>68</v>
      </c>
      <c r="L46" s="109">
        <v>1270</v>
      </c>
      <c r="M46" s="110">
        <v>2150</v>
      </c>
      <c r="N46" s="215" t="s">
        <v>224</v>
      </c>
      <c r="O46" s="216" t="s">
        <v>255</v>
      </c>
      <c r="P46" s="216" t="s">
        <v>59</v>
      </c>
      <c r="Q46" s="216" t="s">
        <v>256</v>
      </c>
      <c r="R46" s="216" t="s">
        <v>68</v>
      </c>
      <c r="S46" s="217">
        <v>2.7</v>
      </c>
      <c r="T46" s="218">
        <v>2.7</v>
      </c>
      <c r="U46" s="109">
        <v>1190</v>
      </c>
      <c r="V46" s="110">
        <v>2070</v>
      </c>
      <c r="W46" s="219" t="s">
        <v>224</v>
      </c>
      <c r="X46" s="216" t="s">
        <v>255</v>
      </c>
      <c r="Y46" s="219" t="s">
        <v>59</v>
      </c>
      <c r="Z46" s="216" t="s">
        <v>256</v>
      </c>
      <c r="AA46" s="219" t="s">
        <v>68</v>
      </c>
      <c r="AB46" s="217">
        <v>2.7</v>
      </c>
      <c r="AC46" s="220">
        <v>2.7</v>
      </c>
      <c r="AD46" s="115"/>
      <c r="AF46" s="117"/>
      <c r="AO46" s="115"/>
      <c r="AQ46" s="117"/>
      <c r="AY46" s="84" t="s">
        <v>68</v>
      </c>
      <c r="AZ46" s="237">
        <v>17650</v>
      </c>
      <c r="BA46" s="84" t="s">
        <v>68</v>
      </c>
      <c r="BB46" s="206">
        <v>170</v>
      </c>
      <c r="BC46" s="207" t="s">
        <v>224</v>
      </c>
      <c r="BD46" s="208" t="s">
        <v>255</v>
      </c>
      <c r="BE46" s="209" t="s">
        <v>68</v>
      </c>
      <c r="BF46" s="210" t="s">
        <v>256</v>
      </c>
      <c r="BG46" s="207" t="s">
        <v>68</v>
      </c>
      <c r="BH46" s="211">
        <v>2.6</v>
      </c>
      <c r="BI46" s="1289"/>
      <c r="BK46" s="131"/>
      <c r="BL46" s="1288"/>
      <c r="BM46" s="249"/>
      <c r="BN46" s="250"/>
      <c r="BO46" s="250"/>
      <c r="BP46" s="250"/>
      <c r="BQ46" s="250"/>
      <c r="BR46" s="250"/>
      <c r="BS46" s="251"/>
      <c r="BU46" s="1321"/>
      <c r="BV46" s="153"/>
      <c r="BW46" s="1270" t="s">
        <v>68</v>
      </c>
      <c r="BX46" s="1299">
        <v>12400</v>
      </c>
      <c r="BY46" s="120"/>
      <c r="BZ46" s="1270"/>
      <c r="CA46" s="1253">
        <v>0</v>
      </c>
      <c r="CB46" s="1272"/>
      <c r="CC46" s="1256"/>
      <c r="CD46" s="1272"/>
      <c r="CE46" s="1259"/>
      <c r="CF46" s="1272"/>
      <c r="CG46" s="1237"/>
      <c r="CH46" s="1263"/>
      <c r="CI46" s="1291" t="e">
        <v>#REF!</v>
      </c>
      <c r="CJ46" s="1278" t="e">
        <v>#REF!</v>
      </c>
      <c r="CK46" s="1263"/>
      <c r="CL46" s="79" t="s">
        <v>64</v>
      </c>
      <c r="CM46" s="113">
        <v>3000</v>
      </c>
      <c r="CN46" s="114">
        <v>3400</v>
      </c>
      <c r="CO46" s="1270"/>
      <c r="CP46" s="1281"/>
      <c r="CQ46" s="1270"/>
      <c r="CR46" s="1253"/>
      <c r="CS46" s="1272"/>
      <c r="CT46" s="1256"/>
      <c r="CU46" s="1256"/>
      <c r="CV46" s="1259"/>
      <c r="CW46" s="1272"/>
      <c r="CX46" s="1275"/>
      <c r="CY46" s="1261"/>
      <c r="CZ46" s="102"/>
      <c r="DA46" s="121"/>
      <c r="DB46" s="1266"/>
      <c r="DC46" s="157"/>
      <c r="DD46" s="1266"/>
      <c r="DE46" s="1268"/>
      <c r="DF46" s="1270"/>
      <c r="DG46" s="1253"/>
      <c r="DH46" s="1256"/>
      <c r="DI46" s="1256"/>
      <c r="DJ46" s="1256"/>
      <c r="DK46" s="1259"/>
      <c r="DL46" s="1256"/>
      <c r="DM46" s="1237"/>
      <c r="DN46" s="1239"/>
      <c r="DO46" s="1246">
        <v>0.01</v>
      </c>
      <c r="DP46" s="1248">
        <v>0.03</v>
      </c>
      <c r="DQ46" s="1248">
        <v>0.04</v>
      </c>
      <c r="DR46" s="1250">
        <v>0.05</v>
      </c>
      <c r="DS46" s="102"/>
      <c r="DT46" s="1313"/>
      <c r="DU46" s="192"/>
      <c r="DV46" s="246"/>
    </row>
    <row r="47" spans="1:126" ht="18.600000000000001" customHeight="1">
      <c r="A47" s="13" t="s">
        <v>368</v>
      </c>
      <c r="B47" s="1319"/>
      <c r="C47" s="1306"/>
      <c r="D47" s="1294"/>
      <c r="E47" s="122" t="s">
        <v>11</v>
      </c>
      <c r="F47" s="96"/>
      <c r="G47" s="123">
        <v>228140</v>
      </c>
      <c r="H47" s="124"/>
      <c r="I47" s="123">
        <v>219760</v>
      </c>
      <c r="J47" s="124"/>
      <c r="K47" s="84" t="s">
        <v>68</v>
      </c>
      <c r="L47" s="111">
        <v>2150</v>
      </c>
      <c r="M47" s="125"/>
      <c r="N47" s="238" t="s">
        <v>224</v>
      </c>
      <c r="O47" s="239" t="s">
        <v>255</v>
      </c>
      <c r="P47" s="239" t="s">
        <v>59</v>
      </c>
      <c r="Q47" s="239" t="s">
        <v>256</v>
      </c>
      <c r="R47" s="239" t="s">
        <v>68</v>
      </c>
      <c r="S47" s="240">
        <v>2.7</v>
      </c>
      <c r="T47" s="241"/>
      <c r="U47" s="111">
        <v>2070</v>
      </c>
      <c r="V47" s="125"/>
      <c r="W47" s="242" t="s">
        <v>224</v>
      </c>
      <c r="X47" s="239" t="s">
        <v>255</v>
      </c>
      <c r="Y47" s="243" t="s">
        <v>59</v>
      </c>
      <c r="Z47" s="239" t="s">
        <v>256</v>
      </c>
      <c r="AA47" s="243" t="s">
        <v>68</v>
      </c>
      <c r="AB47" s="240">
        <v>2.7</v>
      </c>
      <c r="AC47" s="244"/>
      <c r="AD47" s="115"/>
      <c r="AF47" s="117"/>
      <c r="AG47" s="245"/>
      <c r="AO47" s="115"/>
      <c r="AQ47" s="117"/>
      <c r="AR47" s="245"/>
      <c r="AY47" s="115"/>
      <c r="BI47" s="1289"/>
      <c r="BK47" s="150" t="s">
        <v>79</v>
      </c>
      <c r="BL47" s="1288"/>
      <c r="BM47" s="102" t="s">
        <v>79</v>
      </c>
      <c r="BS47" s="233"/>
      <c r="BT47" s="246"/>
      <c r="BU47" s="1321"/>
      <c r="BV47" s="131"/>
      <c r="BW47" s="1270"/>
      <c r="BX47" s="1300"/>
      <c r="BY47" s="127"/>
      <c r="BZ47" s="1270"/>
      <c r="CA47" s="1254"/>
      <c r="CB47" s="1273"/>
      <c r="CC47" s="1257"/>
      <c r="CD47" s="1273"/>
      <c r="CE47" s="1260"/>
      <c r="CF47" s="1273"/>
      <c r="CG47" s="1238"/>
      <c r="CH47" s="1263"/>
      <c r="CI47" s="1292" t="e">
        <v>#REF!</v>
      </c>
      <c r="CJ47" s="1279" t="e">
        <v>#REF!</v>
      </c>
      <c r="CK47" s="1263"/>
      <c r="CL47" s="148" t="s">
        <v>65</v>
      </c>
      <c r="CM47" s="128">
        <v>2700</v>
      </c>
      <c r="CN47" s="129">
        <v>3000</v>
      </c>
      <c r="CO47" s="1270"/>
      <c r="CP47" s="1282"/>
      <c r="CQ47" s="1270"/>
      <c r="CR47" s="1254"/>
      <c r="CS47" s="1273"/>
      <c r="CT47" s="1257"/>
      <c r="CU47" s="1257"/>
      <c r="CV47" s="1260"/>
      <c r="CW47" s="1273"/>
      <c r="CX47" s="1276"/>
      <c r="CY47" s="1262"/>
      <c r="CZ47" s="102"/>
      <c r="DA47" s="121"/>
      <c r="DB47" s="1266"/>
      <c r="DC47" s="157"/>
      <c r="DD47" s="1266"/>
      <c r="DE47" s="1269"/>
      <c r="DF47" s="1270"/>
      <c r="DG47" s="1254"/>
      <c r="DH47" s="1257"/>
      <c r="DI47" s="1257"/>
      <c r="DJ47" s="1257"/>
      <c r="DK47" s="1260"/>
      <c r="DL47" s="1257"/>
      <c r="DM47" s="1238"/>
      <c r="DN47" s="1239"/>
      <c r="DO47" s="1247"/>
      <c r="DP47" s="1249"/>
      <c r="DQ47" s="1249"/>
      <c r="DR47" s="1251"/>
      <c r="DS47" s="102"/>
      <c r="DT47" s="1313"/>
      <c r="DU47" s="192"/>
      <c r="DV47" s="246"/>
    </row>
    <row r="48" spans="1:126" ht="18.600000000000001" customHeight="1">
      <c r="A48" s="13" t="s">
        <v>369</v>
      </c>
      <c r="B48" s="1319"/>
      <c r="C48" s="1298" t="s">
        <v>73</v>
      </c>
      <c r="D48" s="1286" t="s">
        <v>57</v>
      </c>
      <c r="E48" s="95" t="s">
        <v>58</v>
      </c>
      <c r="F48" s="96"/>
      <c r="G48" s="97">
        <v>55520</v>
      </c>
      <c r="H48" s="98">
        <v>64340</v>
      </c>
      <c r="I48" s="97">
        <v>48180</v>
      </c>
      <c r="J48" s="98">
        <v>57000</v>
      </c>
      <c r="K48" s="84" t="s">
        <v>68</v>
      </c>
      <c r="L48" s="99">
        <v>530</v>
      </c>
      <c r="M48" s="100">
        <v>610</v>
      </c>
      <c r="N48" s="193" t="s">
        <v>224</v>
      </c>
      <c r="O48" s="194" t="s">
        <v>255</v>
      </c>
      <c r="P48" s="195" t="s">
        <v>68</v>
      </c>
      <c r="Q48" s="196" t="s">
        <v>256</v>
      </c>
      <c r="R48" s="195" t="s">
        <v>68</v>
      </c>
      <c r="S48" s="197">
        <v>2.7</v>
      </c>
      <c r="T48" s="198">
        <v>2.8</v>
      </c>
      <c r="U48" s="99">
        <v>460</v>
      </c>
      <c r="V48" s="100">
        <v>540</v>
      </c>
      <c r="W48" s="199" t="s">
        <v>224</v>
      </c>
      <c r="X48" s="194" t="s">
        <v>255</v>
      </c>
      <c r="Y48" s="199" t="s">
        <v>68</v>
      </c>
      <c r="Z48" s="196" t="s">
        <v>256</v>
      </c>
      <c r="AA48" s="199" t="s">
        <v>68</v>
      </c>
      <c r="AB48" s="197">
        <v>2.7</v>
      </c>
      <c r="AC48" s="200">
        <v>2.7</v>
      </c>
      <c r="AD48" s="84" t="s">
        <v>68</v>
      </c>
      <c r="AE48" s="201">
        <v>8820</v>
      </c>
      <c r="AF48" s="84" t="s">
        <v>68</v>
      </c>
      <c r="AG48" s="202">
        <v>80</v>
      </c>
      <c r="AH48" s="203" t="s">
        <v>224</v>
      </c>
      <c r="AI48" s="194" t="s">
        <v>255</v>
      </c>
      <c r="AJ48" s="199" t="s">
        <v>68</v>
      </c>
      <c r="AK48" s="196" t="s">
        <v>256</v>
      </c>
      <c r="AL48" s="199" t="s">
        <v>68</v>
      </c>
      <c r="AM48" s="204">
        <v>2.8</v>
      </c>
      <c r="AN48" s="205" t="s">
        <v>257</v>
      </c>
      <c r="AO48" s="84" t="s">
        <v>68</v>
      </c>
      <c r="AP48" s="101">
        <v>3530</v>
      </c>
      <c r="AQ48" s="84" t="s">
        <v>68</v>
      </c>
      <c r="AR48" s="206">
        <v>30</v>
      </c>
      <c r="AS48" s="207" t="s">
        <v>224</v>
      </c>
      <c r="AT48" s="208" t="s">
        <v>255</v>
      </c>
      <c r="AU48" s="209" t="s">
        <v>68</v>
      </c>
      <c r="AV48" s="210" t="s">
        <v>256</v>
      </c>
      <c r="AW48" s="209" t="s">
        <v>68</v>
      </c>
      <c r="AX48" s="211">
        <v>3.7</v>
      </c>
      <c r="AZ48" s="82"/>
      <c r="BA48" s="82"/>
      <c r="BB48" s="212"/>
      <c r="BC48" s="175"/>
      <c r="BD48" s="82"/>
      <c r="BE48" s="175"/>
      <c r="BF48" s="82"/>
      <c r="BG48" s="175"/>
      <c r="BH48" s="82"/>
      <c r="BI48" s="1289"/>
      <c r="BK48" s="150">
        <v>530200</v>
      </c>
      <c r="BL48" s="1288"/>
      <c r="BM48" s="247">
        <v>5300</v>
      </c>
      <c r="BN48" s="119" t="s">
        <v>267</v>
      </c>
      <c r="BO48" s="76" t="s">
        <v>255</v>
      </c>
      <c r="BP48" s="75" t="s">
        <v>68</v>
      </c>
      <c r="BQ48" s="234" t="s">
        <v>256</v>
      </c>
      <c r="BR48" s="181" t="s">
        <v>68</v>
      </c>
      <c r="BS48" s="248">
        <v>1.9</v>
      </c>
      <c r="BT48" s="116"/>
      <c r="BU48" s="1321"/>
      <c r="BV48" s="150"/>
      <c r="BW48" s="1270" t="s">
        <v>68</v>
      </c>
      <c r="BX48" s="1301">
        <v>13430</v>
      </c>
      <c r="BY48" s="103"/>
      <c r="BZ48" s="1270" t="s">
        <v>68</v>
      </c>
      <c r="CA48" s="1252">
        <v>50</v>
      </c>
      <c r="CB48" s="1271" t="s">
        <v>224</v>
      </c>
      <c r="CC48" s="1255" t="s">
        <v>255</v>
      </c>
      <c r="CD48" s="1271" t="s">
        <v>68</v>
      </c>
      <c r="CE48" s="1258" t="s">
        <v>258</v>
      </c>
      <c r="CF48" s="1271" t="s">
        <v>68</v>
      </c>
      <c r="CG48" s="1236">
        <v>7.4</v>
      </c>
      <c r="CH48" s="1263" t="s">
        <v>68</v>
      </c>
      <c r="CI48" s="1290">
        <v>4000</v>
      </c>
      <c r="CJ48" s="1277">
        <v>4400</v>
      </c>
      <c r="CK48" s="1263" t="s">
        <v>68</v>
      </c>
      <c r="CL48" s="147" t="s">
        <v>60</v>
      </c>
      <c r="CM48" s="104">
        <v>7100</v>
      </c>
      <c r="CN48" s="105">
        <v>7900</v>
      </c>
      <c r="CO48" s="1270" t="s">
        <v>68</v>
      </c>
      <c r="CP48" s="1280">
        <v>6610</v>
      </c>
      <c r="CQ48" s="1270" t="s">
        <v>68</v>
      </c>
      <c r="CR48" s="1252">
        <v>60</v>
      </c>
      <c r="CS48" s="1271" t="s">
        <v>224</v>
      </c>
      <c r="CT48" s="1255" t="s">
        <v>255</v>
      </c>
      <c r="CU48" s="1255" t="s">
        <v>68</v>
      </c>
      <c r="CV48" s="1258" t="s">
        <v>258</v>
      </c>
      <c r="CW48" s="1271" t="s">
        <v>68</v>
      </c>
      <c r="CX48" s="1274">
        <v>3</v>
      </c>
      <c r="CY48" s="1261" t="s">
        <v>259</v>
      </c>
      <c r="CZ48" s="1263" t="s">
        <v>68</v>
      </c>
      <c r="DA48" s="1264">
        <v>4900</v>
      </c>
      <c r="DB48" s="1266"/>
      <c r="DC48" s="1304" t="s">
        <v>216</v>
      </c>
      <c r="DD48" s="1266" t="s">
        <v>69</v>
      </c>
      <c r="DE48" s="1267">
        <v>7260</v>
      </c>
      <c r="DF48" s="1270" t="s">
        <v>68</v>
      </c>
      <c r="DG48" s="1252">
        <v>70</v>
      </c>
      <c r="DH48" s="1255" t="s">
        <v>224</v>
      </c>
      <c r="DI48" s="1255" t="s">
        <v>255</v>
      </c>
      <c r="DJ48" s="1255" t="s">
        <v>68</v>
      </c>
      <c r="DK48" s="1258" t="s">
        <v>258</v>
      </c>
      <c r="DL48" s="1255" t="s">
        <v>68</v>
      </c>
      <c r="DM48" s="1236">
        <v>2</v>
      </c>
      <c r="DN48" s="1239" t="s">
        <v>69</v>
      </c>
      <c r="DO48" s="1240" t="s">
        <v>260</v>
      </c>
      <c r="DP48" s="1242" t="s">
        <v>260</v>
      </c>
      <c r="DQ48" s="1242" t="s">
        <v>260</v>
      </c>
      <c r="DR48" s="1244" t="s">
        <v>260</v>
      </c>
      <c r="DS48" s="102"/>
      <c r="DT48" s="1313"/>
      <c r="DU48" s="192"/>
      <c r="DV48" s="246"/>
    </row>
    <row r="49" spans="1:126" ht="18.600000000000001" customHeight="1">
      <c r="A49" s="13" t="s">
        <v>370</v>
      </c>
      <c r="B49" s="1319"/>
      <c r="C49" s="1284"/>
      <c r="D49" s="1287"/>
      <c r="E49" s="106" t="s">
        <v>8</v>
      </c>
      <c r="F49" s="96"/>
      <c r="G49" s="107">
        <v>64340</v>
      </c>
      <c r="H49" s="108">
        <v>134940</v>
      </c>
      <c r="I49" s="107">
        <v>57000</v>
      </c>
      <c r="J49" s="108">
        <v>127600</v>
      </c>
      <c r="K49" s="84" t="s">
        <v>68</v>
      </c>
      <c r="L49" s="109">
        <v>610</v>
      </c>
      <c r="M49" s="110">
        <v>1220</v>
      </c>
      <c r="N49" s="215" t="s">
        <v>224</v>
      </c>
      <c r="O49" s="216" t="s">
        <v>255</v>
      </c>
      <c r="P49" s="216" t="s">
        <v>59</v>
      </c>
      <c r="Q49" s="216" t="s">
        <v>256</v>
      </c>
      <c r="R49" s="216" t="s">
        <v>68</v>
      </c>
      <c r="S49" s="217">
        <v>2.8</v>
      </c>
      <c r="T49" s="218">
        <v>2.7</v>
      </c>
      <c r="U49" s="109">
        <v>540</v>
      </c>
      <c r="V49" s="110">
        <v>1150</v>
      </c>
      <c r="W49" s="219" t="s">
        <v>224</v>
      </c>
      <c r="X49" s="216" t="s">
        <v>255</v>
      </c>
      <c r="Y49" s="219" t="s">
        <v>59</v>
      </c>
      <c r="Z49" s="216" t="s">
        <v>256</v>
      </c>
      <c r="AA49" s="219" t="s">
        <v>68</v>
      </c>
      <c r="AB49" s="217">
        <v>2.7</v>
      </c>
      <c r="AC49" s="220">
        <v>2.7</v>
      </c>
      <c r="AD49" s="84" t="s">
        <v>68</v>
      </c>
      <c r="AE49" s="221">
        <v>8820</v>
      </c>
      <c r="AF49" s="84" t="s">
        <v>68</v>
      </c>
      <c r="AG49" s="222">
        <v>80</v>
      </c>
      <c r="AH49" s="223" t="s">
        <v>224</v>
      </c>
      <c r="AI49" s="224" t="s">
        <v>255</v>
      </c>
      <c r="AJ49" s="225" t="s">
        <v>68</v>
      </c>
      <c r="AK49" s="226" t="s">
        <v>256</v>
      </c>
      <c r="AL49" s="227" t="s">
        <v>68</v>
      </c>
      <c r="AM49" s="228">
        <v>2.8</v>
      </c>
      <c r="AN49" s="229"/>
      <c r="AP49" s="230"/>
      <c r="AQ49" s="71"/>
      <c r="AR49" s="231"/>
      <c r="AS49" s="232"/>
      <c r="AT49" s="230"/>
      <c r="AU49" s="232"/>
      <c r="AV49" s="230"/>
      <c r="AW49" s="232"/>
      <c r="AX49" s="230"/>
      <c r="AZ49" s="82"/>
      <c r="BA49" s="82"/>
      <c r="BB49" s="212"/>
      <c r="BC49" s="175"/>
      <c r="BD49" s="82"/>
      <c r="BE49" s="175"/>
      <c r="BF49" s="82"/>
      <c r="BG49" s="175"/>
      <c r="BH49" s="82"/>
      <c r="BI49" s="1289"/>
      <c r="BK49" s="131"/>
      <c r="BL49" s="1288"/>
      <c r="BM49" s="249"/>
      <c r="BN49" s="250"/>
      <c r="BO49" s="250"/>
      <c r="BP49" s="250"/>
      <c r="BQ49" s="250"/>
      <c r="BR49" s="250"/>
      <c r="BS49" s="251"/>
      <c r="BU49" s="1321"/>
      <c r="BV49" s="150" t="s">
        <v>80</v>
      </c>
      <c r="BW49" s="1270"/>
      <c r="BX49" s="1302"/>
      <c r="BY49" s="112">
        <v>11560</v>
      </c>
      <c r="BZ49" s="1270"/>
      <c r="CA49" s="1253"/>
      <c r="CB49" s="1272"/>
      <c r="CC49" s="1256"/>
      <c r="CD49" s="1272"/>
      <c r="CE49" s="1259"/>
      <c r="CF49" s="1272"/>
      <c r="CG49" s="1237"/>
      <c r="CH49" s="1263"/>
      <c r="CI49" s="1291" t="e">
        <v>#REF!</v>
      </c>
      <c r="CJ49" s="1278" t="e">
        <v>#REF!</v>
      </c>
      <c r="CK49" s="1263"/>
      <c r="CL49" s="79" t="s">
        <v>61</v>
      </c>
      <c r="CM49" s="113">
        <v>3900</v>
      </c>
      <c r="CN49" s="114">
        <v>4300</v>
      </c>
      <c r="CO49" s="1270"/>
      <c r="CP49" s="1281"/>
      <c r="CQ49" s="1270"/>
      <c r="CR49" s="1253"/>
      <c r="CS49" s="1272"/>
      <c r="CT49" s="1256"/>
      <c r="CU49" s="1256"/>
      <c r="CV49" s="1259"/>
      <c r="CW49" s="1272"/>
      <c r="CX49" s="1275"/>
      <c r="CY49" s="1261"/>
      <c r="CZ49" s="1263"/>
      <c r="DA49" s="1265"/>
      <c r="DB49" s="1266"/>
      <c r="DC49" s="1304"/>
      <c r="DD49" s="1266"/>
      <c r="DE49" s="1268"/>
      <c r="DF49" s="1270"/>
      <c r="DG49" s="1253"/>
      <c r="DH49" s="1256"/>
      <c r="DI49" s="1256"/>
      <c r="DJ49" s="1256"/>
      <c r="DK49" s="1259"/>
      <c r="DL49" s="1256"/>
      <c r="DM49" s="1237"/>
      <c r="DN49" s="1239"/>
      <c r="DO49" s="1241"/>
      <c r="DP49" s="1243"/>
      <c r="DQ49" s="1243"/>
      <c r="DR49" s="1245"/>
      <c r="DS49" s="102"/>
      <c r="DT49" s="1313"/>
      <c r="DU49" s="192"/>
      <c r="DV49" s="246"/>
    </row>
    <row r="50" spans="1:126" ht="18.600000000000001" customHeight="1">
      <c r="A50" s="13" t="s">
        <v>371</v>
      </c>
      <c r="B50" s="1319"/>
      <c r="C50" s="1284"/>
      <c r="D50" s="1293" t="s">
        <v>62</v>
      </c>
      <c r="E50" s="106" t="s">
        <v>63</v>
      </c>
      <c r="F50" s="96"/>
      <c r="G50" s="107">
        <v>134940</v>
      </c>
      <c r="H50" s="108">
        <v>223190</v>
      </c>
      <c r="I50" s="107">
        <v>127600</v>
      </c>
      <c r="J50" s="108">
        <v>215850</v>
      </c>
      <c r="K50" s="84" t="s">
        <v>68</v>
      </c>
      <c r="L50" s="109">
        <v>1220</v>
      </c>
      <c r="M50" s="110">
        <v>2100</v>
      </c>
      <c r="N50" s="215" t="s">
        <v>224</v>
      </c>
      <c r="O50" s="216" t="s">
        <v>255</v>
      </c>
      <c r="P50" s="216" t="s">
        <v>59</v>
      </c>
      <c r="Q50" s="216" t="s">
        <v>256</v>
      </c>
      <c r="R50" s="216" t="s">
        <v>68</v>
      </c>
      <c r="S50" s="217">
        <v>2.7</v>
      </c>
      <c r="T50" s="218">
        <v>2.7</v>
      </c>
      <c r="U50" s="109">
        <v>1150</v>
      </c>
      <c r="V50" s="110">
        <v>2030</v>
      </c>
      <c r="W50" s="219" t="s">
        <v>224</v>
      </c>
      <c r="X50" s="216" t="s">
        <v>255</v>
      </c>
      <c r="Y50" s="219" t="s">
        <v>59</v>
      </c>
      <c r="Z50" s="216" t="s">
        <v>256</v>
      </c>
      <c r="AA50" s="219" t="s">
        <v>68</v>
      </c>
      <c r="AB50" s="217">
        <v>2.7</v>
      </c>
      <c r="AC50" s="220">
        <v>2.7</v>
      </c>
      <c r="AD50" s="115"/>
      <c r="AF50" s="117"/>
      <c r="AO50" s="115"/>
      <c r="AQ50" s="117"/>
      <c r="AY50" s="84" t="s">
        <v>68</v>
      </c>
      <c r="AZ50" s="237">
        <v>17650</v>
      </c>
      <c r="BA50" s="84" t="s">
        <v>68</v>
      </c>
      <c r="BB50" s="206">
        <v>170</v>
      </c>
      <c r="BC50" s="207" t="s">
        <v>224</v>
      </c>
      <c r="BD50" s="208" t="s">
        <v>255</v>
      </c>
      <c r="BE50" s="209" t="s">
        <v>68</v>
      </c>
      <c r="BF50" s="210" t="s">
        <v>256</v>
      </c>
      <c r="BG50" s="207" t="s">
        <v>68</v>
      </c>
      <c r="BH50" s="211">
        <v>2.6</v>
      </c>
      <c r="BI50" s="1289"/>
      <c r="BK50" s="150" t="s">
        <v>83</v>
      </c>
      <c r="BL50" s="1288"/>
      <c r="BM50" s="102" t="s">
        <v>83</v>
      </c>
      <c r="BS50" s="233"/>
      <c r="BT50" s="246"/>
      <c r="BU50" s="1321"/>
      <c r="BV50" s="135" t="s">
        <v>81</v>
      </c>
      <c r="BW50" s="1270" t="s">
        <v>68</v>
      </c>
      <c r="BX50" s="1299">
        <v>11560</v>
      </c>
      <c r="BY50" s="120"/>
      <c r="BZ50" s="1270"/>
      <c r="CA50" s="1253">
        <v>0</v>
      </c>
      <c r="CB50" s="1272"/>
      <c r="CC50" s="1256"/>
      <c r="CD50" s="1272"/>
      <c r="CE50" s="1259"/>
      <c r="CF50" s="1272"/>
      <c r="CG50" s="1237"/>
      <c r="CH50" s="1263"/>
      <c r="CI50" s="1291" t="e">
        <v>#REF!</v>
      </c>
      <c r="CJ50" s="1278" t="e">
        <v>#REF!</v>
      </c>
      <c r="CK50" s="1263"/>
      <c r="CL50" s="79" t="s">
        <v>64</v>
      </c>
      <c r="CM50" s="113">
        <v>3400</v>
      </c>
      <c r="CN50" s="114">
        <v>3800</v>
      </c>
      <c r="CO50" s="1270"/>
      <c r="CP50" s="1281"/>
      <c r="CQ50" s="1270"/>
      <c r="CR50" s="1253"/>
      <c r="CS50" s="1272"/>
      <c r="CT50" s="1256"/>
      <c r="CU50" s="1256"/>
      <c r="CV50" s="1259"/>
      <c r="CW50" s="1272"/>
      <c r="CX50" s="1275"/>
      <c r="CY50" s="1261"/>
      <c r="CZ50" s="102"/>
      <c r="DA50" s="121"/>
      <c r="DB50" s="1266"/>
      <c r="DC50" s="1303">
        <v>0.1</v>
      </c>
      <c r="DD50" s="1266"/>
      <c r="DE50" s="1268"/>
      <c r="DF50" s="1270"/>
      <c r="DG50" s="1253"/>
      <c r="DH50" s="1256"/>
      <c r="DI50" s="1256"/>
      <c r="DJ50" s="1256"/>
      <c r="DK50" s="1259"/>
      <c r="DL50" s="1256"/>
      <c r="DM50" s="1237"/>
      <c r="DN50" s="1239"/>
      <c r="DO50" s="1246">
        <v>0.01</v>
      </c>
      <c r="DP50" s="1248">
        <v>0.03</v>
      </c>
      <c r="DQ50" s="1248">
        <v>0.04</v>
      </c>
      <c r="DR50" s="1250">
        <v>0.05</v>
      </c>
      <c r="DS50" s="102"/>
      <c r="DT50" s="1313"/>
      <c r="DU50" s="192"/>
      <c r="DV50" s="246"/>
    </row>
    <row r="51" spans="1:126" ht="18.600000000000001" customHeight="1">
      <c r="A51" s="13" t="s">
        <v>372</v>
      </c>
      <c r="B51" s="1319"/>
      <c r="C51" s="1284"/>
      <c r="D51" s="1294"/>
      <c r="E51" s="122" t="s">
        <v>11</v>
      </c>
      <c r="F51" s="96"/>
      <c r="G51" s="123">
        <v>223190</v>
      </c>
      <c r="H51" s="124"/>
      <c r="I51" s="123">
        <v>215850</v>
      </c>
      <c r="J51" s="124"/>
      <c r="K51" s="84" t="s">
        <v>68</v>
      </c>
      <c r="L51" s="111">
        <v>2100</v>
      </c>
      <c r="M51" s="125"/>
      <c r="N51" s="238" t="s">
        <v>224</v>
      </c>
      <c r="O51" s="239" t="s">
        <v>255</v>
      </c>
      <c r="P51" s="239" t="s">
        <v>59</v>
      </c>
      <c r="Q51" s="239" t="s">
        <v>256</v>
      </c>
      <c r="R51" s="239" t="s">
        <v>68</v>
      </c>
      <c r="S51" s="240">
        <v>2.7</v>
      </c>
      <c r="T51" s="241"/>
      <c r="U51" s="111">
        <v>2030</v>
      </c>
      <c r="V51" s="125"/>
      <c r="W51" s="242" t="s">
        <v>224</v>
      </c>
      <c r="X51" s="239" t="s">
        <v>255</v>
      </c>
      <c r="Y51" s="243" t="s">
        <v>59</v>
      </c>
      <c r="Z51" s="239" t="s">
        <v>256</v>
      </c>
      <c r="AA51" s="243" t="s">
        <v>68</v>
      </c>
      <c r="AB51" s="240">
        <v>2.7</v>
      </c>
      <c r="AC51" s="244"/>
      <c r="AD51" s="115"/>
      <c r="AF51" s="117"/>
      <c r="AG51" s="245"/>
      <c r="AO51" s="115"/>
      <c r="AQ51" s="117"/>
      <c r="AR51" s="245"/>
      <c r="AY51" s="115"/>
      <c r="BI51" s="1289"/>
      <c r="BK51" s="150">
        <v>572700</v>
      </c>
      <c r="BL51" s="1288"/>
      <c r="BM51" s="247">
        <v>5720</v>
      </c>
      <c r="BN51" s="119" t="s">
        <v>267</v>
      </c>
      <c r="BO51" s="76" t="s">
        <v>255</v>
      </c>
      <c r="BP51" s="75" t="s">
        <v>68</v>
      </c>
      <c r="BQ51" s="234" t="s">
        <v>256</v>
      </c>
      <c r="BR51" s="181" t="s">
        <v>68</v>
      </c>
      <c r="BS51" s="248">
        <v>1.9</v>
      </c>
      <c r="BT51" s="116"/>
      <c r="BU51" s="1321"/>
      <c r="BV51" s="150"/>
      <c r="BW51" s="1270"/>
      <c r="BX51" s="1300"/>
      <c r="BY51" s="127"/>
      <c r="BZ51" s="1270"/>
      <c r="CA51" s="1254"/>
      <c r="CB51" s="1273"/>
      <c r="CC51" s="1257"/>
      <c r="CD51" s="1273"/>
      <c r="CE51" s="1260"/>
      <c r="CF51" s="1273"/>
      <c r="CG51" s="1238"/>
      <c r="CH51" s="1263"/>
      <c r="CI51" s="1292" t="e">
        <v>#REF!</v>
      </c>
      <c r="CJ51" s="1279" t="e">
        <v>#REF!</v>
      </c>
      <c r="CK51" s="1263"/>
      <c r="CL51" s="148" t="s">
        <v>65</v>
      </c>
      <c r="CM51" s="128">
        <v>3000</v>
      </c>
      <c r="CN51" s="129">
        <v>3400</v>
      </c>
      <c r="CO51" s="1270"/>
      <c r="CP51" s="1282"/>
      <c r="CQ51" s="1270"/>
      <c r="CR51" s="1254"/>
      <c r="CS51" s="1273"/>
      <c r="CT51" s="1257"/>
      <c r="CU51" s="1257"/>
      <c r="CV51" s="1260"/>
      <c r="CW51" s="1273"/>
      <c r="CX51" s="1276"/>
      <c r="CY51" s="1262"/>
      <c r="CZ51" s="102"/>
      <c r="DA51" s="121"/>
      <c r="DB51" s="1266"/>
      <c r="DC51" s="1303"/>
      <c r="DD51" s="1266"/>
      <c r="DE51" s="1269"/>
      <c r="DF51" s="1270"/>
      <c r="DG51" s="1254"/>
      <c r="DH51" s="1257"/>
      <c r="DI51" s="1257"/>
      <c r="DJ51" s="1257"/>
      <c r="DK51" s="1260"/>
      <c r="DL51" s="1257"/>
      <c r="DM51" s="1238"/>
      <c r="DN51" s="1239"/>
      <c r="DO51" s="1247"/>
      <c r="DP51" s="1249"/>
      <c r="DQ51" s="1249"/>
      <c r="DR51" s="1251"/>
      <c r="DS51" s="102"/>
      <c r="DT51" s="1313"/>
      <c r="DU51" s="192"/>
      <c r="DV51" s="246"/>
    </row>
    <row r="52" spans="1:126" ht="18.600000000000001" customHeight="1">
      <c r="A52" s="13" t="s">
        <v>373</v>
      </c>
      <c r="B52" s="1319"/>
      <c r="C52" s="1298" t="s">
        <v>76</v>
      </c>
      <c r="D52" s="1286" t="s">
        <v>57</v>
      </c>
      <c r="E52" s="95" t="s">
        <v>58</v>
      </c>
      <c r="F52" s="96"/>
      <c r="G52" s="97">
        <v>51610</v>
      </c>
      <c r="H52" s="98">
        <v>60430</v>
      </c>
      <c r="I52" s="97">
        <v>45080</v>
      </c>
      <c r="J52" s="98">
        <v>53900</v>
      </c>
      <c r="K52" s="84" t="s">
        <v>68</v>
      </c>
      <c r="L52" s="99">
        <v>490</v>
      </c>
      <c r="M52" s="100">
        <v>570</v>
      </c>
      <c r="N52" s="193" t="s">
        <v>224</v>
      </c>
      <c r="O52" s="194" t="s">
        <v>255</v>
      </c>
      <c r="P52" s="195" t="s">
        <v>68</v>
      </c>
      <c r="Q52" s="196" t="s">
        <v>256</v>
      </c>
      <c r="R52" s="195" t="s">
        <v>68</v>
      </c>
      <c r="S52" s="197">
        <v>2.8</v>
      </c>
      <c r="T52" s="198">
        <v>2.8</v>
      </c>
      <c r="U52" s="99">
        <v>430</v>
      </c>
      <c r="V52" s="100">
        <v>510</v>
      </c>
      <c r="W52" s="199" t="s">
        <v>224</v>
      </c>
      <c r="X52" s="194" t="s">
        <v>255</v>
      </c>
      <c r="Y52" s="199" t="s">
        <v>68</v>
      </c>
      <c r="Z52" s="196" t="s">
        <v>256</v>
      </c>
      <c r="AA52" s="199" t="s">
        <v>68</v>
      </c>
      <c r="AB52" s="197">
        <v>2.7</v>
      </c>
      <c r="AC52" s="200">
        <v>2.7</v>
      </c>
      <c r="AD52" s="84" t="s">
        <v>68</v>
      </c>
      <c r="AE52" s="201">
        <v>8820</v>
      </c>
      <c r="AF52" s="84" t="s">
        <v>68</v>
      </c>
      <c r="AG52" s="202">
        <v>80</v>
      </c>
      <c r="AH52" s="203" t="s">
        <v>224</v>
      </c>
      <c r="AI52" s="194" t="s">
        <v>255</v>
      </c>
      <c r="AJ52" s="199" t="s">
        <v>68</v>
      </c>
      <c r="AK52" s="196" t="s">
        <v>256</v>
      </c>
      <c r="AL52" s="199" t="s">
        <v>68</v>
      </c>
      <c r="AM52" s="204">
        <v>2.8</v>
      </c>
      <c r="AN52" s="205" t="s">
        <v>257</v>
      </c>
      <c r="AO52" s="84" t="s">
        <v>68</v>
      </c>
      <c r="AP52" s="101">
        <v>3530</v>
      </c>
      <c r="AQ52" s="84" t="s">
        <v>68</v>
      </c>
      <c r="AR52" s="206">
        <v>30</v>
      </c>
      <c r="AS52" s="207" t="s">
        <v>224</v>
      </c>
      <c r="AT52" s="208" t="s">
        <v>255</v>
      </c>
      <c r="AU52" s="209" t="s">
        <v>68</v>
      </c>
      <c r="AV52" s="210" t="s">
        <v>256</v>
      </c>
      <c r="AW52" s="209" t="s">
        <v>68</v>
      </c>
      <c r="AX52" s="211">
        <v>3.7</v>
      </c>
      <c r="AZ52" s="82"/>
      <c r="BA52" s="82"/>
      <c r="BB52" s="212"/>
      <c r="BC52" s="175"/>
      <c r="BD52" s="82"/>
      <c r="BE52" s="175"/>
      <c r="BF52" s="82"/>
      <c r="BG52" s="175"/>
      <c r="BH52" s="82"/>
      <c r="BI52" s="1289"/>
      <c r="BK52" s="131"/>
      <c r="BL52" s="1288"/>
      <c r="BM52" s="249"/>
      <c r="BN52" s="250"/>
      <c r="BO52" s="250"/>
      <c r="BP52" s="250"/>
      <c r="BQ52" s="250"/>
      <c r="BR52" s="250"/>
      <c r="BS52" s="251"/>
      <c r="BU52" s="1321"/>
      <c r="BV52" s="153"/>
      <c r="BW52" s="1270" t="s">
        <v>68</v>
      </c>
      <c r="BX52" s="1301">
        <v>12780</v>
      </c>
      <c r="BY52" s="103"/>
      <c r="BZ52" s="1270" t="s">
        <v>68</v>
      </c>
      <c r="CA52" s="1252">
        <v>50</v>
      </c>
      <c r="CB52" s="1271" t="s">
        <v>224</v>
      </c>
      <c r="CC52" s="1255" t="s">
        <v>255</v>
      </c>
      <c r="CD52" s="1271" t="s">
        <v>68</v>
      </c>
      <c r="CE52" s="1258" t="s">
        <v>258</v>
      </c>
      <c r="CF52" s="1271" t="s">
        <v>68</v>
      </c>
      <c r="CG52" s="1236">
        <v>6.6</v>
      </c>
      <c r="CH52" s="1263" t="s">
        <v>68</v>
      </c>
      <c r="CI52" s="1290">
        <v>3500</v>
      </c>
      <c r="CJ52" s="1277">
        <v>3900</v>
      </c>
      <c r="CK52" s="1263" t="s">
        <v>68</v>
      </c>
      <c r="CL52" s="147" t="s">
        <v>60</v>
      </c>
      <c r="CM52" s="104">
        <v>6300</v>
      </c>
      <c r="CN52" s="105">
        <v>7100</v>
      </c>
      <c r="CO52" s="1270" t="s">
        <v>68</v>
      </c>
      <c r="CP52" s="1280">
        <v>5880</v>
      </c>
      <c r="CQ52" s="1270" t="s">
        <v>68</v>
      </c>
      <c r="CR52" s="1252">
        <v>50</v>
      </c>
      <c r="CS52" s="1271" t="s">
        <v>224</v>
      </c>
      <c r="CT52" s="1255" t="s">
        <v>255</v>
      </c>
      <c r="CU52" s="1255" t="s">
        <v>68</v>
      </c>
      <c r="CV52" s="1258" t="s">
        <v>258</v>
      </c>
      <c r="CW52" s="1271" t="s">
        <v>68</v>
      </c>
      <c r="CX52" s="1274">
        <v>3.2</v>
      </c>
      <c r="CY52" s="1261" t="s">
        <v>259</v>
      </c>
      <c r="CZ52" s="1263" t="s">
        <v>68</v>
      </c>
      <c r="DA52" s="1264">
        <v>4900</v>
      </c>
      <c r="DB52" s="1266"/>
      <c r="DC52" s="132"/>
      <c r="DD52" s="1266" t="s">
        <v>69</v>
      </c>
      <c r="DE52" s="1267">
        <v>6460</v>
      </c>
      <c r="DF52" s="1270" t="s">
        <v>68</v>
      </c>
      <c r="DG52" s="1252">
        <v>60</v>
      </c>
      <c r="DH52" s="1255" t="s">
        <v>224</v>
      </c>
      <c r="DI52" s="1255" t="s">
        <v>255</v>
      </c>
      <c r="DJ52" s="1255" t="s">
        <v>68</v>
      </c>
      <c r="DK52" s="1258" t="s">
        <v>258</v>
      </c>
      <c r="DL52" s="1255" t="s">
        <v>68</v>
      </c>
      <c r="DM52" s="1236">
        <v>2</v>
      </c>
      <c r="DN52" s="1239" t="s">
        <v>69</v>
      </c>
      <c r="DO52" s="1240" t="s">
        <v>260</v>
      </c>
      <c r="DP52" s="1242" t="s">
        <v>260</v>
      </c>
      <c r="DQ52" s="1242" t="s">
        <v>260</v>
      </c>
      <c r="DR52" s="1244" t="s">
        <v>260</v>
      </c>
      <c r="DS52" s="102"/>
      <c r="DT52" s="1313"/>
      <c r="DU52" s="192"/>
      <c r="DV52" s="246"/>
    </row>
    <row r="53" spans="1:126" ht="18.600000000000001" customHeight="1">
      <c r="A53" s="13" t="s">
        <v>374</v>
      </c>
      <c r="B53" s="1319"/>
      <c r="C53" s="1284"/>
      <c r="D53" s="1287"/>
      <c r="E53" s="106" t="s">
        <v>8</v>
      </c>
      <c r="F53" s="96"/>
      <c r="G53" s="107">
        <v>60430</v>
      </c>
      <c r="H53" s="108">
        <v>131030</v>
      </c>
      <c r="I53" s="107">
        <v>53900</v>
      </c>
      <c r="J53" s="108">
        <v>124500</v>
      </c>
      <c r="K53" s="84" t="s">
        <v>68</v>
      </c>
      <c r="L53" s="109">
        <v>570</v>
      </c>
      <c r="M53" s="110">
        <v>1180</v>
      </c>
      <c r="N53" s="215" t="s">
        <v>224</v>
      </c>
      <c r="O53" s="216" t="s">
        <v>255</v>
      </c>
      <c r="P53" s="216" t="s">
        <v>59</v>
      </c>
      <c r="Q53" s="216" t="s">
        <v>256</v>
      </c>
      <c r="R53" s="216" t="s">
        <v>68</v>
      </c>
      <c r="S53" s="217">
        <v>2.8</v>
      </c>
      <c r="T53" s="218">
        <v>2.7</v>
      </c>
      <c r="U53" s="109">
        <v>510</v>
      </c>
      <c r="V53" s="110">
        <v>1120</v>
      </c>
      <c r="W53" s="219" t="s">
        <v>224</v>
      </c>
      <c r="X53" s="216" t="s">
        <v>255</v>
      </c>
      <c r="Y53" s="219" t="s">
        <v>59</v>
      </c>
      <c r="Z53" s="216" t="s">
        <v>256</v>
      </c>
      <c r="AA53" s="219" t="s">
        <v>68</v>
      </c>
      <c r="AB53" s="217">
        <v>2.7</v>
      </c>
      <c r="AC53" s="220">
        <v>2.7</v>
      </c>
      <c r="AD53" s="84" t="s">
        <v>68</v>
      </c>
      <c r="AE53" s="221">
        <v>8820</v>
      </c>
      <c r="AF53" s="84" t="s">
        <v>68</v>
      </c>
      <c r="AG53" s="222">
        <v>80</v>
      </c>
      <c r="AH53" s="223" t="s">
        <v>224</v>
      </c>
      <c r="AI53" s="224" t="s">
        <v>255</v>
      </c>
      <c r="AJ53" s="225" t="s">
        <v>68</v>
      </c>
      <c r="AK53" s="226" t="s">
        <v>256</v>
      </c>
      <c r="AL53" s="227" t="s">
        <v>68</v>
      </c>
      <c r="AM53" s="228">
        <v>2.8</v>
      </c>
      <c r="AN53" s="229"/>
      <c r="AP53" s="230"/>
      <c r="AQ53" s="71"/>
      <c r="AR53" s="231"/>
      <c r="AS53" s="232"/>
      <c r="AT53" s="230"/>
      <c r="AU53" s="232"/>
      <c r="AV53" s="230"/>
      <c r="AW53" s="232"/>
      <c r="AX53" s="230"/>
      <c r="AZ53" s="82"/>
      <c r="BA53" s="82"/>
      <c r="BB53" s="212"/>
      <c r="BC53" s="175"/>
      <c r="BD53" s="82"/>
      <c r="BE53" s="175"/>
      <c r="BF53" s="82"/>
      <c r="BG53" s="175"/>
      <c r="BH53" s="82"/>
      <c r="BI53" s="1289"/>
      <c r="BK53" s="150" t="s">
        <v>84</v>
      </c>
      <c r="BL53" s="1288"/>
      <c r="BM53" s="102" t="s">
        <v>84</v>
      </c>
      <c r="BS53" s="233"/>
      <c r="BT53" s="246"/>
      <c r="BU53" s="1321"/>
      <c r="BV53" s="131"/>
      <c r="BW53" s="1270"/>
      <c r="BX53" s="1302"/>
      <c r="BY53" s="112">
        <v>10900</v>
      </c>
      <c r="BZ53" s="1270"/>
      <c r="CA53" s="1253"/>
      <c r="CB53" s="1272"/>
      <c r="CC53" s="1256"/>
      <c r="CD53" s="1272"/>
      <c r="CE53" s="1259"/>
      <c r="CF53" s="1272"/>
      <c r="CG53" s="1237"/>
      <c r="CH53" s="1263"/>
      <c r="CI53" s="1291" t="e">
        <v>#REF!</v>
      </c>
      <c r="CJ53" s="1278" t="e">
        <v>#REF!</v>
      </c>
      <c r="CK53" s="1263"/>
      <c r="CL53" s="79" t="s">
        <v>61</v>
      </c>
      <c r="CM53" s="113">
        <v>3500</v>
      </c>
      <c r="CN53" s="114">
        <v>3900</v>
      </c>
      <c r="CO53" s="1270"/>
      <c r="CP53" s="1281"/>
      <c r="CQ53" s="1270"/>
      <c r="CR53" s="1253"/>
      <c r="CS53" s="1272"/>
      <c r="CT53" s="1256"/>
      <c r="CU53" s="1256"/>
      <c r="CV53" s="1259"/>
      <c r="CW53" s="1272"/>
      <c r="CX53" s="1275"/>
      <c r="CY53" s="1261"/>
      <c r="CZ53" s="1263"/>
      <c r="DA53" s="1265"/>
      <c r="DB53" s="1266"/>
      <c r="DC53" s="132"/>
      <c r="DD53" s="1266"/>
      <c r="DE53" s="1268"/>
      <c r="DF53" s="1270"/>
      <c r="DG53" s="1253"/>
      <c r="DH53" s="1256"/>
      <c r="DI53" s="1256"/>
      <c r="DJ53" s="1256"/>
      <c r="DK53" s="1259"/>
      <c r="DL53" s="1256"/>
      <c r="DM53" s="1237"/>
      <c r="DN53" s="1239"/>
      <c r="DO53" s="1241"/>
      <c r="DP53" s="1243"/>
      <c r="DQ53" s="1243"/>
      <c r="DR53" s="1245"/>
      <c r="DS53" s="102"/>
      <c r="DT53" s="1313"/>
      <c r="DU53" s="192"/>
      <c r="DV53" s="246"/>
    </row>
    <row r="54" spans="1:126" ht="18.600000000000001" customHeight="1">
      <c r="A54" s="13" t="s">
        <v>375</v>
      </c>
      <c r="B54" s="1319"/>
      <c r="C54" s="1284"/>
      <c r="D54" s="1293" t="s">
        <v>62</v>
      </c>
      <c r="E54" s="106" t="s">
        <v>63</v>
      </c>
      <c r="F54" s="96"/>
      <c r="G54" s="107">
        <v>131030</v>
      </c>
      <c r="H54" s="108">
        <v>219280</v>
      </c>
      <c r="I54" s="107">
        <v>124500</v>
      </c>
      <c r="J54" s="108">
        <v>212750</v>
      </c>
      <c r="K54" s="84" t="s">
        <v>68</v>
      </c>
      <c r="L54" s="109">
        <v>1180</v>
      </c>
      <c r="M54" s="110">
        <v>2060</v>
      </c>
      <c r="N54" s="215" t="s">
        <v>224</v>
      </c>
      <c r="O54" s="216" t="s">
        <v>255</v>
      </c>
      <c r="P54" s="216" t="s">
        <v>59</v>
      </c>
      <c r="Q54" s="216" t="s">
        <v>256</v>
      </c>
      <c r="R54" s="216" t="s">
        <v>68</v>
      </c>
      <c r="S54" s="217">
        <v>2.7</v>
      </c>
      <c r="T54" s="218">
        <v>2.7</v>
      </c>
      <c r="U54" s="109">
        <v>1120</v>
      </c>
      <c r="V54" s="110">
        <v>2000</v>
      </c>
      <c r="W54" s="219" t="s">
        <v>224</v>
      </c>
      <c r="X54" s="216" t="s">
        <v>255</v>
      </c>
      <c r="Y54" s="219" t="s">
        <v>59</v>
      </c>
      <c r="Z54" s="216" t="s">
        <v>256</v>
      </c>
      <c r="AA54" s="219" t="s">
        <v>68</v>
      </c>
      <c r="AB54" s="217">
        <v>2.7</v>
      </c>
      <c r="AC54" s="220">
        <v>2.7</v>
      </c>
      <c r="AD54" s="115"/>
      <c r="AF54" s="117"/>
      <c r="AO54" s="115"/>
      <c r="AQ54" s="117"/>
      <c r="AY54" s="84" t="s">
        <v>68</v>
      </c>
      <c r="AZ54" s="237">
        <v>17650</v>
      </c>
      <c r="BA54" s="84" t="s">
        <v>68</v>
      </c>
      <c r="BB54" s="206">
        <v>170</v>
      </c>
      <c r="BC54" s="207" t="s">
        <v>224</v>
      </c>
      <c r="BD54" s="208" t="s">
        <v>255</v>
      </c>
      <c r="BE54" s="209" t="s">
        <v>68</v>
      </c>
      <c r="BF54" s="210" t="s">
        <v>256</v>
      </c>
      <c r="BG54" s="207" t="s">
        <v>68</v>
      </c>
      <c r="BH54" s="211">
        <v>2.6</v>
      </c>
      <c r="BI54" s="1289"/>
      <c r="BK54" s="150">
        <v>615300</v>
      </c>
      <c r="BL54" s="1288"/>
      <c r="BM54" s="247">
        <v>6150</v>
      </c>
      <c r="BN54" s="119" t="s">
        <v>267</v>
      </c>
      <c r="BO54" s="76" t="s">
        <v>255</v>
      </c>
      <c r="BP54" s="75" t="s">
        <v>68</v>
      </c>
      <c r="BQ54" s="234" t="s">
        <v>256</v>
      </c>
      <c r="BR54" s="181" t="s">
        <v>68</v>
      </c>
      <c r="BS54" s="248">
        <v>2</v>
      </c>
      <c r="BT54" s="116"/>
      <c r="BU54" s="1321"/>
      <c r="BV54" s="150"/>
      <c r="BW54" s="1270" t="s">
        <v>68</v>
      </c>
      <c r="BX54" s="1299">
        <v>10900</v>
      </c>
      <c r="BY54" s="120"/>
      <c r="BZ54" s="1270"/>
      <c r="CA54" s="1253">
        <v>0</v>
      </c>
      <c r="CB54" s="1272"/>
      <c r="CC54" s="1256"/>
      <c r="CD54" s="1272"/>
      <c r="CE54" s="1259"/>
      <c r="CF54" s="1272"/>
      <c r="CG54" s="1237"/>
      <c r="CH54" s="1263"/>
      <c r="CI54" s="1291" t="e">
        <v>#REF!</v>
      </c>
      <c r="CJ54" s="1278" t="e">
        <v>#REF!</v>
      </c>
      <c r="CK54" s="1263"/>
      <c r="CL54" s="79" t="s">
        <v>64</v>
      </c>
      <c r="CM54" s="113">
        <v>3000</v>
      </c>
      <c r="CN54" s="114">
        <v>3400</v>
      </c>
      <c r="CO54" s="1270"/>
      <c r="CP54" s="1281"/>
      <c r="CQ54" s="1270"/>
      <c r="CR54" s="1253"/>
      <c r="CS54" s="1272"/>
      <c r="CT54" s="1256"/>
      <c r="CU54" s="1256"/>
      <c r="CV54" s="1259"/>
      <c r="CW54" s="1272"/>
      <c r="CX54" s="1275"/>
      <c r="CY54" s="1261"/>
      <c r="CZ54" s="102"/>
      <c r="DA54" s="121"/>
      <c r="DB54" s="1266"/>
      <c r="DC54" s="133"/>
      <c r="DD54" s="1266"/>
      <c r="DE54" s="1268"/>
      <c r="DF54" s="1270"/>
      <c r="DG54" s="1253"/>
      <c r="DH54" s="1256"/>
      <c r="DI54" s="1256"/>
      <c r="DJ54" s="1256"/>
      <c r="DK54" s="1259"/>
      <c r="DL54" s="1256"/>
      <c r="DM54" s="1237"/>
      <c r="DN54" s="1239"/>
      <c r="DO54" s="1246">
        <v>0.01</v>
      </c>
      <c r="DP54" s="1248">
        <v>0.03</v>
      </c>
      <c r="DQ54" s="1248">
        <v>0.04</v>
      </c>
      <c r="DR54" s="1250">
        <v>0.05</v>
      </c>
      <c r="DS54" s="102"/>
      <c r="DT54" s="1313"/>
      <c r="DU54" s="192"/>
      <c r="DV54" s="246"/>
    </row>
    <row r="55" spans="1:126" ht="18.600000000000001" customHeight="1">
      <c r="A55" s="13" t="s">
        <v>376</v>
      </c>
      <c r="B55" s="1319"/>
      <c r="C55" s="1284"/>
      <c r="D55" s="1294"/>
      <c r="E55" s="122" t="s">
        <v>11</v>
      </c>
      <c r="F55" s="96"/>
      <c r="G55" s="123">
        <v>219280</v>
      </c>
      <c r="H55" s="124"/>
      <c r="I55" s="123">
        <v>212750</v>
      </c>
      <c r="J55" s="124"/>
      <c r="K55" s="84" t="s">
        <v>68</v>
      </c>
      <c r="L55" s="111">
        <v>2060</v>
      </c>
      <c r="M55" s="125"/>
      <c r="N55" s="238" t="s">
        <v>224</v>
      </c>
      <c r="O55" s="239" t="s">
        <v>255</v>
      </c>
      <c r="P55" s="239" t="s">
        <v>59</v>
      </c>
      <c r="Q55" s="239" t="s">
        <v>256</v>
      </c>
      <c r="R55" s="239" t="s">
        <v>68</v>
      </c>
      <c r="S55" s="240">
        <v>2.7</v>
      </c>
      <c r="T55" s="241"/>
      <c r="U55" s="111">
        <v>2000</v>
      </c>
      <c r="V55" s="125"/>
      <c r="W55" s="242" t="s">
        <v>224</v>
      </c>
      <c r="X55" s="239" t="s">
        <v>255</v>
      </c>
      <c r="Y55" s="243" t="s">
        <v>59</v>
      </c>
      <c r="Z55" s="239" t="s">
        <v>256</v>
      </c>
      <c r="AA55" s="243" t="s">
        <v>68</v>
      </c>
      <c r="AB55" s="240">
        <v>2.7</v>
      </c>
      <c r="AC55" s="244"/>
      <c r="AD55" s="115"/>
      <c r="AF55" s="117"/>
      <c r="AG55" s="245"/>
      <c r="AO55" s="115"/>
      <c r="AQ55" s="117"/>
      <c r="AR55" s="245"/>
      <c r="AY55" s="115"/>
      <c r="BI55" s="1289"/>
      <c r="BK55" s="131"/>
      <c r="BL55" s="1288"/>
      <c r="BM55" s="249"/>
      <c r="BN55" s="250"/>
      <c r="BO55" s="250"/>
      <c r="BP55" s="250"/>
      <c r="BQ55" s="250"/>
      <c r="BR55" s="250"/>
      <c r="BS55" s="251"/>
      <c r="BU55" s="1321"/>
      <c r="BV55" s="153"/>
      <c r="BW55" s="1270"/>
      <c r="BX55" s="1300"/>
      <c r="BY55" s="127"/>
      <c r="BZ55" s="1270"/>
      <c r="CA55" s="1254"/>
      <c r="CB55" s="1273"/>
      <c r="CC55" s="1257"/>
      <c r="CD55" s="1273"/>
      <c r="CE55" s="1260"/>
      <c r="CF55" s="1273"/>
      <c r="CG55" s="1238"/>
      <c r="CH55" s="1263"/>
      <c r="CI55" s="1292" t="e">
        <v>#REF!</v>
      </c>
      <c r="CJ55" s="1279" t="e">
        <v>#REF!</v>
      </c>
      <c r="CK55" s="1263"/>
      <c r="CL55" s="148" t="s">
        <v>65</v>
      </c>
      <c r="CM55" s="128">
        <v>2700</v>
      </c>
      <c r="CN55" s="129">
        <v>3000</v>
      </c>
      <c r="CO55" s="1270"/>
      <c r="CP55" s="1282"/>
      <c r="CQ55" s="1270"/>
      <c r="CR55" s="1254"/>
      <c r="CS55" s="1273"/>
      <c r="CT55" s="1257"/>
      <c r="CU55" s="1257"/>
      <c r="CV55" s="1260"/>
      <c r="CW55" s="1273"/>
      <c r="CX55" s="1276"/>
      <c r="CY55" s="1262"/>
      <c r="CZ55" s="102"/>
      <c r="DA55" s="121"/>
      <c r="DB55" s="1266"/>
      <c r="DC55" s="133"/>
      <c r="DD55" s="1266"/>
      <c r="DE55" s="1269"/>
      <c r="DF55" s="1270"/>
      <c r="DG55" s="1254"/>
      <c r="DH55" s="1257"/>
      <c r="DI55" s="1257"/>
      <c r="DJ55" s="1257"/>
      <c r="DK55" s="1260"/>
      <c r="DL55" s="1257"/>
      <c r="DM55" s="1238"/>
      <c r="DN55" s="1239"/>
      <c r="DO55" s="1247"/>
      <c r="DP55" s="1249"/>
      <c r="DQ55" s="1249"/>
      <c r="DR55" s="1251"/>
      <c r="DS55" s="102"/>
      <c r="DT55" s="1313"/>
      <c r="DU55" s="192"/>
      <c r="DV55" s="246"/>
    </row>
    <row r="56" spans="1:126" ht="18.600000000000001" customHeight="1">
      <c r="A56" s="13" t="s">
        <v>377</v>
      </c>
      <c r="B56" s="1319"/>
      <c r="C56" s="1298" t="s">
        <v>78</v>
      </c>
      <c r="D56" s="1286" t="s">
        <v>57</v>
      </c>
      <c r="E56" s="95" t="s">
        <v>58</v>
      </c>
      <c r="F56" s="96"/>
      <c r="G56" s="97">
        <v>44410</v>
      </c>
      <c r="H56" s="98">
        <v>53230</v>
      </c>
      <c r="I56" s="97">
        <v>38530</v>
      </c>
      <c r="J56" s="98">
        <v>47350</v>
      </c>
      <c r="K56" s="84" t="s">
        <v>68</v>
      </c>
      <c r="L56" s="99">
        <v>420</v>
      </c>
      <c r="M56" s="100">
        <v>500</v>
      </c>
      <c r="N56" s="193" t="s">
        <v>224</v>
      </c>
      <c r="O56" s="194" t="s">
        <v>255</v>
      </c>
      <c r="P56" s="195" t="s">
        <v>68</v>
      </c>
      <c r="Q56" s="196" t="s">
        <v>256</v>
      </c>
      <c r="R56" s="195" t="s">
        <v>68</v>
      </c>
      <c r="S56" s="197">
        <v>2.9</v>
      </c>
      <c r="T56" s="198">
        <v>2.9</v>
      </c>
      <c r="U56" s="99">
        <v>360</v>
      </c>
      <c r="V56" s="100">
        <v>440</v>
      </c>
      <c r="W56" s="199" t="s">
        <v>224</v>
      </c>
      <c r="X56" s="194" t="s">
        <v>255</v>
      </c>
      <c r="Y56" s="199" t="s">
        <v>68</v>
      </c>
      <c r="Z56" s="196" t="s">
        <v>256</v>
      </c>
      <c r="AA56" s="199" t="s">
        <v>68</v>
      </c>
      <c r="AB56" s="197">
        <v>2.9</v>
      </c>
      <c r="AC56" s="200">
        <v>2.9</v>
      </c>
      <c r="AD56" s="84" t="s">
        <v>68</v>
      </c>
      <c r="AE56" s="201">
        <v>8820</v>
      </c>
      <c r="AF56" s="84" t="s">
        <v>68</v>
      </c>
      <c r="AG56" s="202">
        <v>80</v>
      </c>
      <c r="AH56" s="203" t="s">
        <v>224</v>
      </c>
      <c r="AI56" s="194" t="s">
        <v>255</v>
      </c>
      <c r="AJ56" s="199" t="s">
        <v>68</v>
      </c>
      <c r="AK56" s="196" t="s">
        <v>256</v>
      </c>
      <c r="AL56" s="199" t="s">
        <v>68</v>
      </c>
      <c r="AM56" s="204">
        <v>2.8</v>
      </c>
      <c r="AN56" s="205" t="s">
        <v>257</v>
      </c>
      <c r="AO56" s="84" t="s">
        <v>68</v>
      </c>
      <c r="AP56" s="101">
        <v>3530</v>
      </c>
      <c r="AQ56" s="84" t="s">
        <v>68</v>
      </c>
      <c r="AR56" s="206">
        <v>30</v>
      </c>
      <c r="AS56" s="207" t="s">
        <v>224</v>
      </c>
      <c r="AT56" s="208" t="s">
        <v>255</v>
      </c>
      <c r="AU56" s="209" t="s">
        <v>68</v>
      </c>
      <c r="AV56" s="210" t="s">
        <v>256</v>
      </c>
      <c r="AW56" s="209" t="s">
        <v>68</v>
      </c>
      <c r="AX56" s="211">
        <v>3.7</v>
      </c>
      <c r="AZ56" s="82"/>
      <c r="BA56" s="82"/>
      <c r="BB56" s="212"/>
      <c r="BC56" s="175"/>
      <c r="BD56" s="82"/>
      <c r="BE56" s="175"/>
      <c r="BF56" s="82"/>
      <c r="BG56" s="175"/>
      <c r="BH56" s="82"/>
      <c r="BI56" s="1289"/>
      <c r="BK56" s="150" t="s">
        <v>86</v>
      </c>
      <c r="BL56" s="1288"/>
      <c r="BM56" s="102" t="s">
        <v>86</v>
      </c>
      <c r="BS56" s="233"/>
      <c r="BT56" s="246"/>
      <c r="BU56" s="1321"/>
      <c r="BV56" s="131"/>
      <c r="BW56" s="1288"/>
      <c r="BX56" s="116"/>
      <c r="BY56" s="116"/>
      <c r="BZ56" s="1289"/>
      <c r="CA56" s="252"/>
      <c r="CB56" s="253"/>
      <c r="CC56" s="134"/>
      <c r="CD56" s="253"/>
      <c r="CE56" s="134"/>
      <c r="CF56" s="253"/>
      <c r="CG56" s="134"/>
      <c r="CH56" s="1266" t="s">
        <v>68</v>
      </c>
      <c r="CI56" s="1290">
        <v>3200</v>
      </c>
      <c r="CJ56" s="1277">
        <v>3500</v>
      </c>
      <c r="CK56" s="1263" t="s">
        <v>68</v>
      </c>
      <c r="CL56" s="147" t="s">
        <v>60</v>
      </c>
      <c r="CM56" s="104">
        <v>5500</v>
      </c>
      <c r="CN56" s="105">
        <v>6200</v>
      </c>
      <c r="CO56" s="1270" t="s">
        <v>68</v>
      </c>
      <c r="CP56" s="1280">
        <v>5290</v>
      </c>
      <c r="CQ56" s="1270" t="s">
        <v>68</v>
      </c>
      <c r="CR56" s="1252">
        <v>50</v>
      </c>
      <c r="CS56" s="1271" t="s">
        <v>224</v>
      </c>
      <c r="CT56" s="1255" t="s">
        <v>255</v>
      </c>
      <c r="CU56" s="1255" t="s">
        <v>68</v>
      </c>
      <c r="CV56" s="1258" t="s">
        <v>258</v>
      </c>
      <c r="CW56" s="1271" t="s">
        <v>68</v>
      </c>
      <c r="CX56" s="1274">
        <v>2.9</v>
      </c>
      <c r="CY56" s="1261" t="s">
        <v>259</v>
      </c>
      <c r="CZ56" s="1263" t="s">
        <v>68</v>
      </c>
      <c r="DA56" s="1264">
        <v>4900</v>
      </c>
      <c r="DB56" s="1266"/>
      <c r="DC56" s="254"/>
      <c r="DD56" s="1266" t="s">
        <v>69</v>
      </c>
      <c r="DE56" s="1267">
        <v>5810</v>
      </c>
      <c r="DF56" s="1270" t="s">
        <v>68</v>
      </c>
      <c r="DG56" s="1252">
        <v>50</v>
      </c>
      <c r="DH56" s="1255" t="s">
        <v>224</v>
      </c>
      <c r="DI56" s="1255" t="s">
        <v>255</v>
      </c>
      <c r="DJ56" s="1255" t="s">
        <v>68</v>
      </c>
      <c r="DK56" s="1258" t="s">
        <v>258</v>
      </c>
      <c r="DL56" s="1255" t="s">
        <v>68</v>
      </c>
      <c r="DM56" s="1236">
        <v>2.2000000000000002</v>
      </c>
      <c r="DN56" s="1239" t="s">
        <v>69</v>
      </c>
      <c r="DO56" s="1240" t="s">
        <v>260</v>
      </c>
      <c r="DP56" s="1242" t="s">
        <v>260</v>
      </c>
      <c r="DQ56" s="1242" t="s">
        <v>260</v>
      </c>
      <c r="DR56" s="1244" t="s">
        <v>260</v>
      </c>
      <c r="DS56" s="102"/>
      <c r="DT56" s="1313"/>
      <c r="DU56" s="192"/>
      <c r="DV56" s="246"/>
    </row>
    <row r="57" spans="1:126" ht="18.600000000000001" customHeight="1">
      <c r="A57" s="13" t="s">
        <v>378</v>
      </c>
      <c r="B57" s="1319"/>
      <c r="C57" s="1284"/>
      <c r="D57" s="1287"/>
      <c r="E57" s="106" t="s">
        <v>8</v>
      </c>
      <c r="F57" s="96"/>
      <c r="G57" s="107">
        <v>53230</v>
      </c>
      <c r="H57" s="108">
        <v>123830</v>
      </c>
      <c r="I57" s="107">
        <v>47350</v>
      </c>
      <c r="J57" s="108">
        <v>117950</v>
      </c>
      <c r="K57" s="84" t="s">
        <v>68</v>
      </c>
      <c r="L57" s="109">
        <v>500</v>
      </c>
      <c r="M57" s="110">
        <v>1110</v>
      </c>
      <c r="N57" s="215" t="s">
        <v>224</v>
      </c>
      <c r="O57" s="216" t="s">
        <v>255</v>
      </c>
      <c r="P57" s="216" t="s">
        <v>59</v>
      </c>
      <c r="Q57" s="216" t="s">
        <v>256</v>
      </c>
      <c r="R57" s="216" t="s">
        <v>68</v>
      </c>
      <c r="S57" s="217">
        <v>2.9</v>
      </c>
      <c r="T57" s="218">
        <v>2.8</v>
      </c>
      <c r="U57" s="109">
        <v>440</v>
      </c>
      <c r="V57" s="110">
        <v>1050</v>
      </c>
      <c r="W57" s="219" t="s">
        <v>224</v>
      </c>
      <c r="X57" s="216" t="s">
        <v>255</v>
      </c>
      <c r="Y57" s="219" t="s">
        <v>59</v>
      </c>
      <c r="Z57" s="216" t="s">
        <v>256</v>
      </c>
      <c r="AA57" s="219" t="s">
        <v>68</v>
      </c>
      <c r="AB57" s="217">
        <v>2.9</v>
      </c>
      <c r="AC57" s="220">
        <v>2.8</v>
      </c>
      <c r="AD57" s="84" t="s">
        <v>68</v>
      </c>
      <c r="AE57" s="221">
        <v>8820</v>
      </c>
      <c r="AF57" s="84" t="s">
        <v>68</v>
      </c>
      <c r="AG57" s="222">
        <v>80</v>
      </c>
      <c r="AH57" s="223" t="s">
        <v>224</v>
      </c>
      <c r="AI57" s="224" t="s">
        <v>255</v>
      </c>
      <c r="AJ57" s="225" t="s">
        <v>68</v>
      </c>
      <c r="AK57" s="226" t="s">
        <v>256</v>
      </c>
      <c r="AL57" s="227" t="s">
        <v>68</v>
      </c>
      <c r="AM57" s="228">
        <v>2.8</v>
      </c>
      <c r="AN57" s="229"/>
      <c r="AP57" s="230"/>
      <c r="AQ57" s="71"/>
      <c r="AR57" s="231"/>
      <c r="AS57" s="232"/>
      <c r="AT57" s="230"/>
      <c r="AU57" s="232"/>
      <c r="AV57" s="230"/>
      <c r="AW57" s="232"/>
      <c r="AX57" s="230"/>
      <c r="AZ57" s="82"/>
      <c r="BA57" s="82"/>
      <c r="BB57" s="212"/>
      <c r="BC57" s="175"/>
      <c r="BD57" s="82"/>
      <c r="BE57" s="175"/>
      <c r="BF57" s="82"/>
      <c r="BG57" s="175"/>
      <c r="BH57" s="82"/>
      <c r="BI57" s="1289"/>
      <c r="BK57" s="150">
        <v>657900</v>
      </c>
      <c r="BL57" s="1288"/>
      <c r="BM57" s="247">
        <v>6570</v>
      </c>
      <c r="BN57" s="119" t="s">
        <v>267</v>
      </c>
      <c r="BO57" s="76" t="s">
        <v>255</v>
      </c>
      <c r="BP57" s="75" t="s">
        <v>68</v>
      </c>
      <c r="BQ57" s="234" t="s">
        <v>256</v>
      </c>
      <c r="BR57" s="181" t="s">
        <v>68</v>
      </c>
      <c r="BS57" s="248">
        <v>1.8</v>
      </c>
      <c r="BT57" s="116"/>
      <c r="BU57" s="1321"/>
      <c r="BW57" s="1288"/>
      <c r="BX57" s="116"/>
      <c r="BY57" s="116"/>
      <c r="BZ57" s="1289"/>
      <c r="CA57" s="255"/>
      <c r="CB57" s="253"/>
      <c r="CC57" s="134"/>
      <c r="CD57" s="253"/>
      <c r="CE57" s="134"/>
      <c r="CF57" s="253"/>
      <c r="CG57" s="134"/>
      <c r="CH57" s="1266"/>
      <c r="CI57" s="1291" t="e">
        <v>#REF!</v>
      </c>
      <c r="CJ57" s="1278" t="e">
        <v>#REF!</v>
      </c>
      <c r="CK57" s="1263"/>
      <c r="CL57" s="79" t="s">
        <v>61</v>
      </c>
      <c r="CM57" s="113">
        <v>3000</v>
      </c>
      <c r="CN57" s="114">
        <v>3400</v>
      </c>
      <c r="CO57" s="1270"/>
      <c r="CP57" s="1281"/>
      <c r="CQ57" s="1270"/>
      <c r="CR57" s="1253"/>
      <c r="CS57" s="1272"/>
      <c r="CT57" s="1256"/>
      <c r="CU57" s="1256"/>
      <c r="CV57" s="1259"/>
      <c r="CW57" s="1272"/>
      <c r="CX57" s="1275"/>
      <c r="CY57" s="1261"/>
      <c r="CZ57" s="1263"/>
      <c r="DA57" s="1265"/>
      <c r="DB57" s="1266"/>
      <c r="DC57" s="254"/>
      <c r="DD57" s="1266"/>
      <c r="DE57" s="1268"/>
      <c r="DF57" s="1270"/>
      <c r="DG57" s="1253"/>
      <c r="DH57" s="1256"/>
      <c r="DI57" s="1256"/>
      <c r="DJ57" s="1256"/>
      <c r="DK57" s="1259"/>
      <c r="DL57" s="1256"/>
      <c r="DM57" s="1237"/>
      <c r="DN57" s="1239"/>
      <c r="DO57" s="1241"/>
      <c r="DP57" s="1243"/>
      <c r="DQ57" s="1243"/>
      <c r="DR57" s="1245"/>
      <c r="DS57" s="102"/>
      <c r="DT57" s="1313"/>
      <c r="DU57" s="192"/>
      <c r="DV57" s="246"/>
    </row>
    <row r="58" spans="1:126" ht="18.600000000000001" customHeight="1">
      <c r="A58" s="13" t="s">
        <v>379</v>
      </c>
      <c r="B58" s="1319"/>
      <c r="C58" s="1284"/>
      <c r="D58" s="1293" t="s">
        <v>62</v>
      </c>
      <c r="E58" s="106" t="s">
        <v>63</v>
      </c>
      <c r="F58" s="96"/>
      <c r="G58" s="107">
        <v>123830</v>
      </c>
      <c r="H58" s="108">
        <v>212080</v>
      </c>
      <c r="I58" s="107">
        <v>117950</v>
      </c>
      <c r="J58" s="108">
        <v>206200</v>
      </c>
      <c r="K58" s="84" t="s">
        <v>68</v>
      </c>
      <c r="L58" s="109">
        <v>1110</v>
      </c>
      <c r="M58" s="110">
        <v>1990</v>
      </c>
      <c r="N58" s="215" t="s">
        <v>224</v>
      </c>
      <c r="O58" s="216" t="s">
        <v>255</v>
      </c>
      <c r="P58" s="216" t="s">
        <v>59</v>
      </c>
      <c r="Q58" s="216" t="s">
        <v>256</v>
      </c>
      <c r="R58" s="216" t="s">
        <v>68</v>
      </c>
      <c r="S58" s="217">
        <v>2.8</v>
      </c>
      <c r="T58" s="218">
        <v>2.8</v>
      </c>
      <c r="U58" s="109">
        <v>1050</v>
      </c>
      <c r="V58" s="110">
        <v>1930</v>
      </c>
      <c r="W58" s="219" t="s">
        <v>224</v>
      </c>
      <c r="X58" s="216" t="s">
        <v>255</v>
      </c>
      <c r="Y58" s="219" t="s">
        <v>59</v>
      </c>
      <c r="Z58" s="216" t="s">
        <v>256</v>
      </c>
      <c r="AA58" s="219" t="s">
        <v>68</v>
      </c>
      <c r="AB58" s="217">
        <v>2.8</v>
      </c>
      <c r="AC58" s="220">
        <v>2.8</v>
      </c>
      <c r="AD58" s="115"/>
      <c r="AF58" s="117"/>
      <c r="AO58" s="115"/>
      <c r="AQ58" s="117"/>
      <c r="AY58" s="84" t="s">
        <v>68</v>
      </c>
      <c r="AZ58" s="237">
        <v>17650</v>
      </c>
      <c r="BA58" s="84" t="s">
        <v>68</v>
      </c>
      <c r="BB58" s="206">
        <v>170</v>
      </c>
      <c r="BC58" s="207" t="s">
        <v>224</v>
      </c>
      <c r="BD58" s="208" t="s">
        <v>255</v>
      </c>
      <c r="BE58" s="209" t="s">
        <v>68</v>
      </c>
      <c r="BF58" s="210" t="s">
        <v>256</v>
      </c>
      <c r="BG58" s="207" t="s">
        <v>68</v>
      </c>
      <c r="BH58" s="211">
        <v>2.6</v>
      </c>
      <c r="BI58" s="1289"/>
      <c r="BK58" s="131"/>
      <c r="BL58" s="1288"/>
      <c r="BM58" s="249"/>
      <c r="BN58" s="250"/>
      <c r="BO58" s="250"/>
      <c r="BP58" s="250"/>
      <c r="BQ58" s="250"/>
      <c r="BR58" s="250"/>
      <c r="BS58" s="251"/>
      <c r="BU58" s="1321"/>
      <c r="BW58" s="1288"/>
      <c r="BX58" s="116"/>
      <c r="BY58" s="116"/>
      <c r="BZ58" s="1289"/>
      <c r="CA58" s="255"/>
      <c r="CB58" s="253"/>
      <c r="CC58" s="134"/>
      <c r="CD58" s="253"/>
      <c r="CE58" s="134"/>
      <c r="CF58" s="253"/>
      <c r="CG58" s="134"/>
      <c r="CH58" s="1266"/>
      <c r="CI58" s="1291" t="e">
        <v>#REF!</v>
      </c>
      <c r="CJ58" s="1278" t="e">
        <v>#REF!</v>
      </c>
      <c r="CK58" s="1263"/>
      <c r="CL58" s="79" t="s">
        <v>64</v>
      </c>
      <c r="CM58" s="113">
        <v>2600</v>
      </c>
      <c r="CN58" s="114">
        <v>2900</v>
      </c>
      <c r="CO58" s="1270"/>
      <c r="CP58" s="1281"/>
      <c r="CQ58" s="1270"/>
      <c r="CR58" s="1253"/>
      <c r="CS58" s="1272"/>
      <c r="CT58" s="1256"/>
      <c r="CU58" s="1256"/>
      <c r="CV58" s="1259"/>
      <c r="CW58" s="1272"/>
      <c r="CX58" s="1275"/>
      <c r="CY58" s="1261"/>
      <c r="CZ58" s="102"/>
      <c r="DA58" s="121"/>
      <c r="DB58" s="1266"/>
      <c r="DC58" s="254"/>
      <c r="DD58" s="1266"/>
      <c r="DE58" s="1268"/>
      <c r="DF58" s="1270"/>
      <c r="DG58" s="1253"/>
      <c r="DH58" s="1256"/>
      <c r="DI58" s="1256"/>
      <c r="DJ58" s="1256"/>
      <c r="DK58" s="1259"/>
      <c r="DL58" s="1256"/>
      <c r="DM58" s="1237"/>
      <c r="DN58" s="1239"/>
      <c r="DO58" s="1246">
        <v>0.01</v>
      </c>
      <c r="DP58" s="1248">
        <v>0.03</v>
      </c>
      <c r="DQ58" s="1248">
        <v>0.04</v>
      </c>
      <c r="DR58" s="1250">
        <v>0.05</v>
      </c>
      <c r="DS58" s="102"/>
      <c r="DT58" s="1313"/>
      <c r="DU58" s="192"/>
      <c r="DV58" s="246"/>
    </row>
    <row r="59" spans="1:126" ht="18.600000000000001" customHeight="1">
      <c r="A59" s="13" t="s">
        <v>380</v>
      </c>
      <c r="B59" s="1319"/>
      <c r="C59" s="1284"/>
      <c r="D59" s="1294"/>
      <c r="E59" s="122" t="s">
        <v>11</v>
      </c>
      <c r="F59" s="96"/>
      <c r="G59" s="123">
        <v>212080</v>
      </c>
      <c r="H59" s="124"/>
      <c r="I59" s="123">
        <v>206200</v>
      </c>
      <c r="J59" s="124"/>
      <c r="K59" s="84" t="s">
        <v>68</v>
      </c>
      <c r="L59" s="111">
        <v>1990</v>
      </c>
      <c r="M59" s="125"/>
      <c r="N59" s="238" t="s">
        <v>224</v>
      </c>
      <c r="O59" s="239" t="s">
        <v>255</v>
      </c>
      <c r="P59" s="239" t="s">
        <v>59</v>
      </c>
      <c r="Q59" s="239" t="s">
        <v>256</v>
      </c>
      <c r="R59" s="239" t="s">
        <v>68</v>
      </c>
      <c r="S59" s="240">
        <v>2.8</v>
      </c>
      <c r="T59" s="241"/>
      <c r="U59" s="111">
        <v>1930</v>
      </c>
      <c r="V59" s="125"/>
      <c r="W59" s="242" t="s">
        <v>224</v>
      </c>
      <c r="X59" s="239" t="s">
        <v>255</v>
      </c>
      <c r="Y59" s="243" t="s">
        <v>59</v>
      </c>
      <c r="Z59" s="239" t="s">
        <v>256</v>
      </c>
      <c r="AA59" s="243" t="s">
        <v>68</v>
      </c>
      <c r="AB59" s="240">
        <v>2.8</v>
      </c>
      <c r="AC59" s="244"/>
      <c r="AD59" s="115"/>
      <c r="AF59" s="117"/>
      <c r="AG59" s="245"/>
      <c r="AO59" s="115"/>
      <c r="AQ59" s="117"/>
      <c r="AR59" s="245"/>
      <c r="AY59" s="115"/>
      <c r="BI59" s="1289"/>
      <c r="BK59" s="150" t="s">
        <v>88</v>
      </c>
      <c r="BL59" s="1288"/>
      <c r="BM59" s="102" t="s">
        <v>88</v>
      </c>
      <c r="BS59" s="233"/>
      <c r="BT59" s="246"/>
      <c r="BU59" s="1321"/>
      <c r="BV59" s="131"/>
      <c r="BW59" s="1288"/>
      <c r="BX59" s="116"/>
      <c r="BY59" s="116"/>
      <c r="BZ59" s="1289"/>
      <c r="CA59" s="255"/>
      <c r="CB59" s="253"/>
      <c r="CC59" s="134"/>
      <c r="CD59" s="253"/>
      <c r="CE59" s="134"/>
      <c r="CF59" s="253"/>
      <c r="CG59" s="134"/>
      <c r="CH59" s="1266"/>
      <c r="CI59" s="1292" t="e">
        <v>#REF!</v>
      </c>
      <c r="CJ59" s="1279" t="e">
        <v>#REF!</v>
      </c>
      <c r="CK59" s="1263"/>
      <c r="CL59" s="148" t="s">
        <v>65</v>
      </c>
      <c r="CM59" s="128">
        <v>2400</v>
      </c>
      <c r="CN59" s="129">
        <v>2600</v>
      </c>
      <c r="CO59" s="1270"/>
      <c r="CP59" s="1282"/>
      <c r="CQ59" s="1270"/>
      <c r="CR59" s="1254"/>
      <c r="CS59" s="1273"/>
      <c r="CT59" s="1257"/>
      <c r="CU59" s="1257"/>
      <c r="CV59" s="1260"/>
      <c r="CW59" s="1273"/>
      <c r="CX59" s="1276"/>
      <c r="CY59" s="1262"/>
      <c r="CZ59" s="102"/>
      <c r="DA59" s="121"/>
      <c r="DB59" s="1266"/>
      <c r="DC59" s="254"/>
      <c r="DD59" s="1266"/>
      <c r="DE59" s="1269"/>
      <c r="DF59" s="1270"/>
      <c r="DG59" s="1254"/>
      <c r="DH59" s="1257"/>
      <c r="DI59" s="1257"/>
      <c r="DJ59" s="1257"/>
      <c r="DK59" s="1260"/>
      <c r="DL59" s="1257"/>
      <c r="DM59" s="1238"/>
      <c r="DN59" s="1239"/>
      <c r="DO59" s="1247"/>
      <c r="DP59" s="1249"/>
      <c r="DQ59" s="1249"/>
      <c r="DR59" s="1251"/>
      <c r="DS59" s="102"/>
      <c r="DT59" s="1313"/>
      <c r="DU59" s="192"/>
      <c r="DV59" s="246"/>
    </row>
    <row r="60" spans="1:126" ht="18.600000000000001" customHeight="1">
      <c r="A60" s="13" t="s">
        <v>381</v>
      </c>
      <c r="B60" s="1319"/>
      <c r="C60" s="1298" t="s">
        <v>82</v>
      </c>
      <c r="D60" s="1286" t="s">
        <v>57</v>
      </c>
      <c r="E60" s="95" t="s">
        <v>58</v>
      </c>
      <c r="F60" s="96"/>
      <c r="G60" s="97">
        <v>42260</v>
      </c>
      <c r="H60" s="98">
        <v>51080</v>
      </c>
      <c r="I60" s="97">
        <v>36920</v>
      </c>
      <c r="J60" s="98">
        <v>45740</v>
      </c>
      <c r="K60" s="84" t="s">
        <v>68</v>
      </c>
      <c r="L60" s="99">
        <v>400</v>
      </c>
      <c r="M60" s="100">
        <v>480</v>
      </c>
      <c r="N60" s="193" t="s">
        <v>224</v>
      </c>
      <c r="O60" s="194" t="s">
        <v>255</v>
      </c>
      <c r="P60" s="195" t="s">
        <v>68</v>
      </c>
      <c r="Q60" s="196" t="s">
        <v>256</v>
      </c>
      <c r="R60" s="195" t="s">
        <v>68</v>
      </c>
      <c r="S60" s="197">
        <v>2.9</v>
      </c>
      <c r="T60" s="198">
        <v>2.9</v>
      </c>
      <c r="U60" s="99">
        <v>340</v>
      </c>
      <c r="V60" s="100">
        <v>420</v>
      </c>
      <c r="W60" s="199" t="s">
        <v>224</v>
      </c>
      <c r="X60" s="194" t="s">
        <v>255</v>
      </c>
      <c r="Y60" s="199" t="s">
        <v>68</v>
      </c>
      <c r="Z60" s="196" t="s">
        <v>256</v>
      </c>
      <c r="AA60" s="199" t="s">
        <v>68</v>
      </c>
      <c r="AB60" s="197">
        <v>2.9</v>
      </c>
      <c r="AC60" s="200">
        <v>2.9</v>
      </c>
      <c r="AD60" s="84" t="s">
        <v>68</v>
      </c>
      <c r="AE60" s="201">
        <v>8820</v>
      </c>
      <c r="AF60" s="84" t="s">
        <v>68</v>
      </c>
      <c r="AG60" s="202">
        <v>80</v>
      </c>
      <c r="AH60" s="203" t="s">
        <v>224</v>
      </c>
      <c r="AI60" s="194" t="s">
        <v>255</v>
      </c>
      <c r="AJ60" s="199" t="s">
        <v>68</v>
      </c>
      <c r="AK60" s="196" t="s">
        <v>256</v>
      </c>
      <c r="AL60" s="199" t="s">
        <v>68</v>
      </c>
      <c r="AM60" s="204">
        <v>2.8</v>
      </c>
      <c r="AN60" s="205" t="s">
        <v>257</v>
      </c>
      <c r="AO60" s="84" t="s">
        <v>68</v>
      </c>
      <c r="AP60" s="101">
        <v>3530</v>
      </c>
      <c r="AQ60" s="84" t="s">
        <v>68</v>
      </c>
      <c r="AR60" s="206">
        <v>30</v>
      </c>
      <c r="AS60" s="207" t="s">
        <v>224</v>
      </c>
      <c r="AT60" s="208" t="s">
        <v>255</v>
      </c>
      <c r="AU60" s="209" t="s">
        <v>68</v>
      </c>
      <c r="AV60" s="210" t="s">
        <v>256</v>
      </c>
      <c r="AW60" s="209" t="s">
        <v>68</v>
      </c>
      <c r="AX60" s="211">
        <v>3.7</v>
      </c>
      <c r="AZ60" s="82"/>
      <c r="BA60" s="82"/>
      <c r="BB60" s="212"/>
      <c r="BC60" s="175"/>
      <c r="BD60" s="82"/>
      <c r="BE60" s="175"/>
      <c r="BF60" s="82"/>
      <c r="BG60" s="175"/>
      <c r="BH60" s="82"/>
      <c r="BI60" s="1289"/>
      <c r="BK60" s="150">
        <v>700500</v>
      </c>
      <c r="BL60" s="1288"/>
      <c r="BM60" s="247">
        <v>7000</v>
      </c>
      <c r="BN60" s="119" t="s">
        <v>267</v>
      </c>
      <c r="BO60" s="76" t="s">
        <v>255</v>
      </c>
      <c r="BP60" s="75" t="s">
        <v>68</v>
      </c>
      <c r="BQ60" s="234" t="s">
        <v>256</v>
      </c>
      <c r="BR60" s="181" t="s">
        <v>68</v>
      </c>
      <c r="BS60" s="248">
        <v>1.9</v>
      </c>
      <c r="BT60" s="116"/>
      <c r="BU60" s="1321"/>
      <c r="BV60" s="150"/>
      <c r="BW60" s="1288"/>
      <c r="BX60" s="116"/>
      <c r="BY60" s="116"/>
      <c r="BZ60" s="1289"/>
      <c r="CA60" s="255"/>
      <c r="CB60" s="253"/>
      <c r="CC60" s="134"/>
      <c r="CD60" s="253"/>
      <c r="CE60" s="134"/>
      <c r="CF60" s="253"/>
      <c r="CG60" s="134"/>
      <c r="CH60" s="1266" t="s">
        <v>68</v>
      </c>
      <c r="CI60" s="1290">
        <v>3500</v>
      </c>
      <c r="CJ60" s="1277">
        <v>3800</v>
      </c>
      <c r="CK60" s="1263" t="s">
        <v>68</v>
      </c>
      <c r="CL60" s="147" t="s">
        <v>60</v>
      </c>
      <c r="CM60" s="104">
        <v>6100</v>
      </c>
      <c r="CN60" s="105">
        <v>6800</v>
      </c>
      <c r="CO60" s="1270" t="s">
        <v>68</v>
      </c>
      <c r="CP60" s="1280">
        <v>4810</v>
      </c>
      <c r="CQ60" s="1270" t="s">
        <v>68</v>
      </c>
      <c r="CR60" s="1252">
        <v>40</v>
      </c>
      <c r="CS60" s="1271" t="s">
        <v>224</v>
      </c>
      <c r="CT60" s="1255" t="s">
        <v>255</v>
      </c>
      <c r="CU60" s="1255" t="s">
        <v>68</v>
      </c>
      <c r="CV60" s="1258" t="s">
        <v>258</v>
      </c>
      <c r="CW60" s="1271" t="s">
        <v>68</v>
      </c>
      <c r="CX60" s="1274">
        <v>3.3</v>
      </c>
      <c r="CY60" s="1261" t="s">
        <v>259</v>
      </c>
      <c r="CZ60" s="1263" t="s">
        <v>68</v>
      </c>
      <c r="DA60" s="1264">
        <v>4900</v>
      </c>
      <c r="DB60" s="1266"/>
      <c r="DC60" s="133"/>
      <c r="DD60" s="1266" t="s">
        <v>69</v>
      </c>
      <c r="DE60" s="1267">
        <v>5280</v>
      </c>
      <c r="DF60" s="1270" t="s">
        <v>68</v>
      </c>
      <c r="DG60" s="1252">
        <v>50</v>
      </c>
      <c r="DH60" s="1255" t="s">
        <v>224</v>
      </c>
      <c r="DI60" s="1255" t="s">
        <v>255</v>
      </c>
      <c r="DJ60" s="1255" t="s">
        <v>68</v>
      </c>
      <c r="DK60" s="1258" t="s">
        <v>258</v>
      </c>
      <c r="DL60" s="1255" t="s">
        <v>68</v>
      </c>
      <c r="DM60" s="1236">
        <v>2</v>
      </c>
      <c r="DN60" s="1239" t="s">
        <v>69</v>
      </c>
      <c r="DO60" s="1240" t="s">
        <v>260</v>
      </c>
      <c r="DP60" s="1242" t="s">
        <v>260</v>
      </c>
      <c r="DQ60" s="1242" t="s">
        <v>260</v>
      </c>
      <c r="DR60" s="1244" t="s">
        <v>260</v>
      </c>
      <c r="DS60" s="102"/>
      <c r="DT60" s="1313"/>
      <c r="DU60" s="192"/>
      <c r="DV60" s="246"/>
    </row>
    <row r="61" spans="1:126" ht="18.600000000000001" customHeight="1">
      <c r="A61" s="13" t="s">
        <v>382</v>
      </c>
      <c r="B61" s="1319"/>
      <c r="C61" s="1284"/>
      <c r="D61" s="1287"/>
      <c r="E61" s="106" t="s">
        <v>8</v>
      </c>
      <c r="F61" s="96"/>
      <c r="G61" s="107">
        <v>51080</v>
      </c>
      <c r="H61" s="108">
        <v>121680</v>
      </c>
      <c r="I61" s="107">
        <v>45740</v>
      </c>
      <c r="J61" s="108">
        <v>116340</v>
      </c>
      <c r="K61" s="84" t="s">
        <v>68</v>
      </c>
      <c r="L61" s="109">
        <v>480</v>
      </c>
      <c r="M61" s="110">
        <v>1090</v>
      </c>
      <c r="N61" s="215" t="s">
        <v>224</v>
      </c>
      <c r="O61" s="216" t="s">
        <v>255</v>
      </c>
      <c r="P61" s="216" t="s">
        <v>59</v>
      </c>
      <c r="Q61" s="216" t="s">
        <v>256</v>
      </c>
      <c r="R61" s="216" t="s">
        <v>68</v>
      </c>
      <c r="S61" s="217">
        <v>2.9</v>
      </c>
      <c r="T61" s="218">
        <v>2.8</v>
      </c>
      <c r="U61" s="109">
        <v>420</v>
      </c>
      <c r="V61" s="110">
        <v>1040</v>
      </c>
      <c r="W61" s="219" t="s">
        <v>224</v>
      </c>
      <c r="X61" s="216" t="s">
        <v>255</v>
      </c>
      <c r="Y61" s="219" t="s">
        <v>59</v>
      </c>
      <c r="Z61" s="216" t="s">
        <v>256</v>
      </c>
      <c r="AA61" s="219" t="s">
        <v>68</v>
      </c>
      <c r="AB61" s="217">
        <v>2.9</v>
      </c>
      <c r="AC61" s="220">
        <v>2.8</v>
      </c>
      <c r="AD61" s="84" t="s">
        <v>68</v>
      </c>
      <c r="AE61" s="221">
        <v>8820</v>
      </c>
      <c r="AF61" s="84" t="s">
        <v>68</v>
      </c>
      <c r="AG61" s="222">
        <v>80</v>
      </c>
      <c r="AH61" s="223" t="s">
        <v>224</v>
      </c>
      <c r="AI61" s="224" t="s">
        <v>255</v>
      </c>
      <c r="AJ61" s="225" t="s">
        <v>68</v>
      </c>
      <c r="AK61" s="226" t="s">
        <v>256</v>
      </c>
      <c r="AL61" s="227" t="s">
        <v>68</v>
      </c>
      <c r="AM61" s="228">
        <v>2.8</v>
      </c>
      <c r="AN61" s="229"/>
      <c r="AP61" s="230"/>
      <c r="AQ61" s="71"/>
      <c r="AR61" s="231"/>
      <c r="AS61" s="232"/>
      <c r="AT61" s="230"/>
      <c r="AU61" s="232"/>
      <c r="AV61" s="230"/>
      <c r="AW61" s="232"/>
      <c r="AX61" s="230"/>
      <c r="AZ61" s="82"/>
      <c r="BA61" s="82"/>
      <c r="BB61" s="212"/>
      <c r="BC61" s="175"/>
      <c r="BD61" s="82"/>
      <c r="BE61" s="175"/>
      <c r="BF61" s="82"/>
      <c r="BG61" s="175"/>
      <c r="BH61" s="82"/>
      <c r="BI61" s="1289"/>
      <c r="BK61" s="131"/>
      <c r="BL61" s="1288"/>
      <c r="BM61" s="249"/>
      <c r="BN61" s="250"/>
      <c r="BO61" s="250"/>
      <c r="BP61" s="250"/>
      <c r="BQ61" s="250"/>
      <c r="BR61" s="250"/>
      <c r="BS61" s="251"/>
      <c r="BU61" s="1321"/>
      <c r="BV61" s="153"/>
      <c r="BW61" s="1288"/>
      <c r="BX61" s="116"/>
      <c r="BY61" s="116"/>
      <c r="BZ61" s="1289"/>
      <c r="CA61" s="255"/>
      <c r="CB61" s="253"/>
      <c r="CC61" s="134"/>
      <c r="CD61" s="253"/>
      <c r="CE61" s="134"/>
      <c r="CF61" s="253"/>
      <c r="CG61" s="134"/>
      <c r="CH61" s="1266"/>
      <c r="CI61" s="1291" t="e">
        <v>#REF!</v>
      </c>
      <c r="CJ61" s="1278" t="e">
        <v>#REF!</v>
      </c>
      <c r="CK61" s="1263"/>
      <c r="CL61" s="79" t="s">
        <v>61</v>
      </c>
      <c r="CM61" s="113">
        <v>3300</v>
      </c>
      <c r="CN61" s="114">
        <v>3700</v>
      </c>
      <c r="CO61" s="1270"/>
      <c r="CP61" s="1281"/>
      <c r="CQ61" s="1270"/>
      <c r="CR61" s="1253"/>
      <c r="CS61" s="1272"/>
      <c r="CT61" s="1256"/>
      <c r="CU61" s="1256"/>
      <c r="CV61" s="1259"/>
      <c r="CW61" s="1272"/>
      <c r="CX61" s="1275"/>
      <c r="CY61" s="1261"/>
      <c r="CZ61" s="1263"/>
      <c r="DA61" s="1265"/>
      <c r="DB61" s="1266"/>
      <c r="DC61" s="133"/>
      <c r="DD61" s="1266"/>
      <c r="DE61" s="1268"/>
      <c r="DF61" s="1270"/>
      <c r="DG61" s="1253"/>
      <c r="DH61" s="1256"/>
      <c r="DI61" s="1256"/>
      <c r="DJ61" s="1256"/>
      <c r="DK61" s="1259"/>
      <c r="DL61" s="1256"/>
      <c r="DM61" s="1237"/>
      <c r="DN61" s="1239"/>
      <c r="DO61" s="1241"/>
      <c r="DP61" s="1243"/>
      <c r="DQ61" s="1243"/>
      <c r="DR61" s="1245"/>
      <c r="DS61" s="102"/>
      <c r="DT61" s="1313"/>
      <c r="DU61" s="192"/>
      <c r="DV61" s="246"/>
    </row>
    <row r="62" spans="1:126" ht="18.600000000000001" customHeight="1">
      <c r="A62" s="13" t="s">
        <v>383</v>
      </c>
      <c r="B62" s="1319"/>
      <c r="C62" s="1284"/>
      <c r="D62" s="1293" t="s">
        <v>62</v>
      </c>
      <c r="E62" s="106" t="s">
        <v>63</v>
      </c>
      <c r="F62" s="96"/>
      <c r="G62" s="107">
        <v>121680</v>
      </c>
      <c r="H62" s="108">
        <v>209930</v>
      </c>
      <c r="I62" s="107">
        <v>116340</v>
      </c>
      <c r="J62" s="108">
        <v>204590</v>
      </c>
      <c r="K62" s="84" t="s">
        <v>68</v>
      </c>
      <c r="L62" s="109">
        <v>1090</v>
      </c>
      <c r="M62" s="110">
        <v>1970</v>
      </c>
      <c r="N62" s="215" t="s">
        <v>224</v>
      </c>
      <c r="O62" s="216" t="s">
        <v>255</v>
      </c>
      <c r="P62" s="216" t="s">
        <v>59</v>
      </c>
      <c r="Q62" s="216" t="s">
        <v>256</v>
      </c>
      <c r="R62" s="216" t="s">
        <v>68</v>
      </c>
      <c r="S62" s="217">
        <v>2.8</v>
      </c>
      <c r="T62" s="218">
        <v>2.8</v>
      </c>
      <c r="U62" s="109">
        <v>1040</v>
      </c>
      <c r="V62" s="110">
        <v>1920</v>
      </c>
      <c r="W62" s="219" t="s">
        <v>224</v>
      </c>
      <c r="X62" s="216" t="s">
        <v>255</v>
      </c>
      <c r="Y62" s="219" t="s">
        <v>59</v>
      </c>
      <c r="Z62" s="216" t="s">
        <v>256</v>
      </c>
      <c r="AA62" s="219" t="s">
        <v>68</v>
      </c>
      <c r="AB62" s="217">
        <v>2.8</v>
      </c>
      <c r="AC62" s="220">
        <v>2.8</v>
      </c>
      <c r="AD62" s="115"/>
      <c r="AF62" s="117"/>
      <c r="AO62" s="115"/>
      <c r="AQ62" s="117"/>
      <c r="AY62" s="84" t="s">
        <v>68</v>
      </c>
      <c r="AZ62" s="237">
        <v>17650</v>
      </c>
      <c r="BA62" s="84" t="s">
        <v>68</v>
      </c>
      <c r="BB62" s="206">
        <v>170</v>
      </c>
      <c r="BC62" s="207" t="s">
        <v>224</v>
      </c>
      <c r="BD62" s="208" t="s">
        <v>255</v>
      </c>
      <c r="BE62" s="209" t="s">
        <v>68</v>
      </c>
      <c r="BF62" s="210" t="s">
        <v>256</v>
      </c>
      <c r="BG62" s="207" t="s">
        <v>68</v>
      </c>
      <c r="BH62" s="211">
        <v>2.6</v>
      </c>
      <c r="BI62" s="1289"/>
      <c r="BK62" s="150" t="s">
        <v>90</v>
      </c>
      <c r="BL62" s="1288"/>
      <c r="BM62" s="102" t="s">
        <v>90</v>
      </c>
      <c r="BS62" s="233"/>
      <c r="BT62" s="246"/>
      <c r="BU62" s="1321"/>
      <c r="BV62" s="131"/>
      <c r="BW62" s="1288"/>
      <c r="BX62" s="116"/>
      <c r="BY62" s="116"/>
      <c r="BZ62" s="1289"/>
      <c r="CA62" s="255"/>
      <c r="CB62" s="253"/>
      <c r="CC62" s="134"/>
      <c r="CD62" s="253"/>
      <c r="CE62" s="134"/>
      <c r="CF62" s="253"/>
      <c r="CG62" s="134"/>
      <c r="CH62" s="1266"/>
      <c r="CI62" s="1291" t="e">
        <v>#REF!</v>
      </c>
      <c r="CJ62" s="1278" t="e">
        <v>#REF!</v>
      </c>
      <c r="CK62" s="1263"/>
      <c r="CL62" s="79" t="s">
        <v>64</v>
      </c>
      <c r="CM62" s="113">
        <v>2900</v>
      </c>
      <c r="CN62" s="114">
        <v>3200</v>
      </c>
      <c r="CO62" s="1270"/>
      <c r="CP62" s="1281"/>
      <c r="CQ62" s="1270"/>
      <c r="CR62" s="1253"/>
      <c r="CS62" s="1272"/>
      <c r="CT62" s="1256"/>
      <c r="CU62" s="1256"/>
      <c r="CV62" s="1259"/>
      <c r="CW62" s="1272"/>
      <c r="CX62" s="1275"/>
      <c r="CY62" s="1261"/>
      <c r="CZ62" s="102"/>
      <c r="DA62" s="121"/>
      <c r="DB62" s="1266"/>
      <c r="DC62" s="133"/>
      <c r="DD62" s="1266"/>
      <c r="DE62" s="1268"/>
      <c r="DF62" s="1270"/>
      <c r="DG62" s="1253"/>
      <c r="DH62" s="1256"/>
      <c r="DI62" s="1256"/>
      <c r="DJ62" s="1256"/>
      <c r="DK62" s="1259"/>
      <c r="DL62" s="1256"/>
      <c r="DM62" s="1237"/>
      <c r="DN62" s="1239"/>
      <c r="DO62" s="1246">
        <v>0.01</v>
      </c>
      <c r="DP62" s="1248">
        <v>0.03</v>
      </c>
      <c r="DQ62" s="1248">
        <v>0.04</v>
      </c>
      <c r="DR62" s="1250">
        <v>0.05</v>
      </c>
      <c r="DS62" s="102"/>
      <c r="DT62" s="1313"/>
      <c r="DU62" s="192"/>
      <c r="DV62" s="246"/>
    </row>
    <row r="63" spans="1:126" ht="18.600000000000001" customHeight="1">
      <c r="A63" s="13" t="s">
        <v>384</v>
      </c>
      <c r="B63" s="1319"/>
      <c r="C63" s="1284"/>
      <c r="D63" s="1294"/>
      <c r="E63" s="122" t="s">
        <v>11</v>
      </c>
      <c r="F63" s="96"/>
      <c r="G63" s="123">
        <v>209930</v>
      </c>
      <c r="H63" s="124"/>
      <c r="I63" s="123">
        <v>204590</v>
      </c>
      <c r="J63" s="124"/>
      <c r="K63" s="84" t="s">
        <v>68</v>
      </c>
      <c r="L63" s="111">
        <v>1970</v>
      </c>
      <c r="M63" s="125"/>
      <c r="N63" s="238" t="s">
        <v>224</v>
      </c>
      <c r="O63" s="239" t="s">
        <v>255</v>
      </c>
      <c r="P63" s="239" t="s">
        <v>59</v>
      </c>
      <c r="Q63" s="239" t="s">
        <v>256</v>
      </c>
      <c r="R63" s="239" t="s">
        <v>68</v>
      </c>
      <c r="S63" s="240">
        <v>2.8</v>
      </c>
      <c r="T63" s="241"/>
      <c r="U63" s="111">
        <v>1920</v>
      </c>
      <c r="V63" s="125"/>
      <c r="W63" s="242" t="s">
        <v>224</v>
      </c>
      <c r="X63" s="239" t="s">
        <v>255</v>
      </c>
      <c r="Y63" s="243" t="s">
        <v>59</v>
      </c>
      <c r="Z63" s="239" t="s">
        <v>256</v>
      </c>
      <c r="AA63" s="243" t="s">
        <v>68</v>
      </c>
      <c r="AB63" s="240">
        <v>2.8</v>
      </c>
      <c r="AC63" s="244"/>
      <c r="AD63" s="115"/>
      <c r="AF63" s="117"/>
      <c r="AG63" s="245"/>
      <c r="AO63" s="115"/>
      <c r="AQ63" s="117"/>
      <c r="AR63" s="245"/>
      <c r="AY63" s="115"/>
      <c r="BI63" s="1289"/>
      <c r="BK63" s="150">
        <v>743100</v>
      </c>
      <c r="BL63" s="1288"/>
      <c r="BM63" s="247">
        <v>7430</v>
      </c>
      <c r="BN63" s="119" t="s">
        <v>267</v>
      </c>
      <c r="BO63" s="76" t="s">
        <v>255</v>
      </c>
      <c r="BP63" s="75" t="s">
        <v>68</v>
      </c>
      <c r="BQ63" s="234" t="s">
        <v>256</v>
      </c>
      <c r="BR63" s="181" t="s">
        <v>68</v>
      </c>
      <c r="BS63" s="248">
        <v>1.9</v>
      </c>
      <c r="BT63" s="116"/>
      <c r="BU63" s="1321"/>
      <c r="BV63" s="150"/>
      <c r="BW63" s="1288"/>
      <c r="BX63" s="116"/>
      <c r="BY63" s="116"/>
      <c r="BZ63" s="1289"/>
      <c r="CA63" s="255"/>
      <c r="CB63" s="253"/>
      <c r="CC63" s="134"/>
      <c r="CD63" s="253"/>
      <c r="CE63" s="134"/>
      <c r="CF63" s="253"/>
      <c r="CG63" s="134"/>
      <c r="CH63" s="1266"/>
      <c r="CI63" s="1292" t="e">
        <v>#REF!</v>
      </c>
      <c r="CJ63" s="1279" t="e">
        <v>#REF!</v>
      </c>
      <c r="CK63" s="1263"/>
      <c r="CL63" s="148" t="s">
        <v>65</v>
      </c>
      <c r="CM63" s="128">
        <v>2600</v>
      </c>
      <c r="CN63" s="129">
        <v>2900</v>
      </c>
      <c r="CO63" s="1270"/>
      <c r="CP63" s="1282"/>
      <c r="CQ63" s="1270"/>
      <c r="CR63" s="1254"/>
      <c r="CS63" s="1273"/>
      <c r="CT63" s="1257"/>
      <c r="CU63" s="1257"/>
      <c r="CV63" s="1260"/>
      <c r="CW63" s="1273"/>
      <c r="CX63" s="1276"/>
      <c r="CY63" s="1262"/>
      <c r="CZ63" s="102"/>
      <c r="DA63" s="121"/>
      <c r="DB63" s="1266"/>
      <c r="DC63" s="133"/>
      <c r="DD63" s="1266"/>
      <c r="DE63" s="1269"/>
      <c r="DF63" s="1270"/>
      <c r="DG63" s="1254"/>
      <c r="DH63" s="1257"/>
      <c r="DI63" s="1257"/>
      <c r="DJ63" s="1257"/>
      <c r="DK63" s="1260"/>
      <c r="DL63" s="1257"/>
      <c r="DM63" s="1238"/>
      <c r="DN63" s="1239"/>
      <c r="DO63" s="1247"/>
      <c r="DP63" s="1249"/>
      <c r="DQ63" s="1249"/>
      <c r="DR63" s="1251"/>
      <c r="DS63" s="102"/>
      <c r="DT63" s="1313"/>
      <c r="DU63" s="192"/>
      <c r="DV63" s="246"/>
    </row>
    <row r="64" spans="1:126" ht="18.600000000000001" customHeight="1">
      <c r="A64" s="13" t="s">
        <v>385</v>
      </c>
      <c r="B64" s="1319"/>
      <c r="C64" s="1295" t="s">
        <v>85</v>
      </c>
      <c r="D64" s="1286" t="s">
        <v>57</v>
      </c>
      <c r="E64" s="95" t="s">
        <v>58</v>
      </c>
      <c r="F64" s="96"/>
      <c r="G64" s="97">
        <v>40430</v>
      </c>
      <c r="H64" s="98">
        <v>49250</v>
      </c>
      <c r="I64" s="97">
        <v>35540</v>
      </c>
      <c r="J64" s="98">
        <v>44360</v>
      </c>
      <c r="K64" s="84" t="s">
        <v>68</v>
      </c>
      <c r="L64" s="99">
        <v>380</v>
      </c>
      <c r="M64" s="100">
        <v>460</v>
      </c>
      <c r="N64" s="193" t="s">
        <v>224</v>
      </c>
      <c r="O64" s="194" t="s">
        <v>255</v>
      </c>
      <c r="P64" s="195" t="s">
        <v>68</v>
      </c>
      <c r="Q64" s="196" t="s">
        <v>256</v>
      </c>
      <c r="R64" s="195" t="s">
        <v>68</v>
      </c>
      <c r="S64" s="197">
        <v>2.9</v>
      </c>
      <c r="T64" s="198">
        <v>2.9</v>
      </c>
      <c r="U64" s="99">
        <v>330</v>
      </c>
      <c r="V64" s="100">
        <v>410</v>
      </c>
      <c r="W64" s="199" t="s">
        <v>224</v>
      </c>
      <c r="X64" s="194" t="s">
        <v>255</v>
      </c>
      <c r="Y64" s="199" t="s">
        <v>68</v>
      </c>
      <c r="Z64" s="196" t="s">
        <v>256</v>
      </c>
      <c r="AA64" s="199" t="s">
        <v>68</v>
      </c>
      <c r="AB64" s="197">
        <v>2.9</v>
      </c>
      <c r="AC64" s="200">
        <v>2.8</v>
      </c>
      <c r="AD64" s="84" t="s">
        <v>68</v>
      </c>
      <c r="AE64" s="201">
        <v>8820</v>
      </c>
      <c r="AF64" s="84" t="s">
        <v>68</v>
      </c>
      <c r="AG64" s="202">
        <v>80</v>
      </c>
      <c r="AH64" s="203" t="s">
        <v>224</v>
      </c>
      <c r="AI64" s="194" t="s">
        <v>255</v>
      </c>
      <c r="AJ64" s="199" t="s">
        <v>68</v>
      </c>
      <c r="AK64" s="196" t="s">
        <v>256</v>
      </c>
      <c r="AL64" s="199" t="s">
        <v>68</v>
      </c>
      <c r="AM64" s="204">
        <v>2.8</v>
      </c>
      <c r="AN64" s="205" t="s">
        <v>257</v>
      </c>
      <c r="AO64" s="84" t="s">
        <v>68</v>
      </c>
      <c r="AP64" s="101">
        <v>3530</v>
      </c>
      <c r="AQ64" s="84" t="s">
        <v>68</v>
      </c>
      <c r="AR64" s="206">
        <v>30</v>
      </c>
      <c r="AS64" s="207" t="s">
        <v>224</v>
      </c>
      <c r="AT64" s="208" t="s">
        <v>255</v>
      </c>
      <c r="AU64" s="209" t="s">
        <v>68</v>
      </c>
      <c r="AV64" s="210" t="s">
        <v>256</v>
      </c>
      <c r="AW64" s="209" t="s">
        <v>68</v>
      </c>
      <c r="AX64" s="211">
        <v>3.7</v>
      </c>
      <c r="AZ64" s="82"/>
      <c r="BA64" s="82"/>
      <c r="BB64" s="212"/>
      <c r="BC64" s="175"/>
      <c r="BD64" s="82"/>
      <c r="BE64" s="175"/>
      <c r="BF64" s="82"/>
      <c r="BG64" s="175"/>
      <c r="BH64" s="82"/>
      <c r="BI64" s="1289"/>
      <c r="BK64" s="131"/>
      <c r="BL64" s="1288"/>
      <c r="BM64" s="249"/>
      <c r="BN64" s="250"/>
      <c r="BO64" s="250"/>
      <c r="BP64" s="250"/>
      <c r="BQ64" s="250"/>
      <c r="BR64" s="250"/>
      <c r="BS64" s="251"/>
      <c r="BU64" s="1321"/>
      <c r="BV64" s="153"/>
      <c r="BW64" s="1288"/>
      <c r="BX64" s="116"/>
      <c r="BY64" s="116"/>
      <c r="BZ64" s="1289"/>
      <c r="CA64" s="255"/>
      <c r="CB64" s="253"/>
      <c r="CC64" s="134"/>
      <c r="CD64" s="253"/>
      <c r="CE64" s="134"/>
      <c r="CF64" s="253"/>
      <c r="CG64" s="134"/>
      <c r="CH64" s="1266" t="s">
        <v>68</v>
      </c>
      <c r="CI64" s="1290">
        <v>3200</v>
      </c>
      <c r="CJ64" s="1277">
        <v>3500</v>
      </c>
      <c r="CK64" s="1263" t="s">
        <v>68</v>
      </c>
      <c r="CL64" s="147" t="s">
        <v>60</v>
      </c>
      <c r="CM64" s="104">
        <v>5500</v>
      </c>
      <c r="CN64" s="105">
        <v>6200</v>
      </c>
      <c r="CO64" s="1270" t="s">
        <v>68</v>
      </c>
      <c r="CP64" s="1280">
        <v>4410</v>
      </c>
      <c r="CQ64" s="1270" t="s">
        <v>68</v>
      </c>
      <c r="CR64" s="1252">
        <v>40</v>
      </c>
      <c r="CS64" s="1271" t="s">
        <v>224</v>
      </c>
      <c r="CT64" s="1255" t="s">
        <v>255</v>
      </c>
      <c r="CU64" s="1255" t="s">
        <v>68</v>
      </c>
      <c r="CV64" s="1258" t="s">
        <v>258</v>
      </c>
      <c r="CW64" s="1271" t="s">
        <v>68</v>
      </c>
      <c r="CX64" s="1274">
        <v>3</v>
      </c>
      <c r="CY64" s="1261" t="s">
        <v>259</v>
      </c>
      <c r="CZ64" s="1263" t="s">
        <v>68</v>
      </c>
      <c r="DA64" s="1264">
        <v>4900</v>
      </c>
      <c r="DB64" s="1266"/>
      <c r="DC64" s="133"/>
      <c r="DD64" s="1266" t="s">
        <v>69</v>
      </c>
      <c r="DE64" s="1267">
        <v>4840</v>
      </c>
      <c r="DF64" s="1270" t="s">
        <v>68</v>
      </c>
      <c r="DG64" s="1252">
        <v>40</v>
      </c>
      <c r="DH64" s="1255" t="s">
        <v>224</v>
      </c>
      <c r="DI64" s="1255" t="s">
        <v>255</v>
      </c>
      <c r="DJ64" s="1255" t="s">
        <v>68</v>
      </c>
      <c r="DK64" s="1258" t="s">
        <v>258</v>
      </c>
      <c r="DL64" s="1255" t="s">
        <v>68</v>
      </c>
      <c r="DM64" s="1236">
        <v>2.2999999999999998</v>
      </c>
      <c r="DN64" s="1239" t="s">
        <v>69</v>
      </c>
      <c r="DO64" s="1240" t="s">
        <v>260</v>
      </c>
      <c r="DP64" s="1242" t="s">
        <v>260</v>
      </c>
      <c r="DQ64" s="1242" t="s">
        <v>260</v>
      </c>
      <c r="DR64" s="1244" t="s">
        <v>260</v>
      </c>
      <c r="DS64" s="102"/>
      <c r="DT64" s="1313"/>
      <c r="DU64" s="192"/>
      <c r="DV64" s="246"/>
    </row>
    <row r="65" spans="1:126" ht="18.600000000000001" customHeight="1">
      <c r="A65" s="13" t="s">
        <v>386</v>
      </c>
      <c r="B65" s="1319"/>
      <c r="C65" s="1296"/>
      <c r="D65" s="1287"/>
      <c r="E65" s="106" t="s">
        <v>8</v>
      </c>
      <c r="F65" s="96"/>
      <c r="G65" s="107">
        <v>49250</v>
      </c>
      <c r="H65" s="108">
        <v>119850</v>
      </c>
      <c r="I65" s="107">
        <v>44360</v>
      </c>
      <c r="J65" s="108">
        <v>114960</v>
      </c>
      <c r="K65" s="84" t="s">
        <v>68</v>
      </c>
      <c r="L65" s="109">
        <v>460</v>
      </c>
      <c r="M65" s="110">
        <v>1070</v>
      </c>
      <c r="N65" s="215" t="s">
        <v>224</v>
      </c>
      <c r="O65" s="216" t="s">
        <v>255</v>
      </c>
      <c r="P65" s="216" t="s">
        <v>59</v>
      </c>
      <c r="Q65" s="216" t="s">
        <v>256</v>
      </c>
      <c r="R65" s="216" t="s">
        <v>68</v>
      </c>
      <c r="S65" s="217">
        <v>2.9</v>
      </c>
      <c r="T65" s="218">
        <v>2.8</v>
      </c>
      <c r="U65" s="109">
        <v>410</v>
      </c>
      <c r="V65" s="110">
        <v>1020</v>
      </c>
      <c r="W65" s="219" t="s">
        <v>224</v>
      </c>
      <c r="X65" s="216" t="s">
        <v>255</v>
      </c>
      <c r="Y65" s="219" t="s">
        <v>59</v>
      </c>
      <c r="Z65" s="216" t="s">
        <v>256</v>
      </c>
      <c r="AA65" s="219" t="s">
        <v>68</v>
      </c>
      <c r="AB65" s="217">
        <v>2.8</v>
      </c>
      <c r="AC65" s="220">
        <v>2.8</v>
      </c>
      <c r="AD65" s="84" t="s">
        <v>68</v>
      </c>
      <c r="AE65" s="221">
        <v>8820</v>
      </c>
      <c r="AF65" s="84" t="s">
        <v>68</v>
      </c>
      <c r="AG65" s="222">
        <v>80</v>
      </c>
      <c r="AH65" s="223" t="s">
        <v>224</v>
      </c>
      <c r="AI65" s="224" t="s">
        <v>255</v>
      </c>
      <c r="AJ65" s="225" t="s">
        <v>68</v>
      </c>
      <c r="AK65" s="226" t="s">
        <v>256</v>
      </c>
      <c r="AL65" s="227" t="s">
        <v>68</v>
      </c>
      <c r="AM65" s="228">
        <v>2.8</v>
      </c>
      <c r="AN65" s="229"/>
      <c r="AP65" s="230"/>
      <c r="AQ65" s="71"/>
      <c r="AR65" s="231"/>
      <c r="AS65" s="232"/>
      <c r="AT65" s="230"/>
      <c r="AU65" s="232"/>
      <c r="AV65" s="230"/>
      <c r="AW65" s="232"/>
      <c r="AX65" s="230"/>
      <c r="AZ65" s="82"/>
      <c r="BA65" s="82"/>
      <c r="BB65" s="212"/>
      <c r="BC65" s="175"/>
      <c r="BD65" s="82"/>
      <c r="BE65" s="175"/>
      <c r="BF65" s="82"/>
      <c r="BG65" s="175"/>
      <c r="BH65" s="82"/>
      <c r="BI65" s="1289"/>
      <c r="BK65" s="150" t="s">
        <v>91</v>
      </c>
      <c r="BL65" s="1288"/>
      <c r="BM65" s="102" t="s">
        <v>91</v>
      </c>
      <c r="BS65" s="233"/>
      <c r="BT65" s="246"/>
      <c r="BU65" s="1321"/>
      <c r="BV65" s="131"/>
      <c r="BW65" s="1288"/>
      <c r="BX65" s="116"/>
      <c r="BY65" s="116"/>
      <c r="BZ65" s="1289"/>
      <c r="CA65" s="255"/>
      <c r="CB65" s="253"/>
      <c r="CC65" s="134"/>
      <c r="CD65" s="253"/>
      <c r="CE65" s="134"/>
      <c r="CF65" s="253"/>
      <c r="CG65" s="134"/>
      <c r="CH65" s="1266"/>
      <c r="CI65" s="1291" t="e">
        <v>#REF!</v>
      </c>
      <c r="CJ65" s="1278" t="e">
        <v>#REF!</v>
      </c>
      <c r="CK65" s="1263"/>
      <c r="CL65" s="79" t="s">
        <v>61</v>
      </c>
      <c r="CM65" s="113">
        <v>3000</v>
      </c>
      <c r="CN65" s="114">
        <v>3400</v>
      </c>
      <c r="CO65" s="1270"/>
      <c r="CP65" s="1281"/>
      <c r="CQ65" s="1270"/>
      <c r="CR65" s="1253"/>
      <c r="CS65" s="1272"/>
      <c r="CT65" s="1256"/>
      <c r="CU65" s="1256"/>
      <c r="CV65" s="1259"/>
      <c r="CW65" s="1272"/>
      <c r="CX65" s="1275"/>
      <c r="CY65" s="1261"/>
      <c r="CZ65" s="1263"/>
      <c r="DA65" s="1265"/>
      <c r="DB65" s="1266"/>
      <c r="DC65" s="133"/>
      <c r="DD65" s="1266"/>
      <c r="DE65" s="1268"/>
      <c r="DF65" s="1270"/>
      <c r="DG65" s="1253"/>
      <c r="DH65" s="1256"/>
      <c r="DI65" s="1256"/>
      <c r="DJ65" s="1256"/>
      <c r="DK65" s="1259"/>
      <c r="DL65" s="1256"/>
      <c r="DM65" s="1237"/>
      <c r="DN65" s="1239"/>
      <c r="DO65" s="1241"/>
      <c r="DP65" s="1243"/>
      <c r="DQ65" s="1243"/>
      <c r="DR65" s="1245"/>
      <c r="DS65" s="102"/>
      <c r="DT65" s="1313"/>
      <c r="DU65" s="192"/>
      <c r="DV65" s="246"/>
    </row>
    <row r="66" spans="1:126" ht="18.600000000000001" customHeight="1">
      <c r="A66" s="13" t="s">
        <v>387</v>
      </c>
      <c r="B66" s="1319"/>
      <c r="C66" s="1296"/>
      <c r="D66" s="1293" t="s">
        <v>62</v>
      </c>
      <c r="E66" s="106" t="s">
        <v>63</v>
      </c>
      <c r="F66" s="96"/>
      <c r="G66" s="107">
        <v>119850</v>
      </c>
      <c r="H66" s="108">
        <v>208100</v>
      </c>
      <c r="I66" s="107">
        <v>114960</v>
      </c>
      <c r="J66" s="108">
        <v>203210</v>
      </c>
      <c r="K66" s="84" t="s">
        <v>68</v>
      </c>
      <c r="L66" s="109">
        <v>1070</v>
      </c>
      <c r="M66" s="110">
        <v>1950</v>
      </c>
      <c r="N66" s="215" t="s">
        <v>224</v>
      </c>
      <c r="O66" s="216" t="s">
        <v>255</v>
      </c>
      <c r="P66" s="216" t="s">
        <v>59</v>
      </c>
      <c r="Q66" s="216" t="s">
        <v>256</v>
      </c>
      <c r="R66" s="216" t="s">
        <v>68</v>
      </c>
      <c r="S66" s="217">
        <v>2.8</v>
      </c>
      <c r="T66" s="218">
        <v>2.8</v>
      </c>
      <c r="U66" s="109">
        <v>1020</v>
      </c>
      <c r="V66" s="110">
        <v>1900</v>
      </c>
      <c r="W66" s="219" t="s">
        <v>224</v>
      </c>
      <c r="X66" s="216" t="s">
        <v>255</v>
      </c>
      <c r="Y66" s="219" t="s">
        <v>59</v>
      </c>
      <c r="Z66" s="216" t="s">
        <v>256</v>
      </c>
      <c r="AA66" s="219" t="s">
        <v>68</v>
      </c>
      <c r="AB66" s="217">
        <v>2.8</v>
      </c>
      <c r="AC66" s="220">
        <v>2.8</v>
      </c>
      <c r="AD66" s="115"/>
      <c r="AF66" s="117"/>
      <c r="AO66" s="115"/>
      <c r="AQ66" s="117"/>
      <c r="AY66" s="84" t="s">
        <v>68</v>
      </c>
      <c r="AZ66" s="237">
        <v>17650</v>
      </c>
      <c r="BA66" s="84" t="s">
        <v>68</v>
      </c>
      <c r="BB66" s="206">
        <v>170</v>
      </c>
      <c r="BC66" s="207" t="s">
        <v>224</v>
      </c>
      <c r="BD66" s="208" t="s">
        <v>255</v>
      </c>
      <c r="BE66" s="209" t="s">
        <v>68</v>
      </c>
      <c r="BF66" s="210" t="s">
        <v>256</v>
      </c>
      <c r="BG66" s="207" t="s">
        <v>68</v>
      </c>
      <c r="BH66" s="211">
        <v>2.6</v>
      </c>
      <c r="BI66" s="1289"/>
      <c r="BK66" s="150">
        <v>785700</v>
      </c>
      <c r="BL66" s="1288"/>
      <c r="BM66" s="247">
        <v>7850</v>
      </c>
      <c r="BN66" s="119" t="s">
        <v>267</v>
      </c>
      <c r="BO66" s="76" t="s">
        <v>255</v>
      </c>
      <c r="BP66" s="75" t="s">
        <v>68</v>
      </c>
      <c r="BQ66" s="234" t="s">
        <v>256</v>
      </c>
      <c r="BR66" s="181" t="s">
        <v>68</v>
      </c>
      <c r="BS66" s="248">
        <v>2</v>
      </c>
      <c r="BT66" s="116"/>
      <c r="BU66" s="1321"/>
      <c r="BV66" s="150"/>
      <c r="BW66" s="1288"/>
      <c r="BX66" s="116"/>
      <c r="BY66" s="116"/>
      <c r="BZ66" s="1289"/>
      <c r="CA66" s="255"/>
      <c r="CB66" s="253"/>
      <c r="CC66" s="134"/>
      <c r="CD66" s="253"/>
      <c r="CE66" s="134"/>
      <c r="CF66" s="253"/>
      <c r="CG66" s="134"/>
      <c r="CH66" s="1266"/>
      <c r="CI66" s="1291" t="e">
        <v>#REF!</v>
      </c>
      <c r="CJ66" s="1278" t="e">
        <v>#REF!</v>
      </c>
      <c r="CK66" s="1263"/>
      <c r="CL66" s="79" t="s">
        <v>64</v>
      </c>
      <c r="CM66" s="113">
        <v>2600</v>
      </c>
      <c r="CN66" s="114">
        <v>2900</v>
      </c>
      <c r="CO66" s="1270"/>
      <c r="CP66" s="1281"/>
      <c r="CQ66" s="1270"/>
      <c r="CR66" s="1253"/>
      <c r="CS66" s="1272"/>
      <c r="CT66" s="1256"/>
      <c r="CU66" s="1256"/>
      <c r="CV66" s="1259"/>
      <c r="CW66" s="1272"/>
      <c r="CX66" s="1275"/>
      <c r="CY66" s="1261"/>
      <c r="CZ66" s="102"/>
      <c r="DA66" s="121"/>
      <c r="DB66" s="1266"/>
      <c r="DC66" s="133"/>
      <c r="DD66" s="1266"/>
      <c r="DE66" s="1268"/>
      <c r="DF66" s="1270"/>
      <c r="DG66" s="1253"/>
      <c r="DH66" s="1256"/>
      <c r="DI66" s="1256"/>
      <c r="DJ66" s="1256"/>
      <c r="DK66" s="1259"/>
      <c r="DL66" s="1256"/>
      <c r="DM66" s="1237"/>
      <c r="DN66" s="1239"/>
      <c r="DO66" s="1246">
        <v>0.01</v>
      </c>
      <c r="DP66" s="1248">
        <v>0.03</v>
      </c>
      <c r="DQ66" s="1248">
        <v>0.04</v>
      </c>
      <c r="DR66" s="1250">
        <v>0.06</v>
      </c>
      <c r="DS66" s="102"/>
      <c r="DT66" s="1313"/>
      <c r="DU66" s="192"/>
      <c r="DV66" s="246"/>
    </row>
    <row r="67" spans="1:126" ht="18.600000000000001" customHeight="1">
      <c r="A67" s="13" t="s">
        <v>388</v>
      </c>
      <c r="B67" s="1319"/>
      <c r="C67" s="1297"/>
      <c r="D67" s="1294"/>
      <c r="E67" s="122" t="s">
        <v>11</v>
      </c>
      <c r="F67" s="96"/>
      <c r="G67" s="123">
        <v>208100</v>
      </c>
      <c r="H67" s="124"/>
      <c r="I67" s="123">
        <v>203210</v>
      </c>
      <c r="J67" s="124"/>
      <c r="K67" s="84" t="s">
        <v>68</v>
      </c>
      <c r="L67" s="111">
        <v>1950</v>
      </c>
      <c r="M67" s="125"/>
      <c r="N67" s="238" t="s">
        <v>224</v>
      </c>
      <c r="O67" s="239" t="s">
        <v>255</v>
      </c>
      <c r="P67" s="239" t="s">
        <v>59</v>
      </c>
      <c r="Q67" s="239" t="s">
        <v>256</v>
      </c>
      <c r="R67" s="239" t="s">
        <v>68</v>
      </c>
      <c r="S67" s="240">
        <v>2.8</v>
      </c>
      <c r="T67" s="241"/>
      <c r="U67" s="111">
        <v>1900</v>
      </c>
      <c r="V67" s="125"/>
      <c r="W67" s="242" t="s">
        <v>224</v>
      </c>
      <c r="X67" s="239" t="s">
        <v>255</v>
      </c>
      <c r="Y67" s="243" t="s">
        <v>59</v>
      </c>
      <c r="Z67" s="239" t="s">
        <v>256</v>
      </c>
      <c r="AA67" s="243" t="s">
        <v>68</v>
      </c>
      <c r="AB67" s="240">
        <v>2.8</v>
      </c>
      <c r="AC67" s="244"/>
      <c r="AD67" s="115"/>
      <c r="AF67" s="117"/>
      <c r="AG67" s="245"/>
      <c r="AO67" s="115"/>
      <c r="AQ67" s="117"/>
      <c r="AR67" s="245"/>
      <c r="AY67" s="115"/>
      <c r="BI67" s="1289"/>
      <c r="BK67" s="131"/>
      <c r="BL67" s="1288"/>
      <c r="BM67" s="249"/>
      <c r="BN67" s="250"/>
      <c r="BO67" s="250"/>
      <c r="BP67" s="250"/>
      <c r="BQ67" s="250"/>
      <c r="BR67" s="250"/>
      <c r="BS67" s="251"/>
      <c r="BU67" s="1321"/>
      <c r="BV67" s="153"/>
      <c r="BW67" s="1288"/>
      <c r="BX67" s="116"/>
      <c r="BY67" s="116"/>
      <c r="BZ67" s="1289"/>
      <c r="CA67" s="255"/>
      <c r="CB67" s="253"/>
      <c r="CC67" s="134"/>
      <c r="CD67" s="253"/>
      <c r="CE67" s="134"/>
      <c r="CF67" s="253"/>
      <c r="CG67" s="134"/>
      <c r="CH67" s="1266"/>
      <c r="CI67" s="1292" t="e">
        <v>#REF!</v>
      </c>
      <c r="CJ67" s="1279" t="e">
        <v>#REF!</v>
      </c>
      <c r="CK67" s="1263"/>
      <c r="CL67" s="148" t="s">
        <v>65</v>
      </c>
      <c r="CM67" s="128">
        <v>2400</v>
      </c>
      <c r="CN67" s="129">
        <v>2600</v>
      </c>
      <c r="CO67" s="1270"/>
      <c r="CP67" s="1282"/>
      <c r="CQ67" s="1270"/>
      <c r="CR67" s="1254"/>
      <c r="CS67" s="1273"/>
      <c r="CT67" s="1257"/>
      <c r="CU67" s="1257"/>
      <c r="CV67" s="1260"/>
      <c r="CW67" s="1273"/>
      <c r="CX67" s="1276"/>
      <c r="CY67" s="1262"/>
      <c r="CZ67" s="102"/>
      <c r="DA67" s="121"/>
      <c r="DB67" s="1266"/>
      <c r="DC67" s="133"/>
      <c r="DD67" s="1266"/>
      <c r="DE67" s="1269"/>
      <c r="DF67" s="1270"/>
      <c r="DG67" s="1254"/>
      <c r="DH67" s="1257"/>
      <c r="DI67" s="1257"/>
      <c r="DJ67" s="1257"/>
      <c r="DK67" s="1260"/>
      <c r="DL67" s="1257"/>
      <c r="DM67" s="1238"/>
      <c r="DN67" s="1239"/>
      <c r="DO67" s="1247"/>
      <c r="DP67" s="1249"/>
      <c r="DQ67" s="1249"/>
      <c r="DR67" s="1251"/>
      <c r="DS67" s="102"/>
      <c r="DT67" s="1313"/>
      <c r="DU67" s="192"/>
      <c r="DV67" s="246"/>
    </row>
    <row r="68" spans="1:126" ht="18.600000000000001" customHeight="1">
      <c r="A68" s="13" t="s">
        <v>389</v>
      </c>
      <c r="B68" s="1319"/>
      <c r="C68" s="1283" t="s">
        <v>87</v>
      </c>
      <c r="D68" s="1286" t="s">
        <v>57</v>
      </c>
      <c r="E68" s="95" t="s">
        <v>58</v>
      </c>
      <c r="F68" s="96"/>
      <c r="G68" s="97">
        <v>38890</v>
      </c>
      <c r="H68" s="98">
        <v>47710</v>
      </c>
      <c r="I68" s="97">
        <v>34370</v>
      </c>
      <c r="J68" s="98">
        <v>43190</v>
      </c>
      <c r="K68" s="84" t="s">
        <v>68</v>
      </c>
      <c r="L68" s="99">
        <v>360</v>
      </c>
      <c r="M68" s="100">
        <v>440</v>
      </c>
      <c r="N68" s="193" t="s">
        <v>224</v>
      </c>
      <c r="O68" s="194" t="s">
        <v>255</v>
      </c>
      <c r="P68" s="195" t="s">
        <v>68</v>
      </c>
      <c r="Q68" s="196" t="s">
        <v>256</v>
      </c>
      <c r="R68" s="195" t="s">
        <v>68</v>
      </c>
      <c r="S68" s="197">
        <v>2.9</v>
      </c>
      <c r="T68" s="198">
        <v>2.9</v>
      </c>
      <c r="U68" s="99">
        <v>320</v>
      </c>
      <c r="V68" s="100">
        <v>400</v>
      </c>
      <c r="W68" s="199" t="s">
        <v>224</v>
      </c>
      <c r="X68" s="194" t="s">
        <v>255</v>
      </c>
      <c r="Y68" s="199" t="s">
        <v>68</v>
      </c>
      <c r="Z68" s="196" t="s">
        <v>256</v>
      </c>
      <c r="AA68" s="199" t="s">
        <v>68</v>
      </c>
      <c r="AB68" s="197">
        <v>2.8</v>
      </c>
      <c r="AC68" s="200">
        <v>2.8</v>
      </c>
      <c r="AD68" s="84" t="s">
        <v>68</v>
      </c>
      <c r="AE68" s="201">
        <v>8820</v>
      </c>
      <c r="AF68" s="84" t="s">
        <v>68</v>
      </c>
      <c r="AG68" s="202">
        <v>80</v>
      </c>
      <c r="AH68" s="203" t="s">
        <v>224</v>
      </c>
      <c r="AI68" s="194" t="s">
        <v>255</v>
      </c>
      <c r="AJ68" s="199" t="s">
        <v>68</v>
      </c>
      <c r="AK68" s="196" t="s">
        <v>256</v>
      </c>
      <c r="AL68" s="199" t="s">
        <v>68</v>
      </c>
      <c r="AM68" s="204">
        <v>2.8</v>
      </c>
      <c r="AN68" s="205" t="s">
        <v>257</v>
      </c>
      <c r="AO68" s="84" t="s">
        <v>68</v>
      </c>
      <c r="AP68" s="101">
        <v>3530</v>
      </c>
      <c r="AQ68" s="84" t="s">
        <v>68</v>
      </c>
      <c r="AR68" s="206">
        <v>30</v>
      </c>
      <c r="AS68" s="207" t="s">
        <v>224</v>
      </c>
      <c r="AT68" s="208" t="s">
        <v>255</v>
      </c>
      <c r="AU68" s="209" t="s">
        <v>68</v>
      </c>
      <c r="AV68" s="210" t="s">
        <v>256</v>
      </c>
      <c r="AW68" s="209" t="s">
        <v>68</v>
      </c>
      <c r="AX68" s="211">
        <v>3.7</v>
      </c>
      <c r="AZ68" s="82"/>
      <c r="BA68" s="82"/>
      <c r="BB68" s="212"/>
      <c r="BC68" s="175"/>
      <c r="BD68" s="82"/>
      <c r="BE68" s="175"/>
      <c r="BF68" s="82"/>
      <c r="BG68" s="175"/>
      <c r="BH68" s="82"/>
      <c r="BI68" s="1289"/>
      <c r="BK68" s="150" t="s">
        <v>93</v>
      </c>
      <c r="BL68" s="1288"/>
      <c r="BM68" s="102" t="s">
        <v>93</v>
      </c>
      <c r="BS68" s="233"/>
      <c r="BT68" s="246"/>
      <c r="BU68" s="1321"/>
      <c r="BV68" s="131"/>
      <c r="BW68" s="1288"/>
      <c r="BX68" s="116"/>
      <c r="BY68" s="116"/>
      <c r="BZ68" s="1289"/>
      <c r="CA68" s="255"/>
      <c r="CB68" s="253"/>
      <c r="CC68" s="134"/>
      <c r="CD68" s="253"/>
      <c r="CE68" s="134"/>
      <c r="CF68" s="253"/>
      <c r="CG68" s="134"/>
      <c r="CH68" s="1266" t="s">
        <v>68</v>
      </c>
      <c r="CI68" s="1290">
        <v>2900</v>
      </c>
      <c r="CJ68" s="1277">
        <v>3200</v>
      </c>
      <c r="CK68" s="1263" t="s">
        <v>68</v>
      </c>
      <c r="CL68" s="147" t="s">
        <v>60</v>
      </c>
      <c r="CM68" s="104">
        <v>5100</v>
      </c>
      <c r="CN68" s="105">
        <v>5700</v>
      </c>
      <c r="CO68" s="1270" t="s">
        <v>68</v>
      </c>
      <c r="CP68" s="1280">
        <v>4070</v>
      </c>
      <c r="CQ68" s="1270" t="s">
        <v>68</v>
      </c>
      <c r="CR68" s="1252">
        <v>40</v>
      </c>
      <c r="CS68" s="1271" t="s">
        <v>224</v>
      </c>
      <c r="CT68" s="1255" t="s">
        <v>255</v>
      </c>
      <c r="CU68" s="1255" t="s">
        <v>68</v>
      </c>
      <c r="CV68" s="1258" t="s">
        <v>258</v>
      </c>
      <c r="CW68" s="1271" t="s">
        <v>68</v>
      </c>
      <c r="CX68" s="1274">
        <v>2.8</v>
      </c>
      <c r="CY68" s="1261" t="s">
        <v>259</v>
      </c>
      <c r="CZ68" s="1263" t="s">
        <v>68</v>
      </c>
      <c r="DA68" s="1264">
        <v>4900</v>
      </c>
      <c r="DB68" s="1266"/>
      <c r="DC68" s="133"/>
      <c r="DD68" s="1266" t="s">
        <v>69</v>
      </c>
      <c r="DE68" s="1267">
        <v>4470</v>
      </c>
      <c r="DF68" s="1270" t="s">
        <v>68</v>
      </c>
      <c r="DG68" s="1252">
        <v>40</v>
      </c>
      <c r="DH68" s="1255" t="s">
        <v>224</v>
      </c>
      <c r="DI68" s="1255" t="s">
        <v>255</v>
      </c>
      <c r="DJ68" s="1255" t="s">
        <v>68</v>
      </c>
      <c r="DK68" s="1258" t="s">
        <v>258</v>
      </c>
      <c r="DL68" s="1255" t="s">
        <v>68</v>
      </c>
      <c r="DM68" s="1236">
        <v>2.1</v>
      </c>
      <c r="DN68" s="1239" t="s">
        <v>69</v>
      </c>
      <c r="DO68" s="1240" t="s">
        <v>260</v>
      </c>
      <c r="DP68" s="1242" t="s">
        <v>260</v>
      </c>
      <c r="DQ68" s="1242" t="s">
        <v>260</v>
      </c>
      <c r="DR68" s="1244" t="s">
        <v>260</v>
      </c>
      <c r="DS68" s="102"/>
      <c r="DT68" s="1313"/>
      <c r="DU68" s="192"/>
      <c r="DV68" s="246"/>
    </row>
    <row r="69" spans="1:126" ht="18.600000000000001" customHeight="1">
      <c r="A69" s="13" t="s">
        <v>390</v>
      </c>
      <c r="B69" s="1319"/>
      <c r="C69" s="1284"/>
      <c r="D69" s="1287"/>
      <c r="E69" s="106" t="s">
        <v>8</v>
      </c>
      <c r="F69" s="96"/>
      <c r="G69" s="107">
        <v>47710</v>
      </c>
      <c r="H69" s="108">
        <v>118310</v>
      </c>
      <c r="I69" s="107">
        <v>43190</v>
      </c>
      <c r="J69" s="108">
        <v>113790</v>
      </c>
      <c r="K69" s="84" t="s">
        <v>68</v>
      </c>
      <c r="L69" s="109">
        <v>440</v>
      </c>
      <c r="M69" s="110">
        <v>1060</v>
      </c>
      <c r="N69" s="215" t="s">
        <v>224</v>
      </c>
      <c r="O69" s="216" t="s">
        <v>255</v>
      </c>
      <c r="P69" s="216" t="s">
        <v>59</v>
      </c>
      <c r="Q69" s="216" t="s">
        <v>256</v>
      </c>
      <c r="R69" s="216" t="s">
        <v>68</v>
      </c>
      <c r="S69" s="217">
        <v>2.9</v>
      </c>
      <c r="T69" s="218">
        <v>2.8</v>
      </c>
      <c r="U69" s="109">
        <v>400</v>
      </c>
      <c r="V69" s="110">
        <v>1010</v>
      </c>
      <c r="W69" s="219" t="s">
        <v>224</v>
      </c>
      <c r="X69" s="216" t="s">
        <v>255</v>
      </c>
      <c r="Y69" s="219" t="s">
        <v>59</v>
      </c>
      <c r="Z69" s="216" t="s">
        <v>256</v>
      </c>
      <c r="AA69" s="219" t="s">
        <v>68</v>
      </c>
      <c r="AB69" s="217">
        <v>2.8</v>
      </c>
      <c r="AC69" s="220">
        <v>2.8</v>
      </c>
      <c r="AD69" s="84" t="s">
        <v>68</v>
      </c>
      <c r="AE69" s="221">
        <v>8820</v>
      </c>
      <c r="AF69" s="84" t="s">
        <v>68</v>
      </c>
      <c r="AG69" s="222">
        <v>80</v>
      </c>
      <c r="AH69" s="223" t="s">
        <v>224</v>
      </c>
      <c r="AI69" s="224" t="s">
        <v>255</v>
      </c>
      <c r="AJ69" s="225" t="s">
        <v>68</v>
      </c>
      <c r="AK69" s="226" t="s">
        <v>256</v>
      </c>
      <c r="AL69" s="227" t="s">
        <v>68</v>
      </c>
      <c r="AM69" s="228">
        <v>2.8</v>
      </c>
      <c r="AN69" s="229"/>
      <c r="AP69" s="230"/>
      <c r="AQ69" s="71"/>
      <c r="AR69" s="231"/>
      <c r="AS69" s="232"/>
      <c r="AT69" s="230"/>
      <c r="AU69" s="232"/>
      <c r="AV69" s="230"/>
      <c r="AW69" s="232"/>
      <c r="AX69" s="230"/>
      <c r="AZ69" s="82"/>
      <c r="BA69" s="82"/>
      <c r="BB69" s="212"/>
      <c r="BC69" s="175"/>
      <c r="BD69" s="82"/>
      <c r="BE69" s="175"/>
      <c r="BF69" s="82"/>
      <c r="BG69" s="175"/>
      <c r="BH69" s="82"/>
      <c r="BI69" s="1289"/>
      <c r="BK69" s="150">
        <v>828200</v>
      </c>
      <c r="BL69" s="1288"/>
      <c r="BM69" s="247">
        <v>8280</v>
      </c>
      <c r="BN69" s="119" t="s">
        <v>267</v>
      </c>
      <c r="BO69" s="76" t="s">
        <v>255</v>
      </c>
      <c r="BP69" s="75" t="s">
        <v>68</v>
      </c>
      <c r="BQ69" s="234" t="s">
        <v>256</v>
      </c>
      <c r="BR69" s="181" t="s">
        <v>68</v>
      </c>
      <c r="BS69" s="248">
        <v>2</v>
      </c>
      <c r="BT69" s="116"/>
      <c r="BU69" s="1321"/>
      <c r="BV69" s="150"/>
      <c r="BW69" s="1288"/>
      <c r="BX69" s="116"/>
      <c r="BY69" s="116"/>
      <c r="BZ69" s="1289"/>
      <c r="CA69" s="255"/>
      <c r="CB69" s="253"/>
      <c r="CC69" s="134"/>
      <c r="CD69" s="253"/>
      <c r="CE69" s="134"/>
      <c r="CF69" s="253"/>
      <c r="CG69" s="134"/>
      <c r="CH69" s="1266"/>
      <c r="CI69" s="1291" t="e">
        <v>#REF!</v>
      </c>
      <c r="CJ69" s="1278" t="e">
        <v>#REF!</v>
      </c>
      <c r="CK69" s="1263"/>
      <c r="CL69" s="79" t="s">
        <v>61</v>
      </c>
      <c r="CM69" s="113">
        <v>2800</v>
      </c>
      <c r="CN69" s="114">
        <v>3100</v>
      </c>
      <c r="CO69" s="1270"/>
      <c r="CP69" s="1281"/>
      <c r="CQ69" s="1270"/>
      <c r="CR69" s="1253"/>
      <c r="CS69" s="1272"/>
      <c r="CT69" s="1256"/>
      <c r="CU69" s="1256"/>
      <c r="CV69" s="1259"/>
      <c r="CW69" s="1272"/>
      <c r="CX69" s="1275"/>
      <c r="CY69" s="1261"/>
      <c r="CZ69" s="1263"/>
      <c r="DA69" s="1265"/>
      <c r="DB69" s="1266"/>
      <c r="DC69" s="133"/>
      <c r="DD69" s="1266"/>
      <c r="DE69" s="1268"/>
      <c r="DF69" s="1270"/>
      <c r="DG69" s="1253"/>
      <c r="DH69" s="1256"/>
      <c r="DI69" s="1256"/>
      <c r="DJ69" s="1256"/>
      <c r="DK69" s="1259"/>
      <c r="DL69" s="1256"/>
      <c r="DM69" s="1237"/>
      <c r="DN69" s="1239"/>
      <c r="DO69" s="1241"/>
      <c r="DP69" s="1243"/>
      <c r="DQ69" s="1243"/>
      <c r="DR69" s="1245"/>
      <c r="DS69" s="102"/>
      <c r="DT69" s="1313"/>
      <c r="DU69" s="192"/>
      <c r="DV69" s="246"/>
    </row>
    <row r="70" spans="1:126" ht="18.600000000000001" customHeight="1">
      <c r="A70" s="13" t="s">
        <v>391</v>
      </c>
      <c r="B70" s="1319"/>
      <c r="C70" s="1284"/>
      <c r="D70" s="1293" t="s">
        <v>62</v>
      </c>
      <c r="E70" s="106" t="s">
        <v>63</v>
      </c>
      <c r="F70" s="96"/>
      <c r="G70" s="107">
        <v>118310</v>
      </c>
      <c r="H70" s="108">
        <v>206560</v>
      </c>
      <c r="I70" s="107">
        <v>113790</v>
      </c>
      <c r="J70" s="108">
        <v>202040</v>
      </c>
      <c r="K70" s="84" t="s">
        <v>68</v>
      </c>
      <c r="L70" s="109">
        <v>1060</v>
      </c>
      <c r="M70" s="110">
        <v>1940</v>
      </c>
      <c r="N70" s="215" t="s">
        <v>224</v>
      </c>
      <c r="O70" s="216" t="s">
        <v>255</v>
      </c>
      <c r="P70" s="216" t="s">
        <v>59</v>
      </c>
      <c r="Q70" s="216" t="s">
        <v>256</v>
      </c>
      <c r="R70" s="216" t="s">
        <v>68</v>
      </c>
      <c r="S70" s="217">
        <v>2.8</v>
      </c>
      <c r="T70" s="218">
        <v>2.8</v>
      </c>
      <c r="U70" s="109">
        <v>1010</v>
      </c>
      <c r="V70" s="110">
        <v>1890</v>
      </c>
      <c r="W70" s="219" t="s">
        <v>224</v>
      </c>
      <c r="X70" s="216" t="s">
        <v>255</v>
      </c>
      <c r="Y70" s="219" t="s">
        <v>59</v>
      </c>
      <c r="Z70" s="216" t="s">
        <v>256</v>
      </c>
      <c r="AA70" s="219" t="s">
        <v>68</v>
      </c>
      <c r="AB70" s="217">
        <v>2.8</v>
      </c>
      <c r="AC70" s="220">
        <v>2.8</v>
      </c>
      <c r="AD70" s="115"/>
      <c r="AF70" s="117"/>
      <c r="AO70" s="115"/>
      <c r="AQ70" s="117"/>
      <c r="AY70" s="84" t="s">
        <v>68</v>
      </c>
      <c r="AZ70" s="237">
        <v>17650</v>
      </c>
      <c r="BA70" s="84" t="s">
        <v>68</v>
      </c>
      <c r="BB70" s="206">
        <v>170</v>
      </c>
      <c r="BC70" s="207" t="s">
        <v>224</v>
      </c>
      <c r="BD70" s="208" t="s">
        <v>255</v>
      </c>
      <c r="BE70" s="209" t="s">
        <v>68</v>
      </c>
      <c r="BF70" s="210" t="s">
        <v>256</v>
      </c>
      <c r="BG70" s="207" t="s">
        <v>68</v>
      </c>
      <c r="BH70" s="211">
        <v>2.6</v>
      </c>
      <c r="BI70" s="1289"/>
      <c r="BK70" s="256"/>
      <c r="BL70" s="1288"/>
      <c r="BM70" s="249"/>
      <c r="BN70" s="250"/>
      <c r="BO70" s="250"/>
      <c r="BP70" s="250"/>
      <c r="BQ70" s="250"/>
      <c r="BR70" s="250"/>
      <c r="BS70" s="251"/>
      <c r="BU70" s="1321"/>
      <c r="BV70" s="153"/>
      <c r="BW70" s="1288"/>
      <c r="BX70" s="116"/>
      <c r="BY70" s="116"/>
      <c r="BZ70" s="1289"/>
      <c r="CA70" s="255"/>
      <c r="CB70" s="253"/>
      <c r="CC70" s="134"/>
      <c r="CD70" s="253"/>
      <c r="CE70" s="134"/>
      <c r="CF70" s="253"/>
      <c r="CG70" s="134"/>
      <c r="CH70" s="1266"/>
      <c r="CI70" s="1291" t="e">
        <v>#REF!</v>
      </c>
      <c r="CJ70" s="1278" t="e">
        <v>#REF!</v>
      </c>
      <c r="CK70" s="1263"/>
      <c r="CL70" s="79" t="s">
        <v>64</v>
      </c>
      <c r="CM70" s="113">
        <v>2400</v>
      </c>
      <c r="CN70" s="114">
        <v>2700</v>
      </c>
      <c r="CO70" s="1270"/>
      <c r="CP70" s="1281"/>
      <c r="CQ70" s="1270"/>
      <c r="CR70" s="1253"/>
      <c r="CS70" s="1272"/>
      <c r="CT70" s="1256"/>
      <c r="CU70" s="1256"/>
      <c r="CV70" s="1259"/>
      <c r="CW70" s="1272"/>
      <c r="CX70" s="1275"/>
      <c r="CY70" s="1261"/>
      <c r="CZ70" s="102"/>
      <c r="DA70" s="121"/>
      <c r="DB70" s="1266"/>
      <c r="DC70" s="133"/>
      <c r="DD70" s="1266"/>
      <c r="DE70" s="1268"/>
      <c r="DF70" s="1270"/>
      <c r="DG70" s="1253"/>
      <c r="DH70" s="1256"/>
      <c r="DI70" s="1256"/>
      <c r="DJ70" s="1256"/>
      <c r="DK70" s="1259"/>
      <c r="DL70" s="1256"/>
      <c r="DM70" s="1237"/>
      <c r="DN70" s="1239"/>
      <c r="DO70" s="1246">
        <v>0.01</v>
      </c>
      <c r="DP70" s="1248">
        <v>0.03</v>
      </c>
      <c r="DQ70" s="1248">
        <v>0.04</v>
      </c>
      <c r="DR70" s="1250">
        <v>0.06</v>
      </c>
      <c r="DS70" s="102"/>
      <c r="DT70" s="1313"/>
      <c r="DU70" s="192"/>
      <c r="DV70" s="246"/>
    </row>
    <row r="71" spans="1:126" ht="18.600000000000001" customHeight="1">
      <c r="A71" s="13" t="s">
        <v>392</v>
      </c>
      <c r="B71" s="1319"/>
      <c r="C71" s="1284"/>
      <c r="D71" s="1294"/>
      <c r="E71" s="122" t="s">
        <v>11</v>
      </c>
      <c r="F71" s="96"/>
      <c r="G71" s="123">
        <v>206560</v>
      </c>
      <c r="H71" s="124"/>
      <c r="I71" s="123">
        <v>202040</v>
      </c>
      <c r="J71" s="124"/>
      <c r="K71" s="84" t="s">
        <v>68</v>
      </c>
      <c r="L71" s="111">
        <v>1940</v>
      </c>
      <c r="M71" s="125"/>
      <c r="N71" s="238" t="s">
        <v>224</v>
      </c>
      <c r="O71" s="239" t="s">
        <v>255</v>
      </c>
      <c r="P71" s="239" t="s">
        <v>59</v>
      </c>
      <c r="Q71" s="239" t="s">
        <v>256</v>
      </c>
      <c r="R71" s="239" t="s">
        <v>68</v>
      </c>
      <c r="S71" s="240">
        <v>2.8</v>
      </c>
      <c r="T71" s="241"/>
      <c r="U71" s="111">
        <v>1890</v>
      </c>
      <c r="V71" s="125"/>
      <c r="W71" s="242" t="s">
        <v>224</v>
      </c>
      <c r="X71" s="239" t="s">
        <v>255</v>
      </c>
      <c r="Y71" s="243" t="s">
        <v>59</v>
      </c>
      <c r="Z71" s="239" t="s">
        <v>256</v>
      </c>
      <c r="AA71" s="243" t="s">
        <v>68</v>
      </c>
      <c r="AB71" s="240">
        <v>2.8</v>
      </c>
      <c r="AC71" s="244"/>
      <c r="AD71" s="115"/>
      <c r="AF71" s="117"/>
      <c r="AG71" s="245"/>
      <c r="AO71" s="115"/>
      <c r="AQ71" s="117"/>
      <c r="AR71" s="245"/>
      <c r="AY71" s="115"/>
      <c r="BI71" s="1289"/>
      <c r="BK71" s="256"/>
      <c r="BL71" s="1288"/>
      <c r="BM71" s="102"/>
      <c r="BS71" s="233"/>
      <c r="BT71" s="246"/>
      <c r="BU71" s="1321"/>
      <c r="BV71" s="131"/>
      <c r="BW71" s="1288"/>
      <c r="BX71" s="116"/>
      <c r="BY71" s="116"/>
      <c r="BZ71" s="1289"/>
      <c r="CA71" s="255"/>
      <c r="CB71" s="253"/>
      <c r="CC71" s="134"/>
      <c r="CD71" s="253"/>
      <c r="CE71" s="134"/>
      <c r="CF71" s="253"/>
      <c r="CG71" s="134"/>
      <c r="CH71" s="1266"/>
      <c r="CI71" s="1292" t="e">
        <v>#REF!</v>
      </c>
      <c r="CJ71" s="1279" t="e">
        <v>#REF!</v>
      </c>
      <c r="CK71" s="1263"/>
      <c r="CL71" s="148" t="s">
        <v>65</v>
      </c>
      <c r="CM71" s="128">
        <v>2200</v>
      </c>
      <c r="CN71" s="129">
        <v>2400</v>
      </c>
      <c r="CO71" s="1270"/>
      <c r="CP71" s="1282"/>
      <c r="CQ71" s="1270"/>
      <c r="CR71" s="1254"/>
      <c r="CS71" s="1273"/>
      <c r="CT71" s="1257"/>
      <c r="CU71" s="1257"/>
      <c r="CV71" s="1260"/>
      <c r="CW71" s="1273"/>
      <c r="CX71" s="1276"/>
      <c r="CY71" s="1262"/>
      <c r="CZ71" s="102"/>
      <c r="DA71" s="121"/>
      <c r="DB71" s="1266"/>
      <c r="DC71" s="133"/>
      <c r="DD71" s="1266"/>
      <c r="DE71" s="1269"/>
      <c r="DF71" s="1270"/>
      <c r="DG71" s="1254"/>
      <c r="DH71" s="1257"/>
      <c r="DI71" s="1257"/>
      <c r="DJ71" s="1257"/>
      <c r="DK71" s="1260"/>
      <c r="DL71" s="1257"/>
      <c r="DM71" s="1238"/>
      <c r="DN71" s="1239"/>
      <c r="DO71" s="1247"/>
      <c r="DP71" s="1249"/>
      <c r="DQ71" s="1249"/>
      <c r="DR71" s="1251"/>
      <c r="DS71" s="102"/>
      <c r="DT71" s="1313"/>
      <c r="DU71" s="192"/>
      <c r="DV71" s="246"/>
    </row>
    <row r="72" spans="1:126" ht="18.600000000000001" customHeight="1">
      <c r="A72" s="13" t="s">
        <v>393</v>
      </c>
      <c r="B72" s="1319"/>
      <c r="C72" s="1298" t="s">
        <v>89</v>
      </c>
      <c r="D72" s="1286" t="s">
        <v>57</v>
      </c>
      <c r="E72" s="95" t="s">
        <v>58</v>
      </c>
      <c r="F72" s="96"/>
      <c r="G72" s="97">
        <v>37590</v>
      </c>
      <c r="H72" s="98">
        <v>46410</v>
      </c>
      <c r="I72" s="97">
        <v>33400</v>
      </c>
      <c r="J72" s="98">
        <v>42220</v>
      </c>
      <c r="K72" s="84" t="s">
        <v>68</v>
      </c>
      <c r="L72" s="99">
        <v>350</v>
      </c>
      <c r="M72" s="100">
        <v>430</v>
      </c>
      <c r="N72" s="193" t="s">
        <v>224</v>
      </c>
      <c r="O72" s="194" t="s">
        <v>255</v>
      </c>
      <c r="P72" s="195" t="s">
        <v>68</v>
      </c>
      <c r="Q72" s="196" t="s">
        <v>256</v>
      </c>
      <c r="R72" s="195" t="s">
        <v>68</v>
      </c>
      <c r="S72" s="197">
        <v>2.9</v>
      </c>
      <c r="T72" s="198">
        <v>2.9</v>
      </c>
      <c r="U72" s="99">
        <v>310</v>
      </c>
      <c r="V72" s="100">
        <v>390</v>
      </c>
      <c r="W72" s="199" t="s">
        <v>224</v>
      </c>
      <c r="X72" s="194" t="s">
        <v>255</v>
      </c>
      <c r="Y72" s="199" t="s">
        <v>68</v>
      </c>
      <c r="Z72" s="196" t="s">
        <v>256</v>
      </c>
      <c r="AA72" s="199" t="s">
        <v>68</v>
      </c>
      <c r="AB72" s="197">
        <v>2.8</v>
      </c>
      <c r="AC72" s="200">
        <v>2.8</v>
      </c>
      <c r="AD72" s="84" t="s">
        <v>68</v>
      </c>
      <c r="AE72" s="201">
        <v>8820</v>
      </c>
      <c r="AF72" s="84" t="s">
        <v>68</v>
      </c>
      <c r="AG72" s="202">
        <v>80</v>
      </c>
      <c r="AH72" s="203" t="s">
        <v>224</v>
      </c>
      <c r="AI72" s="194" t="s">
        <v>255</v>
      </c>
      <c r="AJ72" s="199" t="s">
        <v>68</v>
      </c>
      <c r="AK72" s="196" t="s">
        <v>256</v>
      </c>
      <c r="AL72" s="199" t="s">
        <v>68</v>
      </c>
      <c r="AM72" s="204">
        <v>2.8</v>
      </c>
      <c r="AN72" s="205" t="s">
        <v>257</v>
      </c>
      <c r="AO72" s="84" t="s">
        <v>68</v>
      </c>
      <c r="AP72" s="101">
        <v>3530</v>
      </c>
      <c r="AQ72" s="84" t="s">
        <v>68</v>
      </c>
      <c r="AR72" s="206">
        <v>30</v>
      </c>
      <c r="AS72" s="207" t="s">
        <v>224</v>
      </c>
      <c r="AT72" s="208" t="s">
        <v>255</v>
      </c>
      <c r="AU72" s="209" t="s">
        <v>68</v>
      </c>
      <c r="AV72" s="210" t="s">
        <v>256</v>
      </c>
      <c r="AW72" s="209" t="s">
        <v>68</v>
      </c>
      <c r="AX72" s="211">
        <v>3.7</v>
      </c>
      <c r="AZ72" s="82"/>
      <c r="BA72" s="82"/>
      <c r="BB72" s="212"/>
      <c r="BC72" s="175"/>
      <c r="BD72" s="82"/>
      <c r="BE72" s="175"/>
      <c r="BF72" s="82"/>
      <c r="BG72" s="175"/>
      <c r="BH72" s="82"/>
      <c r="BI72" s="1289"/>
      <c r="BK72" s="256"/>
      <c r="BL72" s="1288"/>
      <c r="BM72" s="102"/>
      <c r="BS72" s="233"/>
      <c r="BT72" s="116"/>
      <c r="BU72" s="1321"/>
      <c r="BV72" s="150"/>
      <c r="BW72" s="1288"/>
      <c r="BX72" s="116"/>
      <c r="BY72" s="116"/>
      <c r="BZ72" s="1289"/>
      <c r="CA72" s="255"/>
      <c r="CB72" s="253"/>
      <c r="CC72" s="134"/>
      <c r="CD72" s="253"/>
      <c r="CE72" s="134"/>
      <c r="CF72" s="253"/>
      <c r="CG72" s="134"/>
      <c r="CH72" s="1266" t="s">
        <v>68</v>
      </c>
      <c r="CI72" s="1290">
        <v>3200</v>
      </c>
      <c r="CJ72" s="1277">
        <v>3500</v>
      </c>
      <c r="CK72" s="1263" t="s">
        <v>68</v>
      </c>
      <c r="CL72" s="147" t="s">
        <v>60</v>
      </c>
      <c r="CM72" s="104">
        <v>5500</v>
      </c>
      <c r="CN72" s="105">
        <v>6200</v>
      </c>
      <c r="CO72" s="1270" t="s">
        <v>68</v>
      </c>
      <c r="CP72" s="1280">
        <v>3780</v>
      </c>
      <c r="CQ72" s="1270" t="s">
        <v>68</v>
      </c>
      <c r="CR72" s="1252">
        <v>30</v>
      </c>
      <c r="CS72" s="1271" t="s">
        <v>224</v>
      </c>
      <c r="CT72" s="1255" t="s">
        <v>255</v>
      </c>
      <c r="CU72" s="1255" t="s">
        <v>68</v>
      </c>
      <c r="CV72" s="1258" t="s">
        <v>258</v>
      </c>
      <c r="CW72" s="1271" t="s">
        <v>68</v>
      </c>
      <c r="CX72" s="1274">
        <v>3.4</v>
      </c>
      <c r="CY72" s="1261" t="s">
        <v>259</v>
      </c>
      <c r="CZ72" s="1263" t="s">
        <v>68</v>
      </c>
      <c r="DA72" s="1264">
        <v>4900</v>
      </c>
      <c r="DB72" s="1266"/>
      <c r="DC72" s="133"/>
      <c r="DD72" s="1266" t="s">
        <v>69</v>
      </c>
      <c r="DE72" s="1267">
        <v>4150</v>
      </c>
      <c r="DF72" s="1270" t="s">
        <v>68</v>
      </c>
      <c r="DG72" s="1252">
        <v>40</v>
      </c>
      <c r="DH72" s="1255" t="s">
        <v>224</v>
      </c>
      <c r="DI72" s="1255" t="s">
        <v>255</v>
      </c>
      <c r="DJ72" s="1255" t="s">
        <v>68</v>
      </c>
      <c r="DK72" s="1258" t="s">
        <v>258</v>
      </c>
      <c r="DL72" s="1255" t="s">
        <v>68</v>
      </c>
      <c r="DM72" s="1236">
        <v>2</v>
      </c>
      <c r="DN72" s="1239" t="s">
        <v>69</v>
      </c>
      <c r="DO72" s="1240" t="s">
        <v>260</v>
      </c>
      <c r="DP72" s="1242" t="s">
        <v>260</v>
      </c>
      <c r="DQ72" s="1242" t="s">
        <v>260</v>
      </c>
      <c r="DR72" s="1244" t="s">
        <v>260</v>
      </c>
      <c r="DS72" s="102"/>
      <c r="DT72" s="1313"/>
      <c r="DU72" s="192"/>
      <c r="DV72" s="246"/>
    </row>
    <row r="73" spans="1:126" ht="18.600000000000001" customHeight="1">
      <c r="A73" s="13" t="s">
        <v>394</v>
      </c>
      <c r="B73" s="1319"/>
      <c r="C73" s="1284"/>
      <c r="D73" s="1287"/>
      <c r="E73" s="106" t="s">
        <v>8</v>
      </c>
      <c r="F73" s="96"/>
      <c r="G73" s="107">
        <v>46410</v>
      </c>
      <c r="H73" s="108">
        <v>117010</v>
      </c>
      <c r="I73" s="107">
        <v>42220</v>
      </c>
      <c r="J73" s="108">
        <v>112820</v>
      </c>
      <c r="K73" s="84" t="s">
        <v>68</v>
      </c>
      <c r="L73" s="109">
        <v>430</v>
      </c>
      <c r="M73" s="110">
        <v>1040</v>
      </c>
      <c r="N73" s="215" t="s">
        <v>224</v>
      </c>
      <c r="O73" s="216" t="s">
        <v>255</v>
      </c>
      <c r="P73" s="216" t="s">
        <v>59</v>
      </c>
      <c r="Q73" s="216" t="s">
        <v>256</v>
      </c>
      <c r="R73" s="216" t="s">
        <v>68</v>
      </c>
      <c r="S73" s="217">
        <v>2.9</v>
      </c>
      <c r="T73" s="218">
        <v>2.8</v>
      </c>
      <c r="U73" s="109">
        <v>390</v>
      </c>
      <c r="V73" s="110">
        <v>1000</v>
      </c>
      <c r="W73" s="219" t="s">
        <v>224</v>
      </c>
      <c r="X73" s="216" t="s">
        <v>255</v>
      </c>
      <c r="Y73" s="219" t="s">
        <v>59</v>
      </c>
      <c r="Z73" s="216" t="s">
        <v>256</v>
      </c>
      <c r="AA73" s="219" t="s">
        <v>68</v>
      </c>
      <c r="AB73" s="217">
        <v>2.8</v>
      </c>
      <c r="AC73" s="220">
        <v>2.8</v>
      </c>
      <c r="AD73" s="84" t="s">
        <v>68</v>
      </c>
      <c r="AE73" s="221">
        <v>8820</v>
      </c>
      <c r="AF73" s="84" t="s">
        <v>68</v>
      </c>
      <c r="AG73" s="222">
        <v>80</v>
      </c>
      <c r="AH73" s="223" t="s">
        <v>224</v>
      </c>
      <c r="AI73" s="224" t="s">
        <v>255</v>
      </c>
      <c r="AJ73" s="225" t="s">
        <v>68</v>
      </c>
      <c r="AK73" s="226" t="s">
        <v>256</v>
      </c>
      <c r="AL73" s="227" t="s">
        <v>68</v>
      </c>
      <c r="AM73" s="228">
        <v>2.8</v>
      </c>
      <c r="AN73" s="229"/>
      <c r="AP73" s="230"/>
      <c r="AQ73" s="71"/>
      <c r="AR73" s="231"/>
      <c r="AS73" s="232"/>
      <c r="AT73" s="230"/>
      <c r="AU73" s="232"/>
      <c r="AV73" s="230"/>
      <c r="AW73" s="232"/>
      <c r="AX73" s="230"/>
      <c r="AZ73" s="82"/>
      <c r="BA73" s="82"/>
      <c r="BB73" s="212"/>
      <c r="BC73" s="175"/>
      <c r="BD73" s="82"/>
      <c r="BE73" s="175"/>
      <c r="BF73" s="82"/>
      <c r="BG73" s="175"/>
      <c r="BH73" s="82"/>
      <c r="BI73" s="1289"/>
      <c r="BK73" s="256"/>
      <c r="BL73" s="1288"/>
      <c r="BM73" s="102"/>
      <c r="BS73" s="233"/>
      <c r="BU73" s="1321"/>
      <c r="BV73" s="153"/>
      <c r="BW73" s="1288"/>
      <c r="BX73" s="116"/>
      <c r="BY73" s="116"/>
      <c r="BZ73" s="1289"/>
      <c r="CA73" s="255"/>
      <c r="CB73" s="253"/>
      <c r="CC73" s="134"/>
      <c r="CD73" s="253"/>
      <c r="CE73" s="134"/>
      <c r="CF73" s="253"/>
      <c r="CG73" s="134"/>
      <c r="CH73" s="1266"/>
      <c r="CI73" s="1291" t="e">
        <v>#REF!</v>
      </c>
      <c r="CJ73" s="1278" t="e">
        <v>#REF!</v>
      </c>
      <c r="CK73" s="1263"/>
      <c r="CL73" s="79" t="s">
        <v>61</v>
      </c>
      <c r="CM73" s="113">
        <v>3000</v>
      </c>
      <c r="CN73" s="114">
        <v>3400</v>
      </c>
      <c r="CO73" s="1270"/>
      <c r="CP73" s="1281"/>
      <c r="CQ73" s="1270"/>
      <c r="CR73" s="1253"/>
      <c r="CS73" s="1272"/>
      <c r="CT73" s="1256"/>
      <c r="CU73" s="1256"/>
      <c r="CV73" s="1259"/>
      <c r="CW73" s="1272"/>
      <c r="CX73" s="1275"/>
      <c r="CY73" s="1261"/>
      <c r="CZ73" s="1263"/>
      <c r="DA73" s="1265"/>
      <c r="DB73" s="1266"/>
      <c r="DC73" s="133"/>
      <c r="DD73" s="1266"/>
      <c r="DE73" s="1268"/>
      <c r="DF73" s="1270"/>
      <c r="DG73" s="1253"/>
      <c r="DH73" s="1256"/>
      <c r="DI73" s="1256"/>
      <c r="DJ73" s="1256"/>
      <c r="DK73" s="1259"/>
      <c r="DL73" s="1256"/>
      <c r="DM73" s="1237"/>
      <c r="DN73" s="1239"/>
      <c r="DO73" s="1241"/>
      <c r="DP73" s="1243"/>
      <c r="DQ73" s="1243"/>
      <c r="DR73" s="1245"/>
      <c r="DS73" s="102"/>
      <c r="DT73" s="1313"/>
      <c r="DU73" s="192"/>
      <c r="DV73" s="246"/>
    </row>
    <row r="74" spans="1:126" ht="18.600000000000001" customHeight="1">
      <c r="A74" s="13" t="s">
        <v>395</v>
      </c>
      <c r="B74" s="1319"/>
      <c r="C74" s="1284"/>
      <c r="D74" s="1293" t="s">
        <v>62</v>
      </c>
      <c r="E74" s="106" t="s">
        <v>63</v>
      </c>
      <c r="F74" s="96"/>
      <c r="G74" s="107">
        <v>117010</v>
      </c>
      <c r="H74" s="108">
        <v>205260</v>
      </c>
      <c r="I74" s="107">
        <v>112820</v>
      </c>
      <c r="J74" s="108">
        <v>201070</v>
      </c>
      <c r="K74" s="84" t="s">
        <v>68</v>
      </c>
      <c r="L74" s="109">
        <v>1040</v>
      </c>
      <c r="M74" s="110">
        <v>1920</v>
      </c>
      <c r="N74" s="215" t="s">
        <v>224</v>
      </c>
      <c r="O74" s="216" t="s">
        <v>255</v>
      </c>
      <c r="P74" s="216" t="s">
        <v>59</v>
      </c>
      <c r="Q74" s="216" t="s">
        <v>256</v>
      </c>
      <c r="R74" s="216" t="s">
        <v>68</v>
      </c>
      <c r="S74" s="217">
        <v>2.8</v>
      </c>
      <c r="T74" s="218">
        <v>2.8</v>
      </c>
      <c r="U74" s="109">
        <v>1000</v>
      </c>
      <c r="V74" s="110">
        <v>1880</v>
      </c>
      <c r="W74" s="219" t="s">
        <v>224</v>
      </c>
      <c r="X74" s="216" t="s">
        <v>255</v>
      </c>
      <c r="Y74" s="219" t="s">
        <v>59</v>
      </c>
      <c r="Z74" s="216" t="s">
        <v>256</v>
      </c>
      <c r="AA74" s="219" t="s">
        <v>68</v>
      </c>
      <c r="AB74" s="217">
        <v>2.8</v>
      </c>
      <c r="AC74" s="220">
        <v>2.8</v>
      </c>
      <c r="AD74" s="115"/>
      <c r="AF74" s="117"/>
      <c r="AO74" s="115"/>
      <c r="AQ74" s="117"/>
      <c r="AY74" s="84" t="s">
        <v>68</v>
      </c>
      <c r="AZ74" s="237">
        <v>17650</v>
      </c>
      <c r="BA74" s="84" t="s">
        <v>68</v>
      </c>
      <c r="BB74" s="206">
        <v>170</v>
      </c>
      <c r="BC74" s="207" t="s">
        <v>224</v>
      </c>
      <c r="BD74" s="208" t="s">
        <v>255</v>
      </c>
      <c r="BE74" s="209" t="s">
        <v>68</v>
      </c>
      <c r="BF74" s="210" t="s">
        <v>256</v>
      </c>
      <c r="BG74" s="207" t="s">
        <v>68</v>
      </c>
      <c r="BH74" s="211">
        <v>2.6</v>
      </c>
      <c r="BI74" s="1289"/>
      <c r="BK74" s="256"/>
      <c r="BL74" s="1288"/>
      <c r="BM74" s="102"/>
      <c r="BS74" s="233"/>
      <c r="BT74" s="246"/>
      <c r="BU74" s="1321"/>
      <c r="BV74" s="131"/>
      <c r="BW74" s="1288"/>
      <c r="BX74" s="116"/>
      <c r="BY74" s="116"/>
      <c r="BZ74" s="1289"/>
      <c r="CA74" s="255"/>
      <c r="CB74" s="253"/>
      <c r="CC74" s="134"/>
      <c r="CD74" s="253"/>
      <c r="CE74" s="134"/>
      <c r="CF74" s="253"/>
      <c r="CG74" s="134"/>
      <c r="CH74" s="1266"/>
      <c r="CI74" s="1291" t="e">
        <v>#REF!</v>
      </c>
      <c r="CJ74" s="1278" t="e">
        <v>#REF!</v>
      </c>
      <c r="CK74" s="1263"/>
      <c r="CL74" s="79" t="s">
        <v>64</v>
      </c>
      <c r="CM74" s="113">
        <v>2600</v>
      </c>
      <c r="CN74" s="114">
        <v>2900</v>
      </c>
      <c r="CO74" s="1270"/>
      <c r="CP74" s="1281"/>
      <c r="CQ74" s="1270"/>
      <c r="CR74" s="1253"/>
      <c r="CS74" s="1272"/>
      <c r="CT74" s="1256"/>
      <c r="CU74" s="1256"/>
      <c r="CV74" s="1259"/>
      <c r="CW74" s="1272"/>
      <c r="CX74" s="1275"/>
      <c r="CY74" s="1261"/>
      <c r="CZ74" s="102"/>
      <c r="DA74" s="121"/>
      <c r="DB74" s="1266"/>
      <c r="DC74" s="133"/>
      <c r="DD74" s="1266"/>
      <c r="DE74" s="1268"/>
      <c r="DF74" s="1270"/>
      <c r="DG74" s="1253"/>
      <c r="DH74" s="1256"/>
      <c r="DI74" s="1256"/>
      <c r="DJ74" s="1256"/>
      <c r="DK74" s="1259"/>
      <c r="DL74" s="1256"/>
      <c r="DM74" s="1237"/>
      <c r="DN74" s="1239"/>
      <c r="DO74" s="1246">
        <v>0.01</v>
      </c>
      <c r="DP74" s="1248">
        <v>0.03</v>
      </c>
      <c r="DQ74" s="1248">
        <v>0.04</v>
      </c>
      <c r="DR74" s="1250">
        <v>0.06</v>
      </c>
      <c r="DS74" s="102"/>
      <c r="DT74" s="1313"/>
      <c r="DU74" s="192"/>
      <c r="DV74" s="246"/>
    </row>
    <row r="75" spans="1:126" ht="18.600000000000001" customHeight="1">
      <c r="A75" s="13" t="s">
        <v>396</v>
      </c>
      <c r="B75" s="1319"/>
      <c r="C75" s="1284"/>
      <c r="D75" s="1294"/>
      <c r="E75" s="122" t="s">
        <v>11</v>
      </c>
      <c r="F75" s="96"/>
      <c r="G75" s="123">
        <v>205260</v>
      </c>
      <c r="H75" s="124"/>
      <c r="I75" s="123">
        <v>201070</v>
      </c>
      <c r="J75" s="124"/>
      <c r="K75" s="84" t="s">
        <v>68</v>
      </c>
      <c r="L75" s="111">
        <v>1920</v>
      </c>
      <c r="M75" s="125"/>
      <c r="N75" s="238" t="s">
        <v>224</v>
      </c>
      <c r="O75" s="239" t="s">
        <v>255</v>
      </c>
      <c r="P75" s="239" t="s">
        <v>59</v>
      </c>
      <c r="Q75" s="239" t="s">
        <v>256</v>
      </c>
      <c r="R75" s="239" t="s">
        <v>68</v>
      </c>
      <c r="S75" s="240">
        <v>2.8</v>
      </c>
      <c r="T75" s="241"/>
      <c r="U75" s="111">
        <v>1880</v>
      </c>
      <c r="V75" s="125"/>
      <c r="W75" s="242" t="s">
        <v>224</v>
      </c>
      <c r="X75" s="239" t="s">
        <v>255</v>
      </c>
      <c r="Y75" s="243" t="s">
        <v>59</v>
      </c>
      <c r="Z75" s="239" t="s">
        <v>256</v>
      </c>
      <c r="AA75" s="243" t="s">
        <v>68</v>
      </c>
      <c r="AB75" s="240">
        <v>2.8</v>
      </c>
      <c r="AC75" s="244"/>
      <c r="AD75" s="115"/>
      <c r="AF75" s="117"/>
      <c r="AG75" s="245"/>
      <c r="AO75" s="115"/>
      <c r="AQ75" s="117"/>
      <c r="AR75" s="245"/>
      <c r="AY75" s="115"/>
      <c r="BI75" s="1289"/>
      <c r="BK75" s="256"/>
      <c r="BL75" s="1288"/>
      <c r="BM75" s="102"/>
      <c r="BS75" s="233"/>
      <c r="BT75" s="116"/>
      <c r="BU75" s="1321"/>
      <c r="BV75" s="150"/>
      <c r="BW75" s="1288"/>
      <c r="BX75" s="116"/>
      <c r="BY75" s="116"/>
      <c r="BZ75" s="1289"/>
      <c r="CA75" s="255"/>
      <c r="CB75" s="253"/>
      <c r="CC75" s="134"/>
      <c r="CD75" s="253"/>
      <c r="CE75" s="134"/>
      <c r="CF75" s="253"/>
      <c r="CG75" s="134"/>
      <c r="CH75" s="1266"/>
      <c r="CI75" s="1292" t="e">
        <v>#REF!</v>
      </c>
      <c r="CJ75" s="1279" t="e">
        <v>#REF!</v>
      </c>
      <c r="CK75" s="1263"/>
      <c r="CL75" s="148" t="s">
        <v>65</v>
      </c>
      <c r="CM75" s="128">
        <v>2400</v>
      </c>
      <c r="CN75" s="129">
        <v>2600</v>
      </c>
      <c r="CO75" s="1270"/>
      <c r="CP75" s="1282"/>
      <c r="CQ75" s="1270"/>
      <c r="CR75" s="1254"/>
      <c r="CS75" s="1273"/>
      <c r="CT75" s="1257"/>
      <c r="CU75" s="1257"/>
      <c r="CV75" s="1260"/>
      <c r="CW75" s="1273"/>
      <c r="CX75" s="1276"/>
      <c r="CY75" s="1262"/>
      <c r="CZ75" s="102"/>
      <c r="DA75" s="121"/>
      <c r="DB75" s="1266"/>
      <c r="DC75" s="133"/>
      <c r="DD75" s="1266"/>
      <c r="DE75" s="1269"/>
      <c r="DF75" s="1270"/>
      <c r="DG75" s="1254"/>
      <c r="DH75" s="1257"/>
      <c r="DI75" s="1257"/>
      <c r="DJ75" s="1257"/>
      <c r="DK75" s="1260"/>
      <c r="DL75" s="1257"/>
      <c r="DM75" s="1238"/>
      <c r="DN75" s="1239"/>
      <c r="DO75" s="1247"/>
      <c r="DP75" s="1249"/>
      <c r="DQ75" s="1249"/>
      <c r="DR75" s="1251"/>
      <c r="DS75" s="102"/>
      <c r="DT75" s="1313"/>
      <c r="DU75" s="192"/>
      <c r="DV75" s="246"/>
    </row>
    <row r="76" spans="1:126" ht="18.600000000000001" customHeight="1">
      <c r="A76" s="13" t="s">
        <v>397</v>
      </c>
      <c r="B76" s="1319"/>
      <c r="C76" s="1298" t="s">
        <v>92</v>
      </c>
      <c r="D76" s="1286" t="s">
        <v>57</v>
      </c>
      <c r="E76" s="95" t="s">
        <v>58</v>
      </c>
      <c r="F76" s="96"/>
      <c r="G76" s="97">
        <v>36450</v>
      </c>
      <c r="H76" s="98">
        <v>45270</v>
      </c>
      <c r="I76" s="97">
        <v>32540</v>
      </c>
      <c r="J76" s="98">
        <v>41360</v>
      </c>
      <c r="K76" s="84" t="s">
        <v>68</v>
      </c>
      <c r="L76" s="99">
        <v>340</v>
      </c>
      <c r="M76" s="100">
        <v>420</v>
      </c>
      <c r="N76" s="193" t="s">
        <v>224</v>
      </c>
      <c r="O76" s="194" t="s">
        <v>255</v>
      </c>
      <c r="P76" s="195" t="s">
        <v>68</v>
      </c>
      <c r="Q76" s="196" t="s">
        <v>256</v>
      </c>
      <c r="R76" s="195" t="s">
        <v>68</v>
      </c>
      <c r="S76" s="197">
        <v>2.9</v>
      </c>
      <c r="T76" s="198">
        <v>2.9</v>
      </c>
      <c r="U76" s="99">
        <v>300</v>
      </c>
      <c r="V76" s="100">
        <v>380</v>
      </c>
      <c r="W76" s="199" t="s">
        <v>224</v>
      </c>
      <c r="X76" s="194" t="s">
        <v>255</v>
      </c>
      <c r="Y76" s="199" t="s">
        <v>68</v>
      </c>
      <c r="Z76" s="196" t="s">
        <v>256</v>
      </c>
      <c r="AA76" s="199" t="s">
        <v>68</v>
      </c>
      <c r="AB76" s="197">
        <v>2.8</v>
      </c>
      <c r="AC76" s="200">
        <v>2.8</v>
      </c>
      <c r="AD76" s="84" t="s">
        <v>68</v>
      </c>
      <c r="AE76" s="201">
        <v>8820</v>
      </c>
      <c r="AF76" s="84" t="s">
        <v>68</v>
      </c>
      <c r="AG76" s="202">
        <v>80</v>
      </c>
      <c r="AH76" s="203" t="s">
        <v>224</v>
      </c>
      <c r="AI76" s="194" t="s">
        <v>255</v>
      </c>
      <c r="AJ76" s="199" t="s">
        <v>68</v>
      </c>
      <c r="AK76" s="196" t="s">
        <v>256</v>
      </c>
      <c r="AL76" s="199" t="s">
        <v>68</v>
      </c>
      <c r="AM76" s="204">
        <v>2.8</v>
      </c>
      <c r="AN76" s="205" t="s">
        <v>257</v>
      </c>
      <c r="AO76" s="84" t="s">
        <v>68</v>
      </c>
      <c r="AP76" s="101">
        <v>3530</v>
      </c>
      <c r="AQ76" s="84" t="s">
        <v>68</v>
      </c>
      <c r="AR76" s="206">
        <v>30</v>
      </c>
      <c r="AS76" s="207" t="s">
        <v>224</v>
      </c>
      <c r="AT76" s="208" t="s">
        <v>255</v>
      </c>
      <c r="AU76" s="209" t="s">
        <v>68</v>
      </c>
      <c r="AV76" s="210" t="s">
        <v>256</v>
      </c>
      <c r="AW76" s="209" t="s">
        <v>68</v>
      </c>
      <c r="AX76" s="211">
        <v>3.7</v>
      </c>
      <c r="AZ76" s="82"/>
      <c r="BA76" s="82"/>
      <c r="BB76" s="212"/>
      <c r="BC76" s="175"/>
      <c r="BD76" s="82"/>
      <c r="BE76" s="175"/>
      <c r="BF76" s="82"/>
      <c r="BG76" s="175"/>
      <c r="BH76" s="82"/>
      <c r="BI76" s="1289"/>
      <c r="BK76" s="256"/>
      <c r="BL76" s="1288"/>
      <c r="BM76" s="102"/>
      <c r="BS76" s="233"/>
      <c r="BU76" s="1321"/>
      <c r="BV76" s="153"/>
      <c r="BW76" s="1288"/>
      <c r="BX76" s="116"/>
      <c r="BY76" s="116"/>
      <c r="BZ76" s="1289"/>
      <c r="CA76" s="255"/>
      <c r="CB76" s="253"/>
      <c r="CC76" s="134"/>
      <c r="CD76" s="253"/>
      <c r="CE76" s="134"/>
      <c r="CF76" s="253"/>
      <c r="CG76" s="134"/>
      <c r="CH76" s="1266" t="s">
        <v>68</v>
      </c>
      <c r="CI76" s="1290">
        <v>3000</v>
      </c>
      <c r="CJ76" s="1277">
        <v>3300</v>
      </c>
      <c r="CK76" s="1263" t="s">
        <v>68</v>
      </c>
      <c r="CL76" s="147" t="s">
        <v>60</v>
      </c>
      <c r="CM76" s="104">
        <v>5400</v>
      </c>
      <c r="CN76" s="105">
        <v>6000</v>
      </c>
      <c r="CO76" s="1270" t="s">
        <v>68</v>
      </c>
      <c r="CP76" s="1280">
        <v>3530</v>
      </c>
      <c r="CQ76" s="1270" t="s">
        <v>68</v>
      </c>
      <c r="CR76" s="1252">
        <v>30</v>
      </c>
      <c r="CS76" s="1271" t="s">
        <v>224</v>
      </c>
      <c r="CT76" s="1255" t="s">
        <v>255</v>
      </c>
      <c r="CU76" s="1255" t="s">
        <v>68</v>
      </c>
      <c r="CV76" s="1258" t="s">
        <v>258</v>
      </c>
      <c r="CW76" s="1271" t="s">
        <v>68</v>
      </c>
      <c r="CX76" s="1274">
        <v>3.2</v>
      </c>
      <c r="CY76" s="1261" t="s">
        <v>259</v>
      </c>
      <c r="CZ76" s="1263" t="s">
        <v>68</v>
      </c>
      <c r="DA76" s="1264">
        <v>4900</v>
      </c>
      <c r="DB76" s="1266"/>
      <c r="DC76" s="133"/>
      <c r="DD76" s="1266" t="s">
        <v>69</v>
      </c>
      <c r="DE76" s="1267">
        <v>3870</v>
      </c>
      <c r="DF76" s="1270" t="s">
        <v>68</v>
      </c>
      <c r="DG76" s="1252">
        <v>30</v>
      </c>
      <c r="DH76" s="1255" t="s">
        <v>224</v>
      </c>
      <c r="DI76" s="1255" t="s">
        <v>255</v>
      </c>
      <c r="DJ76" s="1255" t="s">
        <v>68</v>
      </c>
      <c r="DK76" s="1258" t="s">
        <v>258</v>
      </c>
      <c r="DL76" s="1255" t="s">
        <v>68</v>
      </c>
      <c r="DM76" s="1236">
        <v>2.5</v>
      </c>
      <c r="DN76" s="1239" t="s">
        <v>69</v>
      </c>
      <c r="DO76" s="1240" t="s">
        <v>260</v>
      </c>
      <c r="DP76" s="1242" t="s">
        <v>260</v>
      </c>
      <c r="DQ76" s="1242" t="s">
        <v>260</v>
      </c>
      <c r="DR76" s="1244" t="s">
        <v>260</v>
      </c>
      <c r="DS76" s="102"/>
      <c r="DT76" s="1313"/>
      <c r="DU76" s="192"/>
      <c r="DV76" s="246"/>
    </row>
    <row r="77" spans="1:126" ht="18.600000000000001" customHeight="1">
      <c r="A77" s="13" t="s">
        <v>398</v>
      </c>
      <c r="B77" s="1319"/>
      <c r="C77" s="1284"/>
      <c r="D77" s="1287"/>
      <c r="E77" s="106" t="s">
        <v>8</v>
      </c>
      <c r="F77" s="96"/>
      <c r="G77" s="107">
        <v>45270</v>
      </c>
      <c r="H77" s="108">
        <v>115870</v>
      </c>
      <c r="I77" s="107">
        <v>41360</v>
      </c>
      <c r="J77" s="108">
        <v>111960</v>
      </c>
      <c r="K77" s="84" t="s">
        <v>68</v>
      </c>
      <c r="L77" s="109">
        <v>420</v>
      </c>
      <c r="M77" s="110">
        <v>1030</v>
      </c>
      <c r="N77" s="215" t="s">
        <v>224</v>
      </c>
      <c r="O77" s="216" t="s">
        <v>255</v>
      </c>
      <c r="P77" s="216" t="s">
        <v>59</v>
      </c>
      <c r="Q77" s="216" t="s">
        <v>256</v>
      </c>
      <c r="R77" s="216" t="s">
        <v>68</v>
      </c>
      <c r="S77" s="217">
        <v>2.9</v>
      </c>
      <c r="T77" s="218">
        <v>2.8</v>
      </c>
      <c r="U77" s="109">
        <v>380</v>
      </c>
      <c r="V77" s="110">
        <v>990</v>
      </c>
      <c r="W77" s="219" t="s">
        <v>224</v>
      </c>
      <c r="X77" s="216" t="s">
        <v>255</v>
      </c>
      <c r="Y77" s="219" t="s">
        <v>59</v>
      </c>
      <c r="Z77" s="216" t="s">
        <v>256</v>
      </c>
      <c r="AA77" s="219" t="s">
        <v>68</v>
      </c>
      <c r="AB77" s="217">
        <v>2.8</v>
      </c>
      <c r="AC77" s="220">
        <v>2.8</v>
      </c>
      <c r="AD77" s="84" t="s">
        <v>68</v>
      </c>
      <c r="AE77" s="221">
        <v>8820</v>
      </c>
      <c r="AF77" s="84" t="s">
        <v>68</v>
      </c>
      <c r="AG77" s="222">
        <v>80</v>
      </c>
      <c r="AH77" s="223" t="s">
        <v>224</v>
      </c>
      <c r="AI77" s="224" t="s">
        <v>255</v>
      </c>
      <c r="AJ77" s="225" t="s">
        <v>68</v>
      </c>
      <c r="AK77" s="226" t="s">
        <v>256</v>
      </c>
      <c r="AL77" s="227" t="s">
        <v>68</v>
      </c>
      <c r="AM77" s="228">
        <v>2.8</v>
      </c>
      <c r="AN77" s="229"/>
      <c r="AP77" s="230"/>
      <c r="AQ77" s="71"/>
      <c r="AR77" s="231"/>
      <c r="AS77" s="232"/>
      <c r="AT77" s="230"/>
      <c r="AU77" s="232"/>
      <c r="AV77" s="230"/>
      <c r="AW77" s="232"/>
      <c r="AX77" s="230"/>
      <c r="AZ77" s="82"/>
      <c r="BA77" s="82"/>
      <c r="BB77" s="212"/>
      <c r="BC77" s="175"/>
      <c r="BD77" s="82"/>
      <c r="BE77" s="175"/>
      <c r="BF77" s="82"/>
      <c r="BG77" s="175"/>
      <c r="BH77" s="82"/>
      <c r="BI77" s="1289"/>
      <c r="BK77" s="256"/>
      <c r="BL77" s="1288"/>
      <c r="BM77" s="102"/>
      <c r="BS77" s="233"/>
      <c r="BT77" s="246"/>
      <c r="BU77" s="1321"/>
      <c r="BV77" s="131"/>
      <c r="BW77" s="1288"/>
      <c r="BX77" s="116"/>
      <c r="BY77" s="116"/>
      <c r="BZ77" s="1289"/>
      <c r="CA77" s="255"/>
      <c r="CB77" s="253"/>
      <c r="CC77" s="134"/>
      <c r="CD77" s="253"/>
      <c r="CE77" s="134"/>
      <c r="CF77" s="253"/>
      <c r="CG77" s="134"/>
      <c r="CH77" s="1266"/>
      <c r="CI77" s="1291" t="e">
        <v>#REF!</v>
      </c>
      <c r="CJ77" s="1278" t="e">
        <v>#REF!</v>
      </c>
      <c r="CK77" s="1263"/>
      <c r="CL77" s="79" t="s">
        <v>61</v>
      </c>
      <c r="CM77" s="113">
        <v>2900</v>
      </c>
      <c r="CN77" s="114">
        <v>3300</v>
      </c>
      <c r="CO77" s="1270"/>
      <c r="CP77" s="1281"/>
      <c r="CQ77" s="1270"/>
      <c r="CR77" s="1253"/>
      <c r="CS77" s="1272"/>
      <c r="CT77" s="1256"/>
      <c r="CU77" s="1256"/>
      <c r="CV77" s="1259"/>
      <c r="CW77" s="1272"/>
      <c r="CX77" s="1275"/>
      <c r="CY77" s="1261"/>
      <c r="CZ77" s="1263"/>
      <c r="DA77" s="1265"/>
      <c r="DB77" s="1266"/>
      <c r="DC77" s="133"/>
      <c r="DD77" s="1266"/>
      <c r="DE77" s="1268"/>
      <c r="DF77" s="1270"/>
      <c r="DG77" s="1253"/>
      <c r="DH77" s="1256"/>
      <c r="DI77" s="1256"/>
      <c r="DJ77" s="1256"/>
      <c r="DK77" s="1259"/>
      <c r="DL77" s="1256"/>
      <c r="DM77" s="1237"/>
      <c r="DN77" s="1239"/>
      <c r="DO77" s="1241"/>
      <c r="DP77" s="1243"/>
      <c r="DQ77" s="1243"/>
      <c r="DR77" s="1245"/>
      <c r="DS77" s="102"/>
      <c r="DT77" s="1313"/>
      <c r="DU77" s="192"/>
      <c r="DV77" s="246"/>
    </row>
    <row r="78" spans="1:126" ht="18.600000000000001" customHeight="1">
      <c r="A78" s="13" t="s">
        <v>399</v>
      </c>
      <c r="B78" s="1319"/>
      <c r="C78" s="1284"/>
      <c r="D78" s="1293" t="s">
        <v>62</v>
      </c>
      <c r="E78" s="106" t="s">
        <v>63</v>
      </c>
      <c r="F78" s="96"/>
      <c r="G78" s="107">
        <v>115870</v>
      </c>
      <c r="H78" s="108">
        <v>204120</v>
      </c>
      <c r="I78" s="107">
        <v>111960</v>
      </c>
      <c r="J78" s="108">
        <v>200210</v>
      </c>
      <c r="K78" s="84" t="s">
        <v>68</v>
      </c>
      <c r="L78" s="109">
        <v>1030</v>
      </c>
      <c r="M78" s="110">
        <v>1910</v>
      </c>
      <c r="N78" s="215" t="s">
        <v>224</v>
      </c>
      <c r="O78" s="216" t="s">
        <v>255</v>
      </c>
      <c r="P78" s="216" t="s">
        <v>59</v>
      </c>
      <c r="Q78" s="216" t="s">
        <v>256</v>
      </c>
      <c r="R78" s="216" t="s">
        <v>68</v>
      </c>
      <c r="S78" s="217">
        <v>2.8</v>
      </c>
      <c r="T78" s="218">
        <v>2.8</v>
      </c>
      <c r="U78" s="109">
        <v>990</v>
      </c>
      <c r="V78" s="110">
        <v>1870</v>
      </c>
      <c r="W78" s="219" t="s">
        <v>224</v>
      </c>
      <c r="X78" s="216" t="s">
        <v>255</v>
      </c>
      <c r="Y78" s="219" t="s">
        <v>59</v>
      </c>
      <c r="Z78" s="216" t="s">
        <v>256</v>
      </c>
      <c r="AA78" s="219" t="s">
        <v>68</v>
      </c>
      <c r="AB78" s="217">
        <v>2.8</v>
      </c>
      <c r="AC78" s="220">
        <v>2.8</v>
      </c>
      <c r="AD78" s="115"/>
      <c r="AF78" s="117"/>
      <c r="AO78" s="115"/>
      <c r="AQ78" s="117"/>
      <c r="AY78" s="84" t="s">
        <v>68</v>
      </c>
      <c r="AZ78" s="237">
        <v>17650</v>
      </c>
      <c r="BA78" s="84" t="s">
        <v>68</v>
      </c>
      <c r="BB78" s="206">
        <v>170</v>
      </c>
      <c r="BC78" s="207" t="s">
        <v>224</v>
      </c>
      <c r="BD78" s="208" t="s">
        <v>255</v>
      </c>
      <c r="BE78" s="209" t="s">
        <v>68</v>
      </c>
      <c r="BF78" s="210" t="s">
        <v>256</v>
      </c>
      <c r="BG78" s="207" t="s">
        <v>68</v>
      </c>
      <c r="BH78" s="211">
        <v>2.6</v>
      </c>
      <c r="BI78" s="1289"/>
      <c r="BK78" s="256"/>
      <c r="BL78" s="1288"/>
      <c r="BM78" s="102"/>
      <c r="BS78" s="233"/>
      <c r="BT78" s="116"/>
      <c r="BU78" s="1321"/>
      <c r="BV78" s="150"/>
      <c r="BW78" s="1288"/>
      <c r="BX78" s="116"/>
      <c r="BY78" s="116"/>
      <c r="BZ78" s="1289"/>
      <c r="CA78" s="255"/>
      <c r="CB78" s="253"/>
      <c r="CC78" s="134"/>
      <c r="CD78" s="253"/>
      <c r="CE78" s="134"/>
      <c r="CF78" s="253"/>
      <c r="CG78" s="134"/>
      <c r="CH78" s="1266"/>
      <c r="CI78" s="1291" t="e">
        <v>#REF!</v>
      </c>
      <c r="CJ78" s="1278" t="e">
        <v>#REF!</v>
      </c>
      <c r="CK78" s="1263"/>
      <c r="CL78" s="79" t="s">
        <v>64</v>
      </c>
      <c r="CM78" s="113">
        <v>2500</v>
      </c>
      <c r="CN78" s="114">
        <v>2800</v>
      </c>
      <c r="CO78" s="1270"/>
      <c r="CP78" s="1281"/>
      <c r="CQ78" s="1270"/>
      <c r="CR78" s="1253"/>
      <c r="CS78" s="1272"/>
      <c r="CT78" s="1256"/>
      <c r="CU78" s="1256"/>
      <c r="CV78" s="1259"/>
      <c r="CW78" s="1272"/>
      <c r="CX78" s="1275"/>
      <c r="CY78" s="1261"/>
      <c r="CZ78" s="102"/>
      <c r="DA78" s="121"/>
      <c r="DB78" s="1266"/>
      <c r="DC78" s="133"/>
      <c r="DD78" s="1266"/>
      <c r="DE78" s="1268"/>
      <c r="DF78" s="1270"/>
      <c r="DG78" s="1253"/>
      <c r="DH78" s="1256"/>
      <c r="DI78" s="1256"/>
      <c r="DJ78" s="1256"/>
      <c r="DK78" s="1259"/>
      <c r="DL78" s="1256"/>
      <c r="DM78" s="1237"/>
      <c r="DN78" s="1239"/>
      <c r="DO78" s="1246">
        <v>0.01</v>
      </c>
      <c r="DP78" s="1248">
        <v>0.03</v>
      </c>
      <c r="DQ78" s="1248">
        <v>0.04</v>
      </c>
      <c r="DR78" s="1250">
        <v>0.06</v>
      </c>
      <c r="DS78" s="102"/>
      <c r="DT78" s="1313"/>
      <c r="DU78" s="192"/>
      <c r="DV78" s="246"/>
    </row>
    <row r="79" spans="1:126" ht="18.600000000000001" customHeight="1">
      <c r="A79" s="13" t="s">
        <v>400</v>
      </c>
      <c r="B79" s="1319"/>
      <c r="C79" s="1284"/>
      <c r="D79" s="1294"/>
      <c r="E79" s="122" t="s">
        <v>11</v>
      </c>
      <c r="F79" s="96"/>
      <c r="G79" s="123">
        <v>204120</v>
      </c>
      <c r="H79" s="124"/>
      <c r="I79" s="123">
        <v>200210</v>
      </c>
      <c r="J79" s="124"/>
      <c r="K79" s="84" t="s">
        <v>68</v>
      </c>
      <c r="L79" s="111">
        <v>1910</v>
      </c>
      <c r="M79" s="125"/>
      <c r="N79" s="238" t="s">
        <v>224</v>
      </c>
      <c r="O79" s="239" t="s">
        <v>255</v>
      </c>
      <c r="P79" s="239" t="s">
        <v>59</v>
      </c>
      <c r="Q79" s="239" t="s">
        <v>256</v>
      </c>
      <c r="R79" s="239" t="s">
        <v>68</v>
      </c>
      <c r="S79" s="240">
        <v>2.8</v>
      </c>
      <c r="T79" s="241"/>
      <c r="U79" s="111">
        <v>1870</v>
      </c>
      <c r="V79" s="125"/>
      <c r="W79" s="242" t="s">
        <v>224</v>
      </c>
      <c r="X79" s="239" t="s">
        <v>255</v>
      </c>
      <c r="Y79" s="243" t="s">
        <v>59</v>
      </c>
      <c r="Z79" s="239" t="s">
        <v>256</v>
      </c>
      <c r="AA79" s="243" t="s">
        <v>68</v>
      </c>
      <c r="AB79" s="240">
        <v>2.8</v>
      </c>
      <c r="AC79" s="244"/>
      <c r="AD79" s="115"/>
      <c r="AF79" s="117"/>
      <c r="AG79" s="245"/>
      <c r="AO79" s="115"/>
      <c r="AQ79" s="117"/>
      <c r="AR79" s="245"/>
      <c r="AY79" s="115"/>
      <c r="BI79" s="1289"/>
      <c r="BK79" s="256"/>
      <c r="BL79" s="1288"/>
      <c r="BM79" s="102"/>
      <c r="BS79" s="233"/>
      <c r="BU79" s="1321"/>
      <c r="BV79" s="153"/>
      <c r="BW79" s="1288"/>
      <c r="BX79" s="116"/>
      <c r="BY79" s="116"/>
      <c r="BZ79" s="1289"/>
      <c r="CA79" s="255"/>
      <c r="CB79" s="253"/>
      <c r="CC79" s="134"/>
      <c r="CD79" s="253"/>
      <c r="CE79" s="134"/>
      <c r="CF79" s="253"/>
      <c r="CG79" s="134"/>
      <c r="CH79" s="1266"/>
      <c r="CI79" s="1292" t="e">
        <v>#REF!</v>
      </c>
      <c r="CJ79" s="1279" t="e">
        <v>#REF!</v>
      </c>
      <c r="CK79" s="1263"/>
      <c r="CL79" s="148" t="s">
        <v>65</v>
      </c>
      <c r="CM79" s="128">
        <v>2300</v>
      </c>
      <c r="CN79" s="129">
        <v>2500</v>
      </c>
      <c r="CO79" s="1270"/>
      <c r="CP79" s="1282"/>
      <c r="CQ79" s="1270"/>
      <c r="CR79" s="1254"/>
      <c r="CS79" s="1273"/>
      <c r="CT79" s="1257"/>
      <c r="CU79" s="1257"/>
      <c r="CV79" s="1260"/>
      <c r="CW79" s="1273"/>
      <c r="CX79" s="1276"/>
      <c r="CY79" s="1262"/>
      <c r="CZ79" s="102"/>
      <c r="DA79" s="121"/>
      <c r="DB79" s="1266"/>
      <c r="DC79" s="133"/>
      <c r="DD79" s="1266"/>
      <c r="DE79" s="1269"/>
      <c r="DF79" s="1270"/>
      <c r="DG79" s="1254"/>
      <c r="DH79" s="1257"/>
      <c r="DI79" s="1257"/>
      <c r="DJ79" s="1257"/>
      <c r="DK79" s="1260"/>
      <c r="DL79" s="1257"/>
      <c r="DM79" s="1238"/>
      <c r="DN79" s="1239"/>
      <c r="DO79" s="1247"/>
      <c r="DP79" s="1249"/>
      <c r="DQ79" s="1249"/>
      <c r="DR79" s="1251"/>
      <c r="DS79" s="102"/>
      <c r="DT79" s="1313"/>
      <c r="DU79" s="192"/>
      <c r="DV79" s="246"/>
    </row>
    <row r="80" spans="1:126" ht="18.600000000000001" customHeight="1">
      <c r="A80" s="13" t="s">
        <v>401</v>
      </c>
      <c r="B80" s="1319"/>
      <c r="C80" s="1298" t="s">
        <v>94</v>
      </c>
      <c r="D80" s="1286" t="s">
        <v>57</v>
      </c>
      <c r="E80" s="95" t="s">
        <v>58</v>
      </c>
      <c r="F80" s="96"/>
      <c r="G80" s="97">
        <v>36350</v>
      </c>
      <c r="H80" s="98">
        <v>45170</v>
      </c>
      <c r="I80" s="97">
        <v>32680</v>
      </c>
      <c r="J80" s="98">
        <v>41500</v>
      </c>
      <c r="K80" s="84" t="s">
        <v>68</v>
      </c>
      <c r="L80" s="99">
        <v>340</v>
      </c>
      <c r="M80" s="100">
        <v>420</v>
      </c>
      <c r="N80" s="193" t="s">
        <v>224</v>
      </c>
      <c r="O80" s="194" t="s">
        <v>255</v>
      </c>
      <c r="P80" s="195" t="s">
        <v>68</v>
      </c>
      <c r="Q80" s="196" t="s">
        <v>256</v>
      </c>
      <c r="R80" s="195" t="s">
        <v>68</v>
      </c>
      <c r="S80" s="197">
        <v>3</v>
      </c>
      <c r="T80" s="198">
        <v>3</v>
      </c>
      <c r="U80" s="99">
        <v>300</v>
      </c>
      <c r="V80" s="100">
        <v>380</v>
      </c>
      <c r="W80" s="199" t="s">
        <v>224</v>
      </c>
      <c r="X80" s="194" t="s">
        <v>255</v>
      </c>
      <c r="Y80" s="199" t="s">
        <v>68</v>
      </c>
      <c r="Z80" s="196" t="s">
        <v>256</v>
      </c>
      <c r="AA80" s="199" t="s">
        <v>68</v>
      </c>
      <c r="AB80" s="197">
        <v>3</v>
      </c>
      <c r="AC80" s="200">
        <v>3</v>
      </c>
      <c r="AD80" s="84" t="s">
        <v>68</v>
      </c>
      <c r="AE80" s="201">
        <v>8820</v>
      </c>
      <c r="AF80" s="84" t="s">
        <v>68</v>
      </c>
      <c r="AG80" s="202">
        <v>80</v>
      </c>
      <c r="AH80" s="203" t="s">
        <v>224</v>
      </c>
      <c r="AI80" s="194" t="s">
        <v>255</v>
      </c>
      <c r="AJ80" s="199" t="s">
        <v>68</v>
      </c>
      <c r="AK80" s="196" t="s">
        <v>256</v>
      </c>
      <c r="AL80" s="199" t="s">
        <v>68</v>
      </c>
      <c r="AM80" s="204">
        <v>2.8</v>
      </c>
      <c r="AN80" s="205" t="s">
        <v>257</v>
      </c>
      <c r="AO80" s="84" t="s">
        <v>68</v>
      </c>
      <c r="AP80" s="101">
        <v>3530</v>
      </c>
      <c r="AQ80" s="84" t="s">
        <v>68</v>
      </c>
      <c r="AR80" s="206">
        <v>30</v>
      </c>
      <c r="AS80" s="207" t="s">
        <v>224</v>
      </c>
      <c r="AT80" s="208" t="s">
        <v>255</v>
      </c>
      <c r="AU80" s="209" t="s">
        <v>68</v>
      </c>
      <c r="AV80" s="210" t="s">
        <v>256</v>
      </c>
      <c r="AW80" s="209" t="s">
        <v>68</v>
      </c>
      <c r="AX80" s="211">
        <v>3.7</v>
      </c>
      <c r="AZ80" s="82"/>
      <c r="BA80" s="82"/>
      <c r="BB80" s="212"/>
      <c r="BC80" s="175"/>
      <c r="BD80" s="82"/>
      <c r="BE80" s="175"/>
      <c r="BF80" s="82"/>
      <c r="BG80" s="175"/>
      <c r="BH80" s="82"/>
      <c r="BI80" s="1289"/>
      <c r="BK80" s="131"/>
      <c r="BL80" s="1288"/>
      <c r="BM80" s="102"/>
      <c r="BS80" s="233"/>
      <c r="BU80" s="1321"/>
      <c r="BV80" s="153"/>
      <c r="BW80" s="1288"/>
      <c r="BX80" s="116"/>
      <c r="BY80" s="116"/>
      <c r="BZ80" s="1289"/>
      <c r="CA80" s="255"/>
      <c r="CB80" s="253"/>
      <c r="CC80" s="134"/>
      <c r="CD80" s="253"/>
      <c r="CE80" s="134"/>
      <c r="CF80" s="253"/>
      <c r="CG80" s="134"/>
      <c r="CH80" s="1266" t="s">
        <v>68</v>
      </c>
      <c r="CI80" s="1290">
        <v>2800</v>
      </c>
      <c r="CJ80" s="1277">
        <v>3100</v>
      </c>
      <c r="CK80" s="1263" t="s">
        <v>68</v>
      </c>
      <c r="CL80" s="147" t="s">
        <v>60</v>
      </c>
      <c r="CM80" s="104">
        <v>4800</v>
      </c>
      <c r="CN80" s="105">
        <v>5400</v>
      </c>
      <c r="CO80" s="1270" t="s">
        <v>68</v>
      </c>
      <c r="CP80" s="1280">
        <v>3300</v>
      </c>
      <c r="CQ80" s="1270" t="s">
        <v>68</v>
      </c>
      <c r="CR80" s="1252">
        <v>30</v>
      </c>
      <c r="CS80" s="1271" t="s">
        <v>224</v>
      </c>
      <c r="CT80" s="1255" t="s">
        <v>255</v>
      </c>
      <c r="CU80" s="1255" t="s">
        <v>68</v>
      </c>
      <c r="CV80" s="1258" t="s">
        <v>258</v>
      </c>
      <c r="CW80" s="1271" t="s">
        <v>68</v>
      </c>
      <c r="CX80" s="1274">
        <v>3</v>
      </c>
      <c r="CY80" s="1261" t="s">
        <v>259</v>
      </c>
      <c r="CZ80" s="1263" t="s">
        <v>68</v>
      </c>
      <c r="DA80" s="1264">
        <v>4900</v>
      </c>
      <c r="DB80" s="1266"/>
      <c r="DC80" s="133"/>
      <c r="DD80" s="1266" t="s">
        <v>69</v>
      </c>
      <c r="DE80" s="1267">
        <v>3630</v>
      </c>
      <c r="DF80" s="1270" t="s">
        <v>68</v>
      </c>
      <c r="DG80" s="1252">
        <v>30</v>
      </c>
      <c r="DH80" s="1255" t="s">
        <v>224</v>
      </c>
      <c r="DI80" s="1255" t="s">
        <v>255</v>
      </c>
      <c r="DJ80" s="1255" t="s">
        <v>68</v>
      </c>
      <c r="DK80" s="1258" t="s">
        <v>258</v>
      </c>
      <c r="DL80" s="1255" t="s">
        <v>68</v>
      </c>
      <c r="DM80" s="1236">
        <v>2.2999999999999998</v>
      </c>
      <c r="DN80" s="1239" t="s">
        <v>69</v>
      </c>
      <c r="DO80" s="1240" t="s">
        <v>260</v>
      </c>
      <c r="DP80" s="1242" t="s">
        <v>260</v>
      </c>
      <c r="DQ80" s="1242" t="s">
        <v>260</v>
      </c>
      <c r="DR80" s="1244" t="s">
        <v>260</v>
      </c>
      <c r="DS80" s="102"/>
      <c r="DT80" s="1313"/>
      <c r="DU80" s="192"/>
      <c r="DV80" s="246"/>
    </row>
    <row r="81" spans="1:126" ht="18.600000000000001" customHeight="1">
      <c r="A81" s="13" t="s">
        <v>402</v>
      </c>
      <c r="B81" s="1319"/>
      <c r="C81" s="1284"/>
      <c r="D81" s="1287"/>
      <c r="E81" s="106" t="s">
        <v>8</v>
      </c>
      <c r="F81" s="96"/>
      <c r="G81" s="107">
        <v>45170</v>
      </c>
      <c r="H81" s="108">
        <v>115770</v>
      </c>
      <c r="I81" s="107">
        <v>41500</v>
      </c>
      <c r="J81" s="108">
        <v>112100</v>
      </c>
      <c r="K81" s="84" t="s">
        <v>68</v>
      </c>
      <c r="L81" s="109">
        <v>420</v>
      </c>
      <c r="M81" s="110">
        <v>1030</v>
      </c>
      <c r="N81" s="215" t="s">
        <v>224</v>
      </c>
      <c r="O81" s="216" t="s">
        <v>255</v>
      </c>
      <c r="P81" s="216" t="s">
        <v>59</v>
      </c>
      <c r="Q81" s="216" t="s">
        <v>256</v>
      </c>
      <c r="R81" s="216" t="s">
        <v>68</v>
      </c>
      <c r="S81" s="217">
        <v>3</v>
      </c>
      <c r="T81" s="218">
        <v>2.8</v>
      </c>
      <c r="U81" s="109">
        <v>380</v>
      </c>
      <c r="V81" s="110">
        <v>1000</v>
      </c>
      <c r="W81" s="219" t="s">
        <v>224</v>
      </c>
      <c r="X81" s="216" t="s">
        <v>255</v>
      </c>
      <c r="Y81" s="219" t="s">
        <v>59</v>
      </c>
      <c r="Z81" s="216" t="s">
        <v>256</v>
      </c>
      <c r="AA81" s="219" t="s">
        <v>68</v>
      </c>
      <c r="AB81" s="217">
        <v>3</v>
      </c>
      <c r="AC81" s="220">
        <v>2.8</v>
      </c>
      <c r="AD81" s="84" t="s">
        <v>68</v>
      </c>
      <c r="AE81" s="221">
        <v>8820</v>
      </c>
      <c r="AF81" s="84" t="s">
        <v>68</v>
      </c>
      <c r="AG81" s="222">
        <v>80</v>
      </c>
      <c r="AH81" s="223" t="s">
        <v>224</v>
      </c>
      <c r="AI81" s="224" t="s">
        <v>255</v>
      </c>
      <c r="AJ81" s="225" t="s">
        <v>68</v>
      </c>
      <c r="AK81" s="226" t="s">
        <v>256</v>
      </c>
      <c r="AL81" s="227" t="s">
        <v>68</v>
      </c>
      <c r="AM81" s="228">
        <v>2.8</v>
      </c>
      <c r="AN81" s="229"/>
      <c r="AP81" s="230"/>
      <c r="AQ81" s="71"/>
      <c r="AR81" s="231"/>
      <c r="AS81" s="232"/>
      <c r="AT81" s="230"/>
      <c r="AU81" s="232"/>
      <c r="AV81" s="230"/>
      <c r="AW81" s="232"/>
      <c r="AX81" s="230"/>
      <c r="AZ81" s="82"/>
      <c r="BA81" s="82"/>
      <c r="BB81" s="212"/>
      <c r="BC81" s="175"/>
      <c r="BD81" s="82"/>
      <c r="BE81" s="175"/>
      <c r="BF81" s="82"/>
      <c r="BG81" s="175"/>
      <c r="BH81" s="82"/>
      <c r="BI81" s="1289"/>
      <c r="BK81" s="131"/>
      <c r="BL81" s="1288"/>
      <c r="BM81" s="102"/>
      <c r="BS81" s="233"/>
      <c r="BU81" s="1321"/>
      <c r="BV81" s="153"/>
      <c r="BW81" s="1288"/>
      <c r="BX81" s="116"/>
      <c r="BY81" s="116"/>
      <c r="BZ81" s="1289"/>
      <c r="CA81" s="255"/>
      <c r="CB81" s="253"/>
      <c r="CC81" s="134"/>
      <c r="CD81" s="253"/>
      <c r="CE81" s="134"/>
      <c r="CF81" s="253"/>
      <c r="CG81" s="134"/>
      <c r="CH81" s="1266"/>
      <c r="CI81" s="1291" t="e">
        <v>#REF!</v>
      </c>
      <c r="CJ81" s="1278" t="e">
        <v>#REF!</v>
      </c>
      <c r="CK81" s="1263"/>
      <c r="CL81" s="79" t="s">
        <v>61</v>
      </c>
      <c r="CM81" s="113">
        <v>2600</v>
      </c>
      <c r="CN81" s="114">
        <v>2900</v>
      </c>
      <c r="CO81" s="1270"/>
      <c r="CP81" s="1281"/>
      <c r="CQ81" s="1270"/>
      <c r="CR81" s="1253"/>
      <c r="CS81" s="1272"/>
      <c r="CT81" s="1256"/>
      <c r="CU81" s="1256"/>
      <c r="CV81" s="1259"/>
      <c r="CW81" s="1272"/>
      <c r="CX81" s="1275"/>
      <c r="CY81" s="1261"/>
      <c r="CZ81" s="1263"/>
      <c r="DA81" s="1265"/>
      <c r="DB81" s="1266"/>
      <c r="DC81" s="133"/>
      <c r="DD81" s="1266"/>
      <c r="DE81" s="1268"/>
      <c r="DF81" s="1270"/>
      <c r="DG81" s="1253"/>
      <c r="DH81" s="1256"/>
      <c r="DI81" s="1256"/>
      <c r="DJ81" s="1256"/>
      <c r="DK81" s="1259"/>
      <c r="DL81" s="1256"/>
      <c r="DM81" s="1237"/>
      <c r="DN81" s="1239"/>
      <c r="DO81" s="1241"/>
      <c r="DP81" s="1243"/>
      <c r="DQ81" s="1243"/>
      <c r="DR81" s="1245"/>
      <c r="DS81" s="102"/>
      <c r="DT81" s="1313"/>
      <c r="DU81" s="192"/>
      <c r="DV81" s="246"/>
    </row>
    <row r="82" spans="1:126" ht="18.600000000000001" customHeight="1">
      <c r="A82" s="13" t="s">
        <v>403</v>
      </c>
      <c r="B82" s="1319"/>
      <c r="C82" s="1284"/>
      <c r="D82" s="1293" t="s">
        <v>62</v>
      </c>
      <c r="E82" s="106" t="s">
        <v>63</v>
      </c>
      <c r="F82" s="96"/>
      <c r="G82" s="107">
        <v>115770</v>
      </c>
      <c r="H82" s="108">
        <v>204020</v>
      </c>
      <c r="I82" s="107">
        <v>112100</v>
      </c>
      <c r="J82" s="108">
        <v>200350</v>
      </c>
      <c r="K82" s="84" t="s">
        <v>68</v>
      </c>
      <c r="L82" s="109">
        <v>1030</v>
      </c>
      <c r="M82" s="110">
        <v>1910</v>
      </c>
      <c r="N82" s="215" t="s">
        <v>224</v>
      </c>
      <c r="O82" s="216" t="s">
        <v>255</v>
      </c>
      <c r="P82" s="216" t="s">
        <v>59</v>
      </c>
      <c r="Q82" s="216" t="s">
        <v>256</v>
      </c>
      <c r="R82" s="216" t="s">
        <v>68</v>
      </c>
      <c r="S82" s="217">
        <v>2.8</v>
      </c>
      <c r="T82" s="218">
        <v>2.8</v>
      </c>
      <c r="U82" s="109">
        <v>1000</v>
      </c>
      <c r="V82" s="110">
        <v>1880</v>
      </c>
      <c r="W82" s="219" t="s">
        <v>224</v>
      </c>
      <c r="X82" s="216" t="s">
        <v>255</v>
      </c>
      <c r="Y82" s="219" t="s">
        <v>59</v>
      </c>
      <c r="Z82" s="216" t="s">
        <v>256</v>
      </c>
      <c r="AA82" s="219" t="s">
        <v>68</v>
      </c>
      <c r="AB82" s="217">
        <v>2.8</v>
      </c>
      <c r="AC82" s="220">
        <v>2.8</v>
      </c>
      <c r="AD82" s="115"/>
      <c r="AF82" s="117"/>
      <c r="AO82" s="115"/>
      <c r="AQ82" s="117"/>
      <c r="AY82" s="84" t="s">
        <v>68</v>
      </c>
      <c r="AZ82" s="237">
        <v>17650</v>
      </c>
      <c r="BA82" s="84" t="s">
        <v>68</v>
      </c>
      <c r="BB82" s="206">
        <v>170</v>
      </c>
      <c r="BC82" s="207" t="s">
        <v>224</v>
      </c>
      <c r="BD82" s="208" t="s">
        <v>255</v>
      </c>
      <c r="BE82" s="209" t="s">
        <v>68</v>
      </c>
      <c r="BF82" s="210" t="s">
        <v>256</v>
      </c>
      <c r="BG82" s="207" t="s">
        <v>68</v>
      </c>
      <c r="BH82" s="211">
        <v>2.6</v>
      </c>
      <c r="BI82" s="1289"/>
      <c r="BK82" s="131"/>
      <c r="BL82" s="1288"/>
      <c r="BM82" s="102"/>
      <c r="BS82" s="233"/>
      <c r="BU82" s="1321"/>
      <c r="BV82" s="153"/>
      <c r="BW82" s="1288"/>
      <c r="BX82" s="116"/>
      <c r="BY82" s="116"/>
      <c r="BZ82" s="1289"/>
      <c r="CA82" s="255"/>
      <c r="CB82" s="253"/>
      <c r="CC82" s="134"/>
      <c r="CD82" s="253"/>
      <c r="CE82" s="134"/>
      <c r="CF82" s="253"/>
      <c r="CG82" s="134"/>
      <c r="CH82" s="1266"/>
      <c r="CI82" s="1291" t="e">
        <v>#REF!</v>
      </c>
      <c r="CJ82" s="1278" t="e">
        <v>#REF!</v>
      </c>
      <c r="CK82" s="1263"/>
      <c r="CL82" s="79" t="s">
        <v>64</v>
      </c>
      <c r="CM82" s="113">
        <v>2300</v>
      </c>
      <c r="CN82" s="114">
        <v>2500</v>
      </c>
      <c r="CO82" s="1270"/>
      <c r="CP82" s="1281"/>
      <c r="CQ82" s="1270"/>
      <c r="CR82" s="1253"/>
      <c r="CS82" s="1272"/>
      <c r="CT82" s="1256"/>
      <c r="CU82" s="1256"/>
      <c r="CV82" s="1259"/>
      <c r="CW82" s="1272"/>
      <c r="CX82" s="1275"/>
      <c r="CY82" s="1261"/>
      <c r="CZ82" s="102"/>
      <c r="DA82" s="121"/>
      <c r="DB82" s="1266"/>
      <c r="DC82" s="133"/>
      <c r="DD82" s="1266"/>
      <c r="DE82" s="1268"/>
      <c r="DF82" s="1270"/>
      <c r="DG82" s="1253"/>
      <c r="DH82" s="1256"/>
      <c r="DI82" s="1256"/>
      <c r="DJ82" s="1256"/>
      <c r="DK82" s="1259"/>
      <c r="DL82" s="1256"/>
      <c r="DM82" s="1237"/>
      <c r="DN82" s="1239"/>
      <c r="DO82" s="1246">
        <v>0.01</v>
      </c>
      <c r="DP82" s="1248">
        <v>0.03</v>
      </c>
      <c r="DQ82" s="1248">
        <v>0.04</v>
      </c>
      <c r="DR82" s="1250">
        <v>0.06</v>
      </c>
      <c r="DS82" s="102"/>
      <c r="DT82" s="1313"/>
      <c r="DU82" s="192"/>
      <c r="DV82" s="246"/>
    </row>
    <row r="83" spans="1:126" ht="18.600000000000001" customHeight="1">
      <c r="A83" s="13" t="s">
        <v>404</v>
      </c>
      <c r="B83" s="1319"/>
      <c r="C83" s="1284"/>
      <c r="D83" s="1294"/>
      <c r="E83" s="122" t="s">
        <v>11</v>
      </c>
      <c r="F83" s="96"/>
      <c r="G83" s="123">
        <v>204020</v>
      </c>
      <c r="H83" s="124"/>
      <c r="I83" s="123">
        <v>200350</v>
      </c>
      <c r="J83" s="124"/>
      <c r="K83" s="84" t="s">
        <v>68</v>
      </c>
      <c r="L83" s="111">
        <v>1910</v>
      </c>
      <c r="M83" s="125"/>
      <c r="N83" s="238" t="s">
        <v>224</v>
      </c>
      <c r="O83" s="239" t="s">
        <v>255</v>
      </c>
      <c r="P83" s="239" t="s">
        <v>59</v>
      </c>
      <c r="Q83" s="239" t="s">
        <v>256</v>
      </c>
      <c r="R83" s="239" t="s">
        <v>68</v>
      </c>
      <c r="S83" s="240">
        <v>2.8</v>
      </c>
      <c r="T83" s="241"/>
      <c r="U83" s="111">
        <v>1880</v>
      </c>
      <c r="V83" s="125"/>
      <c r="W83" s="242" t="s">
        <v>224</v>
      </c>
      <c r="X83" s="239" t="s">
        <v>255</v>
      </c>
      <c r="Y83" s="243" t="s">
        <v>59</v>
      </c>
      <c r="Z83" s="239" t="s">
        <v>256</v>
      </c>
      <c r="AA83" s="243" t="s">
        <v>68</v>
      </c>
      <c r="AB83" s="240">
        <v>2.8</v>
      </c>
      <c r="AC83" s="244"/>
      <c r="AD83" s="115"/>
      <c r="AF83" s="117"/>
      <c r="AG83" s="245"/>
      <c r="AO83" s="115"/>
      <c r="AQ83" s="117"/>
      <c r="AR83" s="245"/>
      <c r="AY83" s="115"/>
      <c r="BI83" s="1289"/>
      <c r="BK83" s="131"/>
      <c r="BL83" s="1288"/>
      <c r="BM83" s="102"/>
      <c r="BS83" s="233"/>
      <c r="BU83" s="1321"/>
      <c r="BV83" s="153"/>
      <c r="BW83" s="1288"/>
      <c r="BX83" s="116"/>
      <c r="BY83" s="116"/>
      <c r="BZ83" s="1289"/>
      <c r="CA83" s="255"/>
      <c r="CB83" s="253"/>
      <c r="CC83" s="134"/>
      <c r="CD83" s="253"/>
      <c r="CE83" s="134"/>
      <c r="CF83" s="253"/>
      <c r="CG83" s="134"/>
      <c r="CH83" s="1266"/>
      <c r="CI83" s="1292" t="e">
        <v>#REF!</v>
      </c>
      <c r="CJ83" s="1279" t="e">
        <v>#REF!</v>
      </c>
      <c r="CK83" s="1263"/>
      <c r="CL83" s="148" t="s">
        <v>65</v>
      </c>
      <c r="CM83" s="128">
        <v>2000</v>
      </c>
      <c r="CN83" s="129">
        <v>2300</v>
      </c>
      <c r="CO83" s="1270"/>
      <c r="CP83" s="1282"/>
      <c r="CQ83" s="1270"/>
      <c r="CR83" s="1254"/>
      <c r="CS83" s="1273"/>
      <c r="CT83" s="1257"/>
      <c r="CU83" s="1257"/>
      <c r="CV83" s="1260"/>
      <c r="CW83" s="1273"/>
      <c r="CX83" s="1276"/>
      <c r="CY83" s="1262"/>
      <c r="CZ83" s="102"/>
      <c r="DA83" s="121"/>
      <c r="DB83" s="1266"/>
      <c r="DC83" s="133"/>
      <c r="DD83" s="1266"/>
      <c r="DE83" s="1269"/>
      <c r="DF83" s="1270"/>
      <c r="DG83" s="1254"/>
      <c r="DH83" s="1257"/>
      <c r="DI83" s="1257"/>
      <c r="DJ83" s="1257"/>
      <c r="DK83" s="1260"/>
      <c r="DL83" s="1257"/>
      <c r="DM83" s="1238"/>
      <c r="DN83" s="1239"/>
      <c r="DO83" s="1247"/>
      <c r="DP83" s="1249"/>
      <c r="DQ83" s="1249"/>
      <c r="DR83" s="1251"/>
      <c r="DS83" s="102"/>
      <c r="DT83" s="1313"/>
      <c r="DU83" s="192"/>
      <c r="DV83" s="246"/>
    </row>
    <row r="84" spans="1:126" ht="18.600000000000001" customHeight="1">
      <c r="A84" s="13" t="s">
        <v>405</v>
      </c>
      <c r="B84" s="1319"/>
      <c r="C84" s="1295" t="s">
        <v>95</v>
      </c>
      <c r="D84" s="1286" t="s">
        <v>57</v>
      </c>
      <c r="E84" s="95" t="s">
        <v>58</v>
      </c>
      <c r="F84" s="96"/>
      <c r="G84" s="97">
        <v>35440</v>
      </c>
      <c r="H84" s="98">
        <v>44260</v>
      </c>
      <c r="I84" s="97">
        <v>31980</v>
      </c>
      <c r="J84" s="98">
        <v>40800</v>
      </c>
      <c r="K84" s="84" t="s">
        <v>68</v>
      </c>
      <c r="L84" s="99">
        <v>330</v>
      </c>
      <c r="M84" s="100">
        <v>410</v>
      </c>
      <c r="N84" s="193" t="s">
        <v>224</v>
      </c>
      <c r="O84" s="194" t="s">
        <v>255</v>
      </c>
      <c r="P84" s="195" t="s">
        <v>68</v>
      </c>
      <c r="Q84" s="196" t="s">
        <v>256</v>
      </c>
      <c r="R84" s="195" t="s">
        <v>68</v>
      </c>
      <c r="S84" s="197">
        <v>3</v>
      </c>
      <c r="T84" s="198">
        <v>3</v>
      </c>
      <c r="U84" s="99">
        <v>300</v>
      </c>
      <c r="V84" s="100">
        <v>380</v>
      </c>
      <c r="W84" s="199" t="s">
        <v>224</v>
      </c>
      <c r="X84" s="194" t="s">
        <v>255</v>
      </c>
      <c r="Y84" s="199" t="s">
        <v>68</v>
      </c>
      <c r="Z84" s="196" t="s">
        <v>256</v>
      </c>
      <c r="AA84" s="199" t="s">
        <v>68</v>
      </c>
      <c r="AB84" s="197">
        <v>3</v>
      </c>
      <c r="AC84" s="200">
        <v>2.9</v>
      </c>
      <c r="AD84" s="84" t="s">
        <v>68</v>
      </c>
      <c r="AE84" s="201">
        <v>8820</v>
      </c>
      <c r="AF84" s="84" t="s">
        <v>68</v>
      </c>
      <c r="AG84" s="202">
        <v>80</v>
      </c>
      <c r="AH84" s="203" t="s">
        <v>224</v>
      </c>
      <c r="AI84" s="194" t="s">
        <v>255</v>
      </c>
      <c r="AJ84" s="199" t="s">
        <v>68</v>
      </c>
      <c r="AK84" s="196" t="s">
        <v>256</v>
      </c>
      <c r="AL84" s="199" t="s">
        <v>68</v>
      </c>
      <c r="AM84" s="204">
        <v>2.8</v>
      </c>
      <c r="AN84" s="205" t="s">
        <v>257</v>
      </c>
      <c r="AO84" s="84" t="s">
        <v>68</v>
      </c>
      <c r="AP84" s="101">
        <v>3530</v>
      </c>
      <c r="AQ84" s="84" t="s">
        <v>68</v>
      </c>
      <c r="AR84" s="206">
        <v>30</v>
      </c>
      <c r="AS84" s="207" t="s">
        <v>224</v>
      </c>
      <c r="AT84" s="208" t="s">
        <v>255</v>
      </c>
      <c r="AU84" s="209" t="s">
        <v>68</v>
      </c>
      <c r="AV84" s="210" t="s">
        <v>256</v>
      </c>
      <c r="AW84" s="209" t="s">
        <v>68</v>
      </c>
      <c r="AX84" s="211">
        <v>3.7</v>
      </c>
      <c r="AZ84" s="82"/>
      <c r="BA84" s="82"/>
      <c r="BB84" s="212"/>
      <c r="BC84" s="175"/>
      <c r="BD84" s="82"/>
      <c r="BE84" s="175"/>
      <c r="BF84" s="82"/>
      <c r="BG84" s="175"/>
      <c r="BH84" s="82"/>
      <c r="BI84" s="1289"/>
      <c r="BK84" s="131"/>
      <c r="BL84" s="1288"/>
      <c r="BM84" s="102"/>
      <c r="BS84" s="233"/>
      <c r="BU84" s="1321"/>
      <c r="BV84" s="153"/>
      <c r="BW84" s="1288"/>
      <c r="BX84" s="116"/>
      <c r="BY84" s="116"/>
      <c r="BZ84" s="1289"/>
      <c r="CA84" s="255"/>
      <c r="CB84" s="253"/>
      <c r="CC84" s="134"/>
      <c r="CD84" s="253"/>
      <c r="CE84" s="134"/>
      <c r="CF84" s="253"/>
      <c r="CG84" s="134"/>
      <c r="CH84" s="1266" t="s">
        <v>68</v>
      </c>
      <c r="CI84" s="1290">
        <v>3000</v>
      </c>
      <c r="CJ84" s="1277">
        <v>3300</v>
      </c>
      <c r="CK84" s="1263" t="s">
        <v>68</v>
      </c>
      <c r="CL84" s="147" t="s">
        <v>60</v>
      </c>
      <c r="CM84" s="104">
        <v>5400</v>
      </c>
      <c r="CN84" s="105">
        <v>6000</v>
      </c>
      <c r="CO84" s="1270" t="s">
        <v>68</v>
      </c>
      <c r="CP84" s="1280">
        <v>3110</v>
      </c>
      <c r="CQ84" s="1270" t="s">
        <v>68</v>
      </c>
      <c r="CR84" s="1252">
        <v>30</v>
      </c>
      <c r="CS84" s="1271" t="s">
        <v>224</v>
      </c>
      <c r="CT84" s="1255" t="s">
        <v>255</v>
      </c>
      <c r="CU84" s="1255" t="s">
        <v>68</v>
      </c>
      <c r="CV84" s="1258" t="s">
        <v>258</v>
      </c>
      <c r="CW84" s="1271" t="s">
        <v>68</v>
      </c>
      <c r="CX84" s="1274">
        <v>2.8</v>
      </c>
      <c r="CY84" s="1261" t="s">
        <v>259</v>
      </c>
      <c r="CZ84" s="1263" t="s">
        <v>68</v>
      </c>
      <c r="DA84" s="1264">
        <v>4900</v>
      </c>
      <c r="DB84" s="1266"/>
      <c r="DC84" s="133"/>
      <c r="DD84" s="1266" t="s">
        <v>69</v>
      </c>
      <c r="DE84" s="1267">
        <v>3420</v>
      </c>
      <c r="DF84" s="1270" t="s">
        <v>68</v>
      </c>
      <c r="DG84" s="1252">
        <v>30</v>
      </c>
      <c r="DH84" s="1255" t="s">
        <v>224</v>
      </c>
      <c r="DI84" s="1255" t="s">
        <v>255</v>
      </c>
      <c r="DJ84" s="1255" t="s">
        <v>68</v>
      </c>
      <c r="DK84" s="1258" t="s">
        <v>258</v>
      </c>
      <c r="DL84" s="1255" t="s">
        <v>68</v>
      </c>
      <c r="DM84" s="1236">
        <v>2.2000000000000002</v>
      </c>
      <c r="DN84" s="1239" t="s">
        <v>69</v>
      </c>
      <c r="DO84" s="1240" t="s">
        <v>260</v>
      </c>
      <c r="DP84" s="1242" t="s">
        <v>260</v>
      </c>
      <c r="DQ84" s="1242" t="s">
        <v>260</v>
      </c>
      <c r="DR84" s="1244" t="s">
        <v>260</v>
      </c>
      <c r="DS84" s="102"/>
      <c r="DT84" s="1313"/>
      <c r="DU84" s="192"/>
      <c r="DV84" s="246"/>
    </row>
    <row r="85" spans="1:126" ht="18.600000000000001" customHeight="1">
      <c r="A85" s="13" t="s">
        <v>406</v>
      </c>
      <c r="B85" s="1319"/>
      <c r="C85" s="1296"/>
      <c r="D85" s="1287"/>
      <c r="E85" s="106" t="s">
        <v>8</v>
      </c>
      <c r="F85" s="96"/>
      <c r="G85" s="107">
        <v>44260</v>
      </c>
      <c r="H85" s="108">
        <v>114860</v>
      </c>
      <c r="I85" s="107">
        <v>40800</v>
      </c>
      <c r="J85" s="108">
        <v>111400</v>
      </c>
      <c r="K85" s="84" t="s">
        <v>68</v>
      </c>
      <c r="L85" s="109">
        <v>410</v>
      </c>
      <c r="M85" s="110">
        <v>1020</v>
      </c>
      <c r="N85" s="215" t="s">
        <v>224</v>
      </c>
      <c r="O85" s="216" t="s">
        <v>255</v>
      </c>
      <c r="P85" s="216" t="s">
        <v>59</v>
      </c>
      <c r="Q85" s="216" t="s">
        <v>256</v>
      </c>
      <c r="R85" s="216" t="s">
        <v>68</v>
      </c>
      <c r="S85" s="217">
        <v>3</v>
      </c>
      <c r="T85" s="218">
        <v>2.8</v>
      </c>
      <c r="U85" s="109">
        <v>380</v>
      </c>
      <c r="V85" s="110">
        <v>990</v>
      </c>
      <c r="W85" s="219" t="s">
        <v>224</v>
      </c>
      <c r="X85" s="216" t="s">
        <v>255</v>
      </c>
      <c r="Y85" s="219" t="s">
        <v>59</v>
      </c>
      <c r="Z85" s="216" t="s">
        <v>256</v>
      </c>
      <c r="AA85" s="219" t="s">
        <v>68</v>
      </c>
      <c r="AB85" s="217">
        <v>2.9</v>
      </c>
      <c r="AC85" s="220">
        <v>2.8</v>
      </c>
      <c r="AD85" s="84" t="s">
        <v>68</v>
      </c>
      <c r="AE85" s="221">
        <v>8820</v>
      </c>
      <c r="AF85" s="84" t="s">
        <v>68</v>
      </c>
      <c r="AG85" s="222">
        <v>80</v>
      </c>
      <c r="AH85" s="223" t="s">
        <v>224</v>
      </c>
      <c r="AI85" s="224" t="s">
        <v>255</v>
      </c>
      <c r="AJ85" s="225" t="s">
        <v>68</v>
      </c>
      <c r="AK85" s="226" t="s">
        <v>256</v>
      </c>
      <c r="AL85" s="227" t="s">
        <v>68</v>
      </c>
      <c r="AM85" s="228">
        <v>2.8</v>
      </c>
      <c r="AN85" s="229"/>
      <c r="AP85" s="230"/>
      <c r="AQ85" s="71"/>
      <c r="AR85" s="231"/>
      <c r="AS85" s="232"/>
      <c r="AT85" s="230"/>
      <c r="AU85" s="232"/>
      <c r="AV85" s="230"/>
      <c r="AW85" s="232"/>
      <c r="AX85" s="230"/>
      <c r="AZ85" s="82"/>
      <c r="BA85" s="82"/>
      <c r="BB85" s="212"/>
      <c r="BC85" s="175"/>
      <c r="BD85" s="82"/>
      <c r="BE85" s="175"/>
      <c r="BF85" s="82"/>
      <c r="BG85" s="175"/>
      <c r="BH85" s="82"/>
      <c r="BI85" s="1289"/>
      <c r="BK85" s="131"/>
      <c r="BL85" s="1288"/>
      <c r="BM85" s="102"/>
      <c r="BS85" s="233"/>
      <c r="BU85" s="1321"/>
      <c r="BV85" s="153"/>
      <c r="BW85" s="1288"/>
      <c r="BX85" s="116"/>
      <c r="BY85" s="116"/>
      <c r="BZ85" s="1289"/>
      <c r="CA85" s="255"/>
      <c r="CB85" s="253"/>
      <c r="CC85" s="134"/>
      <c r="CD85" s="253"/>
      <c r="CE85" s="134"/>
      <c r="CF85" s="253"/>
      <c r="CG85" s="134"/>
      <c r="CH85" s="1266"/>
      <c r="CI85" s="1291" t="e">
        <v>#REF!</v>
      </c>
      <c r="CJ85" s="1278" t="e">
        <v>#REF!</v>
      </c>
      <c r="CK85" s="1263"/>
      <c r="CL85" s="79" t="s">
        <v>61</v>
      </c>
      <c r="CM85" s="113">
        <v>2900</v>
      </c>
      <c r="CN85" s="114">
        <v>3300</v>
      </c>
      <c r="CO85" s="1270"/>
      <c r="CP85" s="1281"/>
      <c r="CQ85" s="1270"/>
      <c r="CR85" s="1253"/>
      <c r="CS85" s="1272"/>
      <c r="CT85" s="1256"/>
      <c r="CU85" s="1256"/>
      <c r="CV85" s="1259"/>
      <c r="CW85" s="1272"/>
      <c r="CX85" s="1275"/>
      <c r="CY85" s="1261"/>
      <c r="CZ85" s="1263"/>
      <c r="DA85" s="1265"/>
      <c r="DB85" s="1266"/>
      <c r="DC85" s="133"/>
      <c r="DD85" s="1266"/>
      <c r="DE85" s="1268"/>
      <c r="DF85" s="1270"/>
      <c r="DG85" s="1253"/>
      <c r="DH85" s="1256"/>
      <c r="DI85" s="1256"/>
      <c r="DJ85" s="1256"/>
      <c r="DK85" s="1259"/>
      <c r="DL85" s="1256"/>
      <c r="DM85" s="1237"/>
      <c r="DN85" s="1239"/>
      <c r="DO85" s="1241"/>
      <c r="DP85" s="1243"/>
      <c r="DQ85" s="1243"/>
      <c r="DR85" s="1245"/>
      <c r="DS85" s="102"/>
      <c r="DT85" s="1313"/>
      <c r="DU85" s="192"/>
      <c r="DV85" s="246"/>
    </row>
    <row r="86" spans="1:126" ht="18.600000000000001" customHeight="1">
      <c r="A86" s="13" t="s">
        <v>407</v>
      </c>
      <c r="B86" s="1319"/>
      <c r="C86" s="1296"/>
      <c r="D86" s="1293" t="s">
        <v>62</v>
      </c>
      <c r="E86" s="106" t="s">
        <v>63</v>
      </c>
      <c r="F86" s="96"/>
      <c r="G86" s="107">
        <v>114860</v>
      </c>
      <c r="H86" s="108">
        <v>203110</v>
      </c>
      <c r="I86" s="107">
        <v>111400</v>
      </c>
      <c r="J86" s="108">
        <v>199650</v>
      </c>
      <c r="K86" s="84" t="s">
        <v>68</v>
      </c>
      <c r="L86" s="109">
        <v>1020</v>
      </c>
      <c r="M86" s="110">
        <v>1900</v>
      </c>
      <c r="N86" s="215" t="s">
        <v>224</v>
      </c>
      <c r="O86" s="216" t="s">
        <v>255</v>
      </c>
      <c r="P86" s="216" t="s">
        <v>59</v>
      </c>
      <c r="Q86" s="216" t="s">
        <v>256</v>
      </c>
      <c r="R86" s="216" t="s">
        <v>68</v>
      </c>
      <c r="S86" s="217">
        <v>2.8</v>
      </c>
      <c r="T86" s="218">
        <v>2.8</v>
      </c>
      <c r="U86" s="109">
        <v>990</v>
      </c>
      <c r="V86" s="110">
        <v>1870</v>
      </c>
      <c r="W86" s="219" t="s">
        <v>224</v>
      </c>
      <c r="X86" s="216" t="s">
        <v>255</v>
      </c>
      <c r="Y86" s="219" t="s">
        <v>59</v>
      </c>
      <c r="Z86" s="216" t="s">
        <v>256</v>
      </c>
      <c r="AA86" s="219" t="s">
        <v>68</v>
      </c>
      <c r="AB86" s="217">
        <v>2.8</v>
      </c>
      <c r="AC86" s="220">
        <v>2.8</v>
      </c>
      <c r="AD86" s="115"/>
      <c r="AF86" s="117"/>
      <c r="AO86" s="115"/>
      <c r="AQ86" s="117"/>
      <c r="AY86" s="84" t="s">
        <v>68</v>
      </c>
      <c r="AZ86" s="237">
        <v>17650</v>
      </c>
      <c r="BA86" s="84" t="s">
        <v>68</v>
      </c>
      <c r="BB86" s="206">
        <v>170</v>
      </c>
      <c r="BC86" s="207" t="s">
        <v>224</v>
      </c>
      <c r="BD86" s="208" t="s">
        <v>255</v>
      </c>
      <c r="BE86" s="209" t="s">
        <v>68</v>
      </c>
      <c r="BF86" s="210" t="s">
        <v>256</v>
      </c>
      <c r="BG86" s="207" t="s">
        <v>68</v>
      </c>
      <c r="BH86" s="211">
        <v>2.6</v>
      </c>
      <c r="BI86" s="1289"/>
      <c r="BK86" s="150"/>
      <c r="BL86" s="1288"/>
      <c r="BM86" s="102"/>
      <c r="BS86" s="233"/>
      <c r="BU86" s="1321"/>
      <c r="BV86" s="153"/>
      <c r="BW86" s="1288"/>
      <c r="BX86" s="116"/>
      <c r="BY86" s="116"/>
      <c r="BZ86" s="1289"/>
      <c r="CA86" s="255"/>
      <c r="CB86" s="253"/>
      <c r="CC86" s="134"/>
      <c r="CD86" s="253"/>
      <c r="CE86" s="134"/>
      <c r="CF86" s="253"/>
      <c r="CG86" s="134"/>
      <c r="CH86" s="1266"/>
      <c r="CI86" s="1291" t="e">
        <v>#REF!</v>
      </c>
      <c r="CJ86" s="1278" t="e">
        <v>#REF!</v>
      </c>
      <c r="CK86" s="1263"/>
      <c r="CL86" s="79" t="s">
        <v>64</v>
      </c>
      <c r="CM86" s="113">
        <v>2500</v>
      </c>
      <c r="CN86" s="114">
        <v>2800</v>
      </c>
      <c r="CO86" s="1270"/>
      <c r="CP86" s="1281"/>
      <c r="CQ86" s="1270"/>
      <c r="CR86" s="1253"/>
      <c r="CS86" s="1272"/>
      <c r="CT86" s="1256"/>
      <c r="CU86" s="1256"/>
      <c r="CV86" s="1259"/>
      <c r="CW86" s="1272"/>
      <c r="CX86" s="1275"/>
      <c r="CY86" s="1261"/>
      <c r="CZ86" s="102"/>
      <c r="DA86" s="121"/>
      <c r="DB86" s="1266"/>
      <c r="DC86" s="133"/>
      <c r="DD86" s="1266"/>
      <c r="DE86" s="1268"/>
      <c r="DF86" s="1270"/>
      <c r="DG86" s="1253"/>
      <c r="DH86" s="1256"/>
      <c r="DI86" s="1256"/>
      <c r="DJ86" s="1256"/>
      <c r="DK86" s="1259"/>
      <c r="DL86" s="1256"/>
      <c r="DM86" s="1237"/>
      <c r="DN86" s="1239"/>
      <c r="DO86" s="1246">
        <v>0.01</v>
      </c>
      <c r="DP86" s="1248">
        <v>0.03</v>
      </c>
      <c r="DQ86" s="1248">
        <v>0.04</v>
      </c>
      <c r="DR86" s="1250">
        <v>0.06</v>
      </c>
      <c r="DS86" s="102"/>
      <c r="DT86" s="1313"/>
      <c r="DU86" s="192"/>
      <c r="DV86" s="246"/>
    </row>
    <row r="87" spans="1:126" ht="18.600000000000001" customHeight="1">
      <c r="A87" s="13" t="s">
        <v>408</v>
      </c>
      <c r="B87" s="1319"/>
      <c r="C87" s="1297"/>
      <c r="D87" s="1294"/>
      <c r="E87" s="122" t="s">
        <v>11</v>
      </c>
      <c r="F87" s="96"/>
      <c r="G87" s="123">
        <v>203110</v>
      </c>
      <c r="H87" s="124"/>
      <c r="I87" s="123">
        <v>199650</v>
      </c>
      <c r="J87" s="124"/>
      <c r="K87" s="84" t="s">
        <v>68</v>
      </c>
      <c r="L87" s="111">
        <v>1900</v>
      </c>
      <c r="M87" s="125"/>
      <c r="N87" s="238" t="s">
        <v>224</v>
      </c>
      <c r="O87" s="239" t="s">
        <v>255</v>
      </c>
      <c r="P87" s="239" t="s">
        <v>59</v>
      </c>
      <c r="Q87" s="239" t="s">
        <v>256</v>
      </c>
      <c r="R87" s="239" t="s">
        <v>68</v>
      </c>
      <c r="S87" s="240">
        <v>2.8</v>
      </c>
      <c r="T87" s="241"/>
      <c r="U87" s="111">
        <v>1870</v>
      </c>
      <c r="V87" s="125"/>
      <c r="W87" s="242" t="s">
        <v>224</v>
      </c>
      <c r="X87" s="239" t="s">
        <v>255</v>
      </c>
      <c r="Y87" s="243" t="s">
        <v>59</v>
      </c>
      <c r="Z87" s="239" t="s">
        <v>256</v>
      </c>
      <c r="AA87" s="243" t="s">
        <v>68</v>
      </c>
      <c r="AB87" s="240">
        <v>2.8</v>
      </c>
      <c r="AC87" s="244"/>
      <c r="AD87" s="115"/>
      <c r="AF87" s="117"/>
      <c r="AG87" s="245"/>
      <c r="AO87" s="115"/>
      <c r="AQ87" s="117"/>
      <c r="AR87" s="245"/>
      <c r="AY87" s="115"/>
      <c r="BI87" s="1289"/>
      <c r="BK87" s="150"/>
      <c r="BL87" s="1288"/>
      <c r="BM87" s="102"/>
      <c r="BS87" s="233"/>
      <c r="BU87" s="1321"/>
      <c r="BV87" s="153"/>
      <c r="BW87" s="1288"/>
      <c r="BX87" s="116"/>
      <c r="BY87" s="116"/>
      <c r="BZ87" s="1289"/>
      <c r="CA87" s="255"/>
      <c r="CB87" s="253"/>
      <c r="CC87" s="134"/>
      <c r="CD87" s="253"/>
      <c r="CE87" s="134"/>
      <c r="CF87" s="253"/>
      <c r="CG87" s="134"/>
      <c r="CH87" s="1266"/>
      <c r="CI87" s="1292" t="e">
        <v>#REF!</v>
      </c>
      <c r="CJ87" s="1279" t="e">
        <v>#REF!</v>
      </c>
      <c r="CK87" s="1263"/>
      <c r="CL87" s="148" t="s">
        <v>65</v>
      </c>
      <c r="CM87" s="128">
        <v>2300</v>
      </c>
      <c r="CN87" s="129">
        <v>2500</v>
      </c>
      <c r="CO87" s="1270"/>
      <c r="CP87" s="1282"/>
      <c r="CQ87" s="1270"/>
      <c r="CR87" s="1254"/>
      <c r="CS87" s="1273"/>
      <c r="CT87" s="1257"/>
      <c r="CU87" s="1257"/>
      <c r="CV87" s="1260"/>
      <c r="CW87" s="1273"/>
      <c r="CX87" s="1276"/>
      <c r="CY87" s="1262"/>
      <c r="CZ87" s="102"/>
      <c r="DA87" s="121"/>
      <c r="DB87" s="1266"/>
      <c r="DC87" s="133"/>
      <c r="DD87" s="1266"/>
      <c r="DE87" s="1269"/>
      <c r="DF87" s="1270"/>
      <c r="DG87" s="1254"/>
      <c r="DH87" s="1257"/>
      <c r="DI87" s="1257"/>
      <c r="DJ87" s="1257"/>
      <c r="DK87" s="1260"/>
      <c r="DL87" s="1257"/>
      <c r="DM87" s="1238"/>
      <c r="DN87" s="1239"/>
      <c r="DO87" s="1247"/>
      <c r="DP87" s="1249"/>
      <c r="DQ87" s="1249"/>
      <c r="DR87" s="1251"/>
      <c r="DS87" s="102"/>
      <c r="DT87" s="1313"/>
      <c r="DU87" s="192"/>
      <c r="DV87" s="246"/>
    </row>
    <row r="88" spans="1:126" ht="18.600000000000001" customHeight="1">
      <c r="A88" s="13" t="s">
        <v>409</v>
      </c>
      <c r="B88" s="1319"/>
      <c r="C88" s="1283" t="s">
        <v>96</v>
      </c>
      <c r="D88" s="1286" t="s">
        <v>57</v>
      </c>
      <c r="E88" s="95" t="s">
        <v>58</v>
      </c>
      <c r="F88" s="96"/>
      <c r="G88" s="97">
        <v>34600</v>
      </c>
      <c r="H88" s="98">
        <v>43420</v>
      </c>
      <c r="I88" s="97">
        <v>31340</v>
      </c>
      <c r="J88" s="98">
        <v>40160</v>
      </c>
      <c r="K88" s="84" t="s">
        <v>68</v>
      </c>
      <c r="L88" s="99">
        <v>320</v>
      </c>
      <c r="M88" s="100">
        <v>400</v>
      </c>
      <c r="N88" s="193" t="s">
        <v>224</v>
      </c>
      <c r="O88" s="194" t="s">
        <v>255</v>
      </c>
      <c r="P88" s="195" t="s">
        <v>68</v>
      </c>
      <c r="Q88" s="196" t="s">
        <v>256</v>
      </c>
      <c r="R88" s="195" t="s">
        <v>68</v>
      </c>
      <c r="S88" s="197">
        <v>3</v>
      </c>
      <c r="T88" s="198">
        <v>3</v>
      </c>
      <c r="U88" s="99">
        <v>290</v>
      </c>
      <c r="V88" s="100">
        <v>370</v>
      </c>
      <c r="W88" s="199" t="s">
        <v>224</v>
      </c>
      <c r="X88" s="194" t="s">
        <v>255</v>
      </c>
      <c r="Y88" s="199" t="s">
        <v>68</v>
      </c>
      <c r="Z88" s="196" t="s">
        <v>256</v>
      </c>
      <c r="AA88" s="199" t="s">
        <v>68</v>
      </c>
      <c r="AB88" s="197">
        <v>3</v>
      </c>
      <c r="AC88" s="200">
        <v>2.9</v>
      </c>
      <c r="AD88" s="84" t="s">
        <v>68</v>
      </c>
      <c r="AE88" s="201">
        <v>8820</v>
      </c>
      <c r="AF88" s="84" t="s">
        <v>68</v>
      </c>
      <c r="AG88" s="202">
        <v>80</v>
      </c>
      <c r="AH88" s="203" t="s">
        <v>224</v>
      </c>
      <c r="AI88" s="194" t="s">
        <v>255</v>
      </c>
      <c r="AJ88" s="199" t="s">
        <v>68</v>
      </c>
      <c r="AK88" s="196" t="s">
        <v>256</v>
      </c>
      <c r="AL88" s="199" t="s">
        <v>68</v>
      </c>
      <c r="AM88" s="204">
        <v>2.8</v>
      </c>
      <c r="AN88" s="205" t="s">
        <v>257</v>
      </c>
      <c r="AO88" s="84" t="s">
        <v>68</v>
      </c>
      <c r="AP88" s="101">
        <v>3530</v>
      </c>
      <c r="AQ88" s="84" t="s">
        <v>68</v>
      </c>
      <c r="AR88" s="206">
        <v>30</v>
      </c>
      <c r="AS88" s="207" t="s">
        <v>224</v>
      </c>
      <c r="AT88" s="208" t="s">
        <v>255</v>
      </c>
      <c r="AU88" s="209" t="s">
        <v>68</v>
      </c>
      <c r="AV88" s="210" t="s">
        <v>256</v>
      </c>
      <c r="AW88" s="209" t="s">
        <v>68</v>
      </c>
      <c r="AX88" s="211">
        <v>3.7</v>
      </c>
      <c r="AZ88" s="82"/>
      <c r="BA88" s="82"/>
      <c r="BB88" s="212"/>
      <c r="BC88" s="175"/>
      <c r="BD88" s="82"/>
      <c r="BE88" s="175"/>
      <c r="BF88" s="82"/>
      <c r="BG88" s="175"/>
      <c r="BH88" s="82"/>
      <c r="BI88" s="1289"/>
      <c r="BK88" s="150"/>
      <c r="BL88" s="1288"/>
      <c r="BM88" s="102"/>
      <c r="BS88" s="233"/>
      <c r="BU88" s="1321"/>
      <c r="BV88" s="153"/>
      <c r="BW88" s="1288"/>
      <c r="BX88" s="116"/>
      <c r="BY88" s="116"/>
      <c r="BZ88" s="1289"/>
      <c r="CA88" s="255"/>
      <c r="CB88" s="253"/>
      <c r="CC88" s="134"/>
      <c r="CD88" s="253"/>
      <c r="CE88" s="134"/>
      <c r="CF88" s="253"/>
      <c r="CG88" s="134"/>
      <c r="CH88" s="1266" t="s">
        <v>68</v>
      </c>
      <c r="CI88" s="1290">
        <v>2800</v>
      </c>
      <c r="CJ88" s="1277">
        <v>3100</v>
      </c>
      <c r="CK88" s="1263" t="s">
        <v>68</v>
      </c>
      <c r="CL88" s="147" t="s">
        <v>60</v>
      </c>
      <c r="CM88" s="104">
        <v>4800</v>
      </c>
      <c r="CN88" s="105">
        <v>5400</v>
      </c>
      <c r="CO88" s="1270" t="s">
        <v>68</v>
      </c>
      <c r="CP88" s="1280">
        <v>2940</v>
      </c>
      <c r="CQ88" s="1270" t="s">
        <v>68</v>
      </c>
      <c r="CR88" s="1252">
        <v>20</v>
      </c>
      <c r="CS88" s="1271" t="s">
        <v>224</v>
      </c>
      <c r="CT88" s="1255" t="s">
        <v>255</v>
      </c>
      <c r="CU88" s="1255" t="s">
        <v>68</v>
      </c>
      <c r="CV88" s="1258" t="s">
        <v>258</v>
      </c>
      <c r="CW88" s="1271" t="s">
        <v>68</v>
      </c>
      <c r="CX88" s="1274">
        <v>4</v>
      </c>
      <c r="CY88" s="1261" t="s">
        <v>259</v>
      </c>
      <c r="CZ88" s="1263" t="s">
        <v>68</v>
      </c>
      <c r="DA88" s="1264">
        <v>4900</v>
      </c>
      <c r="DB88" s="1266"/>
      <c r="DC88" s="133"/>
      <c r="DD88" s="1266" t="s">
        <v>69</v>
      </c>
      <c r="DE88" s="1267">
        <v>3230</v>
      </c>
      <c r="DF88" s="1270" t="s">
        <v>68</v>
      </c>
      <c r="DG88" s="1252">
        <v>30</v>
      </c>
      <c r="DH88" s="1255" t="s">
        <v>224</v>
      </c>
      <c r="DI88" s="1255" t="s">
        <v>255</v>
      </c>
      <c r="DJ88" s="1255" t="s">
        <v>68</v>
      </c>
      <c r="DK88" s="1258" t="s">
        <v>258</v>
      </c>
      <c r="DL88" s="1255" t="s">
        <v>68</v>
      </c>
      <c r="DM88" s="1236">
        <v>2</v>
      </c>
      <c r="DN88" s="1239" t="s">
        <v>69</v>
      </c>
      <c r="DO88" s="1240" t="s">
        <v>260</v>
      </c>
      <c r="DP88" s="1242" t="s">
        <v>260</v>
      </c>
      <c r="DQ88" s="1242" t="s">
        <v>260</v>
      </c>
      <c r="DR88" s="1244" t="s">
        <v>260</v>
      </c>
      <c r="DS88" s="102"/>
      <c r="DT88" s="1313"/>
      <c r="DU88" s="192"/>
      <c r="DV88" s="246"/>
    </row>
    <row r="89" spans="1:126" ht="18.600000000000001" customHeight="1">
      <c r="A89" s="13" t="s">
        <v>410</v>
      </c>
      <c r="B89" s="1319"/>
      <c r="C89" s="1284"/>
      <c r="D89" s="1287"/>
      <c r="E89" s="106" t="s">
        <v>8</v>
      </c>
      <c r="F89" s="96"/>
      <c r="G89" s="107">
        <v>43420</v>
      </c>
      <c r="H89" s="108">
        <v>114020</v>
      </c>
      <c r="I89" s="107">
        <v>40160</v>
      </c>
      <c r="J89" s="108">
        <v>110760</v>
      </c>
      <c r="K89" s="84" t="s">
        <v>68</v>
      </c>
      <c r="L89" s="109">
        <v>400</v>
      </c>
      <c r="M89" s="110">
        <v>1010</v>
      </c>
      <c r="N89" s="215" t="s">
        <v>224</v>
      </c>
      <c r="O89" s="216" t="s">
        <v>255</v>
      </c>
      <c r="P89" s="216" t="s">
        <v>59</v>
      </c>
      <c r="Q89" s="216" t="s">
        <v>256</v>
      </c>
      <c r="R89" s="216" t="s">
        <v>68</v>
      </c>
      <c r="S89" s="217">
        <v>3</v>
      </c>
      <c r="T89" s="218">
        <v>2.8</v>
      </c>
      <c r="U89" s="109">
        <v>370</v>
      </c>
      <c r="V89" s="110">
        <v>980</v>
      </c>
      <c r="W89" s="219" t="s">
        <v>224</v>
      </c>
      <c r="X89" s="216" t="s">
        <v>255</v>
      </c>
      <c r="Y89" s="219" t="s">
        <v>59</v>
      </c>
      <c r="Z89" s="216" t="s">
        <v>256</v>
      </c>
      <c r="AA89" s="219" t="s">
        <v>68</v>
      </c>
      <c r="AB89" s="217">
        <v>2.9</v>
      </c>
      <c r="AC89" s="220">
        <v>2.8</v>
      </c>
      <c r="AD89" s="84" t="s">
        <v>68</v>
      </c>
      <c r="AE89" s="221">
        <v>8820</v>
      </c>
      <c r="AF89" s="84" t="s">
        <v>68</v>
      </c>
      <c r="AG89" s="222">
        <v>80</v>
      </c>
      <c r="AH89" s="223" t="s">
        <v>224</v>
      </c>
      <c r="AI89" s="224" t="s">
        <v>255</v>
      </c>
      <c r="AJ89" s="225" t="s">
        <v>68</v>
      </c>
      <c r="AK89" s="226" t="s">
        <v>256</v>
      </c>
      <c r="AL89" s="227" t="s">
        <v>68</v>
      </c>
      <c r="AM89" s="228">
        <v>2.8</v>
      </c>
      <c r="AN89" s="229"/>
      <c r="AP89" s="230"/>
      <c r="AQ89" s="71"/>
      <c r="AR89" s="231"/>
      <c r="AS89" s="232"/>
      <c r="AT89" s="230"/>
      <c r="AU89" s="232"/>
      <c r="AV89" s="230"/>
      <c r="AW89" s="232"/>
      <c r="AX89" s="230"/>
      <c r="AZ89" s="82"/>
      <c r="BA89" s="82"/>
      <c r="BB89" s="212"/>
      <c r="BC89" s="175"/>
      <c r="BD89" s="82"/>
      <c r="BE89" s="175"/>
      <c r="BF89" s="82"/>
      <c r="BG89" s="175"/>
      <c r="BH89" s="82"/>
      <c r="BI89" s="1289"/>
      <c r="BK89" s="150"/>
      <c r="BL89" s="1288"/>
      <c r="BM89" s="102"/>
      <c r="BS89" s="233"/>
      <c r="BU89" s="1321"/>
      <c r="BV89" s="153"/>
      <c r="BW89" s="1288"/>
      <c r="BX89" s="116"/>
      <c r="BY89" s="116"/>
      <c r="BZ89" s="1289"/>
      <c r="CA89" s="255"/>
      <c r="CB89" s="253"/>
      <c r="CC89" s="134"/>
      <c r="CD89" s="253"/>
      <c r="CE89" s="134"/>
      <c r="CF89" s="253"/>
      <c r="CG89" s="134"/>
      <c r="CH89" s="1266"/>
      <c r="CI89" s="1291" t="e">
        <v>#REF!</v>
      </c>
      <c r="CJ89" s="1278" t="e">
        <v>#REF!</v>
      </c>
      <c r="CK89" s="1263"/>
      <c r="CL89" s="79" t="s">
        <v>61</v>
      </c>
      <c r="CM89" s="113">
        <v>2600</v>
      </c>
      <c r="CN89" s="114">
        <v>2900</v>
      </c>
      <c r="CO89" s="1270"/>
      <c r="CP89" s="1281"/>
      <c r="CQ89" s="1270"/>
      <c r="CR89" s="1253"/>
      <c r="CS89" s="1272"/>
      <c r="CT89" s="1256"/>
      <c r="CU89" s="1256"/>
      <c r="CV89" s="1259"/>
      <c r="CW89" s="1272"/>
      <c r="CX89" s="1275"/>
      <c r="CY89" s="1261"/>
      <c r="CZ89" s="1263"/>
      <c r="DA89" s="1265"/>
      <c r="DB89" s="1266"/>
      <c r="DC89" s="133"/>
      <c r="DD89" s="1266"/>
      <c r="DE89" s="1268"/>
      <c r="DF89" s="1270"/>
      <c r="DG89" s="1253"/>
      <c r="DH89" s="1256"/>
      <c r="DI89" s="1256"/>
      <c r="DJ89" s="1256"/>
      <c r="DK89" s="1259"/>
      <c r="DL89" s="1256"/>
      <c r="DM89" s="1237"/>
      <c r="DN89" s="1239"/>
      <c r="DO89" s="1241"/>
      <c r="DP89" s="1243"/>
      <c r="DQ89" s="1243"/>
      <c r="DR89" s="1245"/>
      <c r="DS89" s="102"/>
      <c r="DT89" s="1313"/>
      <c r="DU89" s="192"/>
      <c r="DV89" s="192"/>
    </row>
    <row r="90" spans="1:126" ht="18.600000000000001" customHeight="1">
      <c r="A90" s="13" t="s">
        <v>411</v>
      </c>
      <c r="B90" s="1319"/>
      <c r="C90" s="1284"/>
      <c r="D90" s="1293" t="s">
        <v>62</v>
      </c>
      <c r="E90" s="106" t="s">
        <v>63</v>
      </c>
      <c r="F90" s="96"/>
      <c r="G90" s="107">
        <v>114020</v>
      </c>
      <c r="H90" s="108">
        <v>202270</v>
      </c>
      <c r="I90" s="107">
        <v>110760</v>
      </c>
      <c r="J90" s="108">
        <v>199010</v>
      </c>
      <c r="K90" s="84" t="s">
        <v>68</v>
      </c>
      <c r="L90" s="109">
        <v>1010</v>
      </c>
      <c r="M90" s="110">
        <v>1890</v>
      </c>
      <c r="N90" s="215" t="s">
        <v>224</v>
      </c>
      <c r="O90" s="216" t="s">
        <v>255</v>
      </c>
      <c r="P90" s="216" t="s">
        <v>59</v>
      </c>
      <c r="Q90" s="216" t="s">
        <v>256</v>
      </c>
      <c r="R90" s="216" t="s">
        <v>68</v>
      </c>
      <c r="S90" s="217">
        <v>2.8</v>
      </c>
      <c r="T90" s="218">
        <v>2.8</v>
      </c>
      <c r="U90" s="109">
        <v>980</v>
      </c>
      <c r="V90" s="110">
        <v>1860</v>
      </c>
      <c r="W90" s="219" t="s">
        <v>224</v>
      </c>
      <c r="X90" s="216" t="s">
        <v>255</v>
      </c>
      <c r="Y90" s="219" t="s">
        <v>59</v>
      </c>
      <c r="Z90" s="216" t="s">
        <v>256</v>
      </c>
      <c r="AA90" s="219" t="s">
        <v>68</v>
      </c>
      <c r="AB90" s="217">
        <v>2.8</v>
      </c>
      <c r="AC90" s="220">
        <v>2.8</v>
      </c>
      <c r="AD90" s="115"/>
      <c r="AF90" s="117"/>
      <c r="AO90" s="115"/>
      <c r="AQ90" s="117"/>
      <c r="AY90" s="84" t="s">
        <v>68</v>
      </c>
      <c r="AZ90" s="237">
        <v>17650</v>
      </c>
      <c r="BA90" s="84" t="s">
        <v>68</v>
      </c>
      <c r="BB90" s="206">
        <v>170</v>
      </c>
      <c r="BC90" s="207" t="s">
        <v>224</v>
      </c>
      <c r="BD90" s="208" t="s">
        <v>255</v>
      </c>
      <c r="BE90" s="209" t="s">
        <v>68</v>
      </c>
      <c r="BF90" s="210" t="s">
        <v>256</v>
      </c>
      <c r="BG90" s="207" t="s">
        <v>68</v>
      </c>
      <c r="BH90" s="211">
        <v>2.6</v>
      </c>
      <c r="BI90" s="1289"/>
      <c r="BK90" s="150"/>
      <c r="BL90" s="1288"/>
      <c r="BM90" s="102"/>
      <c r="BS90" s="233"/>
      <c r="BU90" s="1321"/>
      <c r="BV90" s="153"/>
      <c r="BW90" s="1288"/>
      <c r="BX90" s="116"/>
      <c r="BY90" s="116"/>
      <c r="BZ90" s="1289"/>
      <c r="CA90" s="255"/>
      <c r="CB90" s="253"/>
      <c r="CC90" s="134"/>
      <c r="CD90" s="253"/>
      <c r="CE90" s="134"/>
      <c r="CF90" s="253"/>
      <c r="CG90" s="134"/>
      <c r="CH90" s="1266"/>
      <c r="CI90" s="1291" t="e">
        <v>#REF!</v>
      </c>
      <c r="CJ90" s="1278" t="e">
        <v>#REF!</v>
      </c>
      <c r="CK90" s="1263"/>
      <c r="CL90" s="79" t="s">
        <v>64</v>
      </c>
      <c r="CM90" s="113">
        <v>2300</v>
      </c>
      <c r="CN90" s="114">
        <v>2500</v>
      </c>
      <c r="CO90" s="1270"/>
      <c r="CP90" s="1281"/>
      <c r="CQ90" s="1270"/>
      <c r="CR90" s="1253"/>
      <c r="CS90" s="1272"/>
      <c r="CT90" s="1256"/>
      <c r="CU90" s="1256"/>
      <c r="CV90" s="1259"/>
      <c r="CW90" s="1272"/>
      <c r="CX90" s="1275"/>
      <c r="CY90" s="1261"/>
      <c r="CZ90" s="102"/>
      <c r="DA90" s="121"/>
      <c r="DB90" s="1266"/>
      <c r="DC90" s="133"/>
      <c r="DD90" s="1266"/>
      <c r="DE90" s="1268"/>
      <c r="DF90" s="1270"/>
      <c r="DG90" s="1253"/>
      <c r="DH90" s="1256"/>
      <c r="DI90" s="1256"/>
      <c r="DJ90" s="1256"/>
      <c r="DK90" s="1259"/>
      <c r="DL90" s="1256"/>
      <c r="DM90" s="1237"/>
      <c r="DN90" s="1239"/>
      <c r="DO90" s="1246">
        <v>0.01</v>
      </c>
      <c r="DP90" s="1248">
        <v>0.03</v>
      </c>
      <c r="DQ90" s="1248">
        <v>0.04</v>
      </c>
      <c r="DR90" s="1250">
        <v>0.06</v>
      </c>
      <c r="DS90" s="102"/>
      <c r="DT90" s="1313"/>
      <c r="DU90" s="192"/>
      <c r="DV90" s="192"/>
    </row>
    <row r="91" spans="1:126" ht="18.600000000000001" customHeight="1">
      <c r="A91" s="13" t="s">
        <v>412</v>
      </c>
      <c r="B91" s="1320"/>
      <c r="C91" s="1285"/>
      <c r="D91" s="1294"/>
      <c r="E91" s="122" t="s">
        <v>11</v>
      </c>
      <c r="F91" s="96"/>
      <c r="G91" s="123">
        <v>202270</v>
      </c>
      <c r="H91" s="124"/>
      <c r="I91" s="123">
        <v>199010</v>
      </c>
      <c r="J91" s="124"/>
      <c r="K91" s="84" t="s">
        <v>68</v>
      </c>
      <c r="L91" s="111">
        <v>1890</v>
      </c>
      <c r="M91" s="125"/>
      <c r="N91" s="238" t="s">
        <v>224</v>
      </c>
      <c r="O91" s="239" t="s">
        <v>255</v>
      </c>
      <c r="P91" s="239" t="s">
        <v>59</v>
      </c>
      <c r="Q91" s="239" t="s">
        <v>256</v>
      </c>
      <c r="R91" s="239" t="s">
        <v>68</v>
      </c>
      <c r="S91" s="240">
        <v>2.8</v>
      </c>
      <c r="T91" s="241"/>
      <c r="U91" s="111">
        <v>1860</v>
      </c>
      <c r="V91" s="125"/>
      <c r="W91" s="242" t="s">
        <v>224</v>
      </c>
      <c r="X91" s="239" t="s">
        <v>255</v>
      </c>
      <c r="Y91" s="243" t="s">
        <v>59</v>
      </c>
      <c r="Z91" s="239" t="s">
        <v>256</v>
      </c>
      <c r="AA91" s="243" t="s">
        <v>68</v>
      </c>
      <c r="AB91" s="240">
        <v>2.8</v>
      </c>
      <c r="AC91" s="244"/>
      <c r="AD91" s="230"/>
      <c r="AE91" s="230"/>
      <c r="AF91" s="230"/>
      <c r="AG91" s="230"/>
      <c r="AH91" s="230"/>
      <c r="AI91" s="230"/>
      <c r="AJ91" s="230"/>
      <c r="AK91" s="230"/>
      <c r="AL91" s="230"/>
      <c r="AN91" s="230"/>
      <c r="AO91" s="230"/>
      <c r="AP91" s="230"/>
      <c r="AQ91" s="230"/>
      <c r="AR91" s="230"/>
      <c r="AS91" s="230"/>
      <c r="AT91" s="230"/>
      <c r="AU91" s="230"/>
      <c r="AV91" s="230"/>
      <c r="AW91" s="230"/>
      <c r="AX91" s="230"/>
      <c r="AY91" s="230"/>
      <c r="AZ91" s="230"/>
      <c r="BA91" s="230"/>
      <c r="BB91" s="230"/>
      <c r="BC91" s="230"/>
      <c r="BD91" s="230"/>
      <c r="BE91" s="230"/>
      <c r="BF91" s="230"/>
      <c r="BG91" s="230"/>
      <c r="BH91" s="230"/>
      <c r="BI91" s="1289"/>
      <c r="BK91" s="151"/>
      <c r="BL91" s="1288"/>
      <c r="BM91" s="257"/>
      <c r="BN91" s="126"/>
      <c r="BO91" s="126"/>
      <c r="BP91" s="126"/>
      <c r="BQ91" s="126"/>
      <c r="BR91" s="126"/>
      <c r="BS91" s="258"/>
      <c r="BU91" s="1321"/>
      <c r="BV91" s="154"/>
      <c r="BW91" s="1288"/>
      <c r="BX91" s="116"/>
      <c r="BY91" s="116"/>
      <c r="BZ91" s="1289"/>
      <c r="CA91" s="255"/>
      <c r="CB91" s="253"/>
      <c r="CC91" s="134"/>
      <c r="CD91" s="253"/>
      <c r="CE91" s="134"/>
      <c r="CF91" s="253"/>
      <c r="CG91" s="134"/>
      <c r="CH91" s="1266"/>
      <c r="CI91" s="1292" t="e">
        <v>#REF!</v>
      </c>
      <c r="CJ91" s="1279" t="e">
        <v>#REF!</v>
      </c>
      <c r="CK91" s="1263"/>
      <c r="CL91" s="148" t="s">
        <v>65</v>
      </c>
      <c r="CM91" s="128">
        <v>2000</v>
      </c>
      <c r="CN91" s="129">
        <v>2300</v>
      </c>
      <c r="CO91" s="1270"/>
      <c r="CP91" s="1282"/>
      <c r="CQ91" s="1270"/>
      <c r="CR91" s="1254"/>
      <c r="CS91" s="1273"/>
      <c r="CT91" s="1257"/>
      <c r="CU91" s="1257"/>
      <c r="CV91" s="1260"/>
      <c r="CW91" s="1273"/>
      <c r="CX91" s="1276"/>
      <c r="CY91" s="1262"/>
      <c r="CZ91" s="102"/>
      <c r="DA91" s="121"/>
      <c r="DB91" s="1266"/>
      <c r="DC91" s="94"/>
      <c r="DD91" s="1266"/>
      <c r="DE91" s="1269"/>
      <c r="DF91" s="1270"/>
      <c r="DG91" s="1254"/>
      <c r="DH91" s="1257"/>
      <c r="DI91" s="1257"/>
      <c r="DJ91" s="1257"/>
      <c r="DK91" s="1260"/>
      <c r="DL91" s="1257"/>
      <c r="DM91" s="1238"/>
      <c r="DN91" s="1239"/>
      <c r="DO91" s="1247"/>
      <c r="DP91" s="1249"/>
      <c r="DQ91" s="1249"/>
      <c r="DR91" s="1251"/>
      <c r="DS91" s="102"/>
      <c r="DT91" s="1314"/>
      <c r="DU91" s="192"/>
      <c r="DV91" s="192"/>
    </row>
    <row r="92" spans="1:126">
      <c r="CP92" s="263"/>
    </row>
  </sheetData>
  <sheetProtection algorithmName="SHA-512" hashValue="uUv+GF2iI1uhyYLhtERH7aOcJYQ6f+Y2rw/fMQewozfSy2tqs5Rro9WbhNhPxfASK1WyUbHbGoNEfXRUeliAAQ==" saltValue="BToXlmHdPDOC6dn69tlP7g==" spinCount="100000" sheet="1" objects="1" scenarios="1"/>
  <mergeCells count="1059">
    <mergeCell ref="B1:B5"/>
    <mergeCell ref="C1:C5"/>
    <mergeCell ref="D1:D5"/>
    <mergeCell ref="E1:E5"/>
    <mergeCell ref="G1:J1"/>
    <mergeCell ref="L1:AC1"/>
    <mergeCell ref="I3:J3"/>
    <mergeCell ref="O3:T3"/>
    <mergeCell ref="X3:AC3"/>
    <mergeCell ref="DT1:DT5"/>
    <mergeCell ref="G2:H2"/>
    <mergeCell ref="I2:J2"/>
    <mergeCell ref="L2:T2"/>
    <mergeCell ref="U2:AC2"/>
    <mergeCell ref="DO2:DO5"/>
    <mergeCell ref="DP2:DP5"/>
    <mergeCell ref="DQ2:DQ5"/>
    <mergeCell ref="DR2:DR5"/>
    <mergeCell ref="G3:H3"/>
    <mergeCell ref="CL1:CN2"/>
    <mergeCell ref="CP1:CY2"/>
    <mergeCell ref="DA1:DA5"/>
    <mergeCell ref="DC1:DC5"/>
    <mergeCell ref="DE1:DM2"/>
    <mergeCell ref="DO1:DR1"/>
    <mergeCell ref="AE1:AN2"/>
    <mergeCell ref="AP1:AX2"/>
    <mergeCell ref="AZ1:BH2"/>
    <mergeCell ref="BK1:BV2"/>
    <mergeCell ref="BX1:CG2"/>
    <mergeCell ref="CI1:CJ2"/>
    <mergeCell ref="CC4:CG4"/>
    <mergeCell ref="CT4:CX4"/>
    <mergeCell ref="DI4:DM4"/>
    <mergeCell ref="G6:H6"/>
    <mergeCell ref="I6:J6"/>
    <mergeCell ref="L6:T6"/>
    <mergeCell ref="U6:AC6"/>
    <mergeCell ref="AE6:AN6"/>
    <mergeCell ref="AP6:AX6"/>
    <mergeCell ref="AZ6:BH6"/>
    <mergeCell ref="CI3:CJ3"/>
    <mergeCell ref="CM3:CN3"/>
    <mergeCell ref="CR3:CY3"/>
    <mergeCell ref="DG3:DM3"/>
    <mergeCell ref="O4:O5"/>
    <mergeCell ref="Q4:Q5"/>
    <mergeCell ref="S4:T4"/>
    <mergeCell ref="X4:X5"/>
    <mergeCell ref="Z4:Z5"/>
    <mergeCell ref="AB4:AC4"/>
    <mergeCell ref="AG3:AN3"/>
    <mergeCell ref="AR3:AX3"/>
    <mergeCell ref="BB3:BH3"/>
    <mergeCell ref="BM3:BS3"/>
    <mergeCell ref="BV3:BV5"/>
    <mergeCell ref="CA3:CG3"/>
    <mergeCell ref="AI4:AM4"/>
    <mergeCell ref="AT4:AX4"/>
    <mergeCell ref="BD4:BH4"/>
    <mergeCell ref="BO4:BS4"/>
    <mergeCell ref="DO6:DR6"/>
    <mergeCell ref="B8:B91"/>
    <mergeCell ref="C8:C11"/>
    <mergeCell ref="D8:D9"/>
    <mergeCell ref="BI8:BI91"/>
    <mergeCell ref="BL8:BL91"/>
    <mergeCell ref="BU8:BU91"/>
    <mergeCell ref="BW8:BW9"/>
    <mergeCell ref="BX8:BX9"/>
    <mergeCell ref="BZ8:BZ11"/>
    <mergeCell ref="BK6:BV6"/>
    <mergeCell ref="BX6:CG6"/>
    <mergeCell ref="CI6:CJ6"/>
    <mergeCell ref="CL6:CN6"/>
    <mergeCell ref="CP6:CY6"/>
    <mergeCell ref="DE6:DM6"/>
    <mergeCell ref="CD12:CD15"/>
    <mergeCell ref="CE12:CE15"/>
    <mergeCell ref="CF12:CF15"/>
    <mergeCell ref="CG12:CG15"/>
    <mergeCell ref="CH12:CH15"/>
    <mergeCell ref="CI12:CI15"/>
    <mergeCell ref="DQ10:DQ11"/>
    <mergeCell ref="DR10:DR11"/>
    <mergeCell ref="C12:C15"/>
    <mergeCell ref="D12:D13"/>
    <mergeCell ref="BW12:BW13"/>
    <mergeCell ref="BX12:BX13"/>
    <mergeCell ref="BZ12:BZ15"/>
    <mergeCell ref="CA12:CA15"/>
    <mergeCell ref="DO8:DO9"/>
    <mergeCell ref="DP8:DP9"/>
    <mergeCell ref="D10:D11"/>
    <mergeCell ref="BW10:BW11"/>
    <mergeCell ref="BX10:BX11"/>
    <mergeCell ref="DO10:DO11"/>
    <mergeCell ref="DP10:DP11"/>
    <mergeCell ref="DI8:DI11"/>
    <mergeCell ref="DJ8:DJ11"/>
    <mergeCell ref="DK8:DK11"/>
    <mergeCell ref="DL8:DL11"/>
    <mergeCell ref="DM8:DM11"/>
    <mergeCell ref="DN8:DN11"/>
    <mergeCell ref="DB8:DB91"/>
    <mergeCell ref="DD8:DD11"/>
    <mergeCell ref="DE8:DE11"/>
    <mergeCell ref="DF8:DF11"/>
    <mergeCell ref="DG8:DG11"/>
    <mergeCell ref="DH8:DH11"/>
    <mergeCell ref="DG12:DG15"/>
    <mergeCell ref="DH12:DH15"/>
    <mergeCell ref="DH16:DH19"/>
    <mergeCell ref="DH20:DH23"/>
    <mergeCell ref="CV8:CV11"/>
    <mergeCell ref="CW8:CW11"/>
    <mergeCell ref="CX8:CX11"/>
    <mergeCell ref="CY8:CY11"/>
    <mergeCell ref="CZ8:CZ9"/>
    <mergeCell ref="DA8:DA9"/>
    <mergeCell ref="CP8:CP11"/>
    <mergeCell ref="CQ8:CQ11"/>
    <mergeCell ref="CR8:CR11"/>
    <mergeCell ref="CS8:CS11"/>
    <mergeCell ref="DA12:DA13"/>
    <mergeCell ref="CV12:CV15"/>
    <mergeCell ref="CW12:CW15"/>
    <mergeCell ref="CX12:CX15"/>
    <mergeCell ref="CJ12:CJ15"/>
    <mergeCell ref="CK12:CK15"/>
    <mergeCell ref="CE8:CE11"/>
    <mergeCell ref="CF8:CF11"/>
    <mergeCell ref="DM12:DM15"/>
    <mergeCell ref="DN12:DN15"/>
    <mergeCell ref="DT8:DT91"/>
    <mergeCell ref="DO12:DO13"/>
    <mergeCell ref="DP12:DP13"/>
    <mergeCell ref="DQ12:DQ13"/>
    <mergeCell ref="DR12:DR13"/>
    <mergeCell ref="CX16:CX19"/>
    <mergeCell ref="CY16:CY19"/>
    <mergeCell ref="CK16:CK19"/>
    <mergeCell ref="CO16:CO19"/>
    <mergeCell ref="CP16:CP19"/>
    <mergeCell ref="CQ16:CQ19"/>
    <mergeCell ref="CR16:CR19"/>
    <mergeCell ref="CS16:CS19"/>
    <mergeCell ref="CE16:CE19"/>
    <mergeCell ref="CF16:CF19"/>
    <mergeCell ref="CG16:CG19"/>
    <mergeCell ref="CH16:CH19"/>
    <mergeCell ref="DR14:DR15"/>
    <mergeCell ref="DR18:DR19"/>
    <mergeCell ref="DO16:DO17"/>
    <mergeCell ref="DP16:DP17"/>
    <mergeCell ref="DQ16:DQ17"/>
    <mergeCell ref="DR16:DR17"/>
    <mergeCell ref="BX14:BX15"/>
    <mergeCell ref="DO14:DO15"/>
    <mergeCell ref="DP14:DP15"/>
    <mergeCell ref="DQ14:DQ15"/>
    <mergeCell ref="DI12:DI15"/>
    <mergeCell ref="DJ12:DJ15"/>
    <mergeCell ref="CB12:CB15"/>
    <mergeCell ref="CC12:CC15"/>
    <mergeCell ref="DK12:DK15"/>
    <mergeCell ref="DL12:DL15"/>
    <mergeCell ref="DQ8:DQ9"/>
    <mergeCell ref="DR8:DR9"/>
    <mergeCell ref="CT8:CT11"/>
    <mergeCell ref="CU8:CU11"/>
    <mergeCell ref="CG8:CG11"/>
    <mergeCell ref="CH8:CH11"/>
    <mergeCell ref="CI8:CI11"/>
    <mergeCell ref="CJ8:CJ11"/>
    <mergeCell ref="CK8:CK11"/>
    <mergeCell ref="CO8:CO11"/>
    <mergeCell ref="CA8:CA11"/>
    <mergeCell ref="CB8:CB11"/>
    <mergeCell ref="CC8:CC11"/>
    <mergeCell ref="CD8:CD11"/>
    <mergeCell ref="CY12:CY15"/>
    <mergeCell ref="CZ12:CZ13"/>
    <mergeCell ref="DD12:DD15"/>
    <mergeCell ref="DE12:DE15"/>
    <mergeCell ref="DF12:DF15"/>
    <mergeCell ref="CS12:CS15"/>
    <mergeCell ref="CT12:CT15"/>
    <mergeCell ref="CU12:CU15"/>
    <mergeCell ref="C16:C19"/>
    <mergeCell ref="D16:D17"/>
    <mergeCell ref="BW16:BW17"/>
    <mergeCell ref="BX16:BX17"/>
    <mergeCell ref="BZ16:BZ19"/>
    <mergeCell ref="CA16:CA19"/>
    <mergeCell ref="CB16:CB19"/>
    <mergeCell ref="CC16:CC19"/>
    <mergeCell ref="CD16:CD19"/>
    <mergeCell ref="CO12:CO15"/>
    <mergeCell ref="CP12:CP15"/>
    <mergeCell ref="CQ12:CQ15"/>
    <mergeCell ref="CR12:CR15"/>
    <mergeCell ref="CE20:CE23"/>
    <mergeCell ref="CF20:CF23"/>
    <mergeCell ref="CG20:CG23"/>
    <mergeCell ref="CH20:CH23"/>
    <mergeCell ref="CI20:CI23"/>
    <mergeCell ref="CJ20:CJ23"/>
    <mergeCell ref="C20:C23"/>
    <mergeCell ref="D20:D21"/>
    <mergeCell ref="BW20:BW21"/>
    <mergeCell ref="BX20:BX21"/>
    <mergeCell ref="BZ20:BZ23"/>
    <mergeCell ref="CA20:CA23"/>
    <mergeCell ref="CB20:CB23"/>
    <mergeCell ref="CC20:CC23"/>
    <mergeCell ref="CD20:CD23"/>
    <mergeCell ref="D14:D15"/>
    <mergeCell ref="BW14:BW15"/>
    <mergeCell ref="D18:D19"/>
    <mergeCell ref="BW18:BW19"/>
    <mergeCell ref="BX18:BX19"/>
    <mergeCell ref="DO18:DO19"/>
    <mergeCell ref="DP18:DP19"/>
    <mergeCell ref="DQ18:DQ19"/>
    <mergeCell ref="DI16:DI19"/>
    <mergeCell ref="DJ16:DJ19"/>
    <mergeCell ref="DK16:DK19"/>
    <mergeCell ref="DL16:DL19"/>
    <mergeCell ref="DM16:DM19"/>
    <mergeCell ref="DN16:DN19"/>
    <mergeCell ref="CZ20:CZ21"/>
    <mergeCell ref="DA20:DA21"/>
    <mergeCell ref="DD20:DD23"/>
    <mergeCell ref="DE20:DE23"/>
    <mergeCell ref="DF20:DF23"/>
    <mergeCell ref="DG20:DG23"/>
    <mergeCell ref="CT20:CT23"/>
    <mergeCell ref="CU20:CU23"/>
    <mergeCell ref="CV20:CV23"/>
    <mergeCell ref="CW20:CW23"/>
    <mergeCell ref="CX20:CX23"/>
    <mergeCell ref="CY20:CY23"/>
    <mergeCell ref="CK20:CK23"/>
    <mergeCell ref="CO20:CO23"/>
    <mergeCell ref="CP20:CP23"/>
    <mergeCell ref="CQ20:CQ23"/>
    <mergeCell ref="CR20:CR23"/>
    <mergeCell ref="CS20:CS23"/>
    <mergeCell ref="CZ16:CZ17"/>
    <mergeCell ref="DA16:DA17"/>
    <mergeCell ref="DD16:DD19"/>
    <mergeCell ref="DE16:DE19"/>
    <mergeCell ref="DF16:DF19"/>
    <mergeCell ref="DG16:DG19"/>
    <mergeCell ref="CT16:CT19"/>
    <mergeCell ref="CU16:CU19"/>
    <mergeCell ref="CV16:CV19"/>
    <mergeCell ref="CW16:CW19"/>
    <mergeCell ref="CE24:CE27"/>
    <mergeCell ref="CF24:CF27"/>
    <mergeCell ref="CG24:CG27"/>
    <mergeCell ref="CH24:CH27"/>
    <mergeCell ref="CI24:CI27"/>
    <mergeCell ref="CJ24:CJ27"/>
    <mergeCell ref="CT24:CT27"/>
    <mergeCell ref="CU24:CU27"/>
    <mergeCell ref="CV24:CV27"/>
    <mergeCell ref="CW24:CW27"/>
    <mergeCell ref="CX24:CX27"/>
    <mergeCell ref="CY24:CY27"/>
    <mergeCell ref="CK24:CK27"/>
    <mergeCell ref="CO24:CO27"/>
    <mergeCell ref="CP24:CP27"/>
    <mergeCell ref="CQ24:CQ27"/>
    <mergeCell ref="CR24:CR27"/>
    <mergeCell ref="CS24:CS27"/>
    <mergeCell ref="CI16:CI19"/>
    <mergeCell ref="CJ16:CJ19"/>
    <mergeCell ref="DR22:DR23"/>
    <mergeCell ref="C24:C27"/>
    <mergeCell ref="D24:D25"/>
    <mergeCell ref="BW24:BW25"/>
    <mergeCell ref="BX24:BX25"/>
    <mergeCell ref="BZ24:BZ27"/>
    <mergeCell ref="CA24:CA27"/>
    <mergeCell ref="CB24:CB27"/>
    <mergeCell ref="CC24:CC27"/>
    <mergeCell ref="CD24:CD27"/>
    <mergeCell ref="DO20:DO21"/>
    <mergeCell ref="DP20:DP21"/>
    <mergeCell ref="DQ20:DQ21"/>
    <mergeCell ref="DR20:DR21"/>
    <mergeCell ref="D22:D23"/>
    <mergeCell ref="BW22:BW23"/>
    <mergeCell ref="BX22:BX23"/>
    <mergeCell ref="DO22:DO23"/>
    <mergeCell ref="DP22:DP23"/>
    <mergeCell ref="DQ22:DQ23"/>
    <mergeCell ref="DI20:DI23"/>
    <mergeCell ref="DJ20:DJ23"/>
    <mergeCell ref="DK20:DK23"/>
    <mergeCell ref="DL20:DL23"/>
    <mergeCell ref="DM20:DM23"/>
    <mergeCell ref="DN20:DN23"/>
    <mergeCell ref="CZ24:CZ25"/>
    <mergeCell ref="DA24:DA25"/>
    <mergeCell ref="DD24:DD27"/>
    <mergeCell ref="DE24:DE27"/>
    <mergeCell ref="DF24:DF27"/>
    <mergeCell ref="DG24:DG27"/>
    <mergeCell ref="CB28:CB31"/>
    <mergeCell ref="CC28:CC31"/>
    <mergeCell ref="CD28:CD31"/>
    <mergeCell ref="CE28:CE31"/>
    <mergeCell ref="CF28:CF31"/>
    <mergeCell ref="CG28:CG31"/>
    <mergeCell ref="DO26:DO27"/>
    <mergeCell ref="DP26:DP27"/>
    <mergeCell ref="DQ26:DQ27"/>
    <mergeCell ref="DR26:DR27"/>
    <mergeCell ref="C28:C31"/>
    <mergeCell ref="D28:D29"/>
    <mergeCell ref="BW28:BW29"/>
    <mergeCell ref="BX28:BX29"/>
    <mergeCell ref="BZ28:BZ31"/>
    <mergeCell ref="CA28:CA31"/>
    <mergeCell ref="DN24:DN27"/>
    <mergeCell ref="DO24:DO25"/>
    <mergeCell ref="DP24:DP25"/>
    <mergeCell ref="DQ24:DQ25"/>
    <mergeCell ref="DR24:DR25"/>
    <mergeCell ref="D26:D27"/>
    <mergeCell ref="BK26:BK28"/>
    <mergeCell ref="BM26:BS28"/>
    <mergeCell ref="BW26:BW27"/>
    <mergeCell ref="BX26:BX27"/>
    <mergeCell ref="DH24:DH27"/>
    <mergeCell ref="DI24:DI27"/>
    <mergeCell ref="DJ24:DJ27"/>
    <mergeCell ref="DK24:DK27"/>
    <mergeCell ref="DL24:DL27"/>
    <mergeCell ref="DM24:DM27"/>
    <mergeCell ref="DJ28:DJ31"/>
    <mergeCell ref="CW28:CW31"/>
    <mergeCell ref="CX28:CX31"/>
    <mergeCell ref="CY28:CY31"/>
    <mergeCell ref="CZ28:CZ29"/>
    <mergeCell ref="DA28:DA29"/>
    <mergeCell ref="DD28:DD31"/>
    <mergeCell ref="CQ28:CQ31"/>
    <mergeCell ref="CR28:CR31"/>
    <mergeCell ref="CS28:CS31"/>
    <mergeCell ref="CT28:CT31"/>
    <mergeCell ref="CU28:CU31"/>
    <mergeCell ref="CV28:CV31"/>
    <mergeCell ref="CH28:CH31"/>
    <mergeCell ref="CI28:CI31"/>
    <mergeCell ref="CJ28:CJ31"/>
    <mergeCell ref="CK28:CK31"/>
    <mergeCell ref="CO28:CO31"/>
    <mergeCell ref="CP28:CP31"/>
    <mergeCell ref="CB32:CB35"/>
    <mergeCell ref="CC32:CC35"/>
    <mergeCell ref="CD32:CD35"/>
    <mergeCell ref="CE32:CE35"/>
    <mergeCell ref="CF32:CF35"/>
    <mergeCell ref="CG32:CG35"/>
    <mergeCell ref="C32:C35"/>
    <mergeCell ref="D32:D33"/>
    <mergeCell ref="BW32:BW33"/>
    <mergeCell ref="BX32:BX33"/>
    <mergeCell ref="BZ32:BZ35"/>
    <mergeCell ref="CA32:CA35"/>
    <mergeCell ref="DQ28:DQ29"/>
    <mergeCell ref="DR28:DR29"/>
    <mergeCell ref="D30:D31"/>
    <mergeCell ref="BW30:BW31"/>
    <mergeCell ref="BX30:BX31"/>
    <mergeCell ref="DO30:DO31"/>
    <mergeCell ref="DP30:DP31"/>
    <mergeCell ref="DQ30:DQ31"/>
    <mergeCell ref="DR30:DR31"/>
    <mergeCell ref="DK28:DK31"/>
    <mergeCell ref="DL28:DL31"/>
    <mergeCell ref="DM28:DM31"/>
    <mergeCell ref="DN28:DN31"/>
    <mergeCell ref="DO28:DO29"/>
    <mergeCell ref="DP28:DP29"/>
    <mergeCell ref="DE28:DE31"/>
    <mergeCell ref="DF28:DF31"/>
    <mergeCell ref="DG28:DG31"/>
    <mergeCell ref="DH28:DH31"/>
    <mergeCell ref="DI28:DI31"/>
    <mergeCell ref="DJ32:DJ35"/>
    <mergeCell ref="CW32:CW35"/>
    <mergeCell ref="CX32:CX35"/>
    <mergeCell ref="CY32:CY35"/>
    <mergeCell ref="CZ32:CZ33"/>
    <mergeCell ref="DA32:DA33"/>
    <mergeCell ref="DD32:DD35"/>
    <mergeCell ref="CQ32:CQ35"/>
    <mergeCell ref="CR32:CR35"/>
    <mergeCell ref="CS32:CS35"/>
    <mergeCell ref="CT32:CT35"/>
    <mergeCell ref="CU32:CU35"/>
    <mergeCell ref="CV32:CV35"/>
    <mergeCell ref="CH32:CH35"/>
    <mergeCell ref="CI32:CI35"/>
    <mergeCell ref="CJ32:CJ35"/>
    <mergeCell ref="CK32:CK35"/>
    <mergeCell ref="CO32:CO35"/>
    <mergeCell ref="CP32:CP35"/>
    <mergeCell ref="CB36:CB39"/>
    <mergeCell ref="CC36:CC39"/>
    <mergeCell ref="CD36:CD39"/>
    <mergeCell ref="CE36:CE39"/>
    <mergeCell ref="CF36:CF39"/>
    <mergeCell ref="CG36:CG39"/>
    <mergeCell ref="C36:C39"/>
    <mergeCell ref="D36:D37"/>
    <mergeCell ref="BW36:BW37"/>
    <mergeCell ref="BX36:BX37"/>
    <mergeCell ref="BZ36:BZ39"/>
    <mergeCell ref="CA36:CA39"/>
    <mergeCell ref="DQ32:DQ33"/>
    <mergeCell ref="DR32:DR33"/>
    <mergeCell ref="D34:D35"/>
    <mergeCell ref="BW34:BW35"/>
    <mergeCell ref="BX34:BX35"/>
    <mergeCell ref="DO34:DO35"/>
    <mergeCell ref="DP34:DP35"/>
    <mergeCell ref="DQ34:DQ35"/>
    <mergeCell ref="DR34:DR35"/>
    <mergeCell ref="DK32:DK35"/>
    <mergeCell ref="DL32:DL35"/>
    <mergeCell ref="DM32:DM35"/>
    <mergeCell ref="DN32:DN35"/>
    <mergeCell ref="DO32:DO33"/>
    <mergeCell ref="DP32:DP33"/>
    <mergeCell ref="DE32:DE35"/>
    <mergeCell ref="DF32:DF35"/>
    <mergeCell ref="DG32:DG35"/>
    <mergeCell ref="DH32:DH35"/>
    <mergeCell ref="DI32:DI35"/>
    <mergeCell ref="DJ36:DJ39"/>
    <mergeCell ref="CW36:CW39"/>
    <mergeCell ref="CX36:CX39"/>
    <mergeCell ref="CY36:CY39"/>
    <mergeCell ref="CZ36:CZ37"/>
    <mergeCell ref="DA36:DA37"/>
    <mergeCell ref="DD36:DD39"/>
    <mergeCell ref="CQ36:CQ39"/>
    <mergeCell ref="CR36:CR39"/>
    <mergeCell ref="CS36:CS39"/>
    <mergeCell ref="CT36:CT39"/>
    <mergeCell ref="CU36:CU39"/>
    <mergeCell ref="CV36:CV39"/>
    <mergeCell ref="CH36:CH39"/>
    <mergeCell ref="CI36:CI39"/>
    <mergeCell ref="CJ36:CJ39"/>
    <mergeCell ref="CK36:CK39"/>
    <mergeCell ref="CO36:CO39"/>
    <mergeCell ref="CP36:CP39"/>
    <mergeCell ref="CB40:CB43"/>
    <mergeCell ref="CC40:CC43"/>
    <mergeCell ref="CD40:CD43"/>
    <mergeCell ref="CE40:CE43"/>
    <mergeCell ref="CF40:CF43"/>
    <mergeCell ref="CG40:CG43"/>
    <mergeCell ref="C40:C43"/>
    <mergeCell ref="D40:D41"/>
    <mergeCell ref="BW40:BW41"/>
    <mergeCell ref="BX40:BX41"/>
    <mergeCell ref="BZ40:BZ43"/>
    <mergeCell ref="CA40:CA43"/>
    <mergeCell ref="DQ36:DQ37"/>
    <mergeCell ref="DR36:DR37"/>
    <mergeCell ref="D38:D39"/>
    <mergeCell ref="BW38:BW39"/>
    <mergeCell ref="BX38:BX39"/>
    <mergeCell ref="DO38:DO39"/>
    <mergeCell ref="DP38:DP39"/>
    <mergeCell ref="DQ38:DQ39"/>
    <mergeCell ref="DR38:DR39"/>
    <mergeCell ref="DK36:DK39"/>
    <mergeCell ref="DL36:DL39"/>
    <mergeCell ref="DM36:DM39"/>
    <mergeCell ref="DN36:DN39"/>
    <mergeCell ref="DO36:DO37"/>
    <mergeCell ref="DP36:DP37"/>
    <mergeCell ref="DE36:DE39"/>
    <mergeCell ref="DF36:DF39"/>
    <mergeCell ref="DG36:DG39"/>
    <mergeCell ref="DH36:DH39"/>
    <mergeCell ref="DI36:DI39"/>
    <mergeCell ref="DJ40:DJ43"/>
    <mergeCell ref="CW40:CW43"/>
    <mergeCell ref="CX40:CX43"/>
    <mergeCell ref="CY40:CY43"/>
    <mergeCell ref="CZ40:CZ41"/>
    <mergeCell ref="DA40:DA41"/>
    <mergeCell ref="DD40:DD43"/>
    <mergeCell ref="CQ40:CQ43"/>
    <mergeCell ref="CR40:CR43"/>
    <mergeCell ref="CS40:CS43"/>
    <mergeCell ref="CT40:CT43"/>
    <mergeCell ref="CU40:CU43"/>
    <mergeCell ref="CV40:CV43"/>
    <mergeCell ref="CH40:CH43"/>
    <mergeCell ref="CI40:CI43"/>
    <mergeCell ref="CJ40:CJ43"/>
    <mergeCell ref="CK40:CK43"/>
    <mergeCell ref="CO40:CO43"/>
    <mergeCell ref="CP40:CP43"/>
    <mergeCell ref="CB44:CB47"/>
    <mergeCell ref="CC44:CC47"/>
    <mergeCell ref="CD44:CD47"/>
    <mergeCell ref="CE44:CE47"/>
    <mergeCell ref="CF44:CF47"/>
    <mergeCell ref="CG44:CG47"/>
    <mergeCell ref="C44:C47"/>
    <mergeCell ref="D44:D45"/>
    <mergeCell ref="BW44:BW45"/>
    <mergeCell ref="BX44:BX45"/>
    <mergeCell ref="BZ44:BZ47"/>
    <mergeCell ref="CA44:CA47"/>
    <mergeCell ref="DQ40:DQ41"/>
    <mergeCell ref="DR40:DR41"/>
    <mergeCell ref="D42:D43"/>
    <mergeCell ref="BW42:BW43"/>
    <mergeCell ref="BX42:BX43"/>
    <mergeCell ref="DO42:DO43"/>
    <mergeCell ref="DP42:DP43"/>
    <mergeCell ref="DQ42:DQ43"/>
    <mergeCell ref="DR42:DR43"/>
    <mergeCell ref="DK40:DK43"/>
    <mergeCell ref="DL40:DL43"/>
    <mergeCell ref="DM40:DM43"/>
    <mergeCell ref="DN40:DN43"/>
    <mergeCell ref="DO40:DO41"/>
    <mergeCell ref="DP40:DP41"/>
    <mergeCell ref="DE40:DE43"/>
    <mergeCell ref="DF40:DF43"/>
    <mergeCell ref="DG40:DG43"/>
    <mergeCell ref="DH40:DH43"/>
    <mergeCell ref="DI40:DI43"/>
    <mergeCell ref="DJ44:DJ47"/>
    <mergeCell ref="CW44:CW47"/>
    <mergeCell ref="CX44:CX47"/>
    <mergeCell ref="CY44:CY47"/>
    <mergeCell ref="CZ44:CZ45"/>
    <mergeCell ref="DA44:DA45"/>
    <mergeCell ref="DD44:DD47"/>
    <mergeCell ref="CQ44:CQ47"/>
    <mergeCell ref="CR44:CR47"/>
    <mergeCell ref="CS44:CS47"/>
    <mergeCell ref="CT44:CT47"/>
    <mergeCell ref="CU44:CU47"/>
    <mergeCell ref="CV44:CV47"/>
    <mergeCell ref="CH44:CH47"/>
    <mergeCell ref="CI44:CI47"/>
    <mergeCell ref="CJ44:CJ47"/>
    <mergeCell ref="CK44:CK47"/>
    <mergeCell ref="CO44:CO47"/>
    <mergeCell ref="CP44:CP47"/>
    <mergeCell ref="CB48:CB51"/>
    <mergeCell ref="CC48:CC51"/>
    <mergeCell ref="CD48:CD51"/>
    <mergeCell ref="CE48:CE51"/>
    <mergeCell ref="CF48:CF51"/>
    <mergeCell ref="CG48:CG51"/>
    <mergeCell ref="C48:C51"/>
    <mergeCell ref="D48:D49"/>
    <mergeCell ref="BW48:BW49"/>
    <mergeCell ref="BX48:BX49"/>
    <mergeCell ref="BZ48:BZ51"/>
    <mergeCell ref="CA48:CA51"/>
    <mergeCell ref="DQ44:DQ45"/>
    <mergeCell ref="DR44:DR45"/>
    <mergeCell ref="D46:D47"/>
    <mergeCell ref="BW46:BW47"/>
    <mergeCell ref="BX46:BX47"/>
    <mergeCell ref="DO46:DO47"/>
    <mergeCell ref="DP46:DP47"/>
    <mergeCell ref="DQ46:DQ47"/>
    <mergeCell ref="DR46:DR47"/>
    <mergeCell ref="DK44:DK47"/>
    <mergeCell ref="DL44:DL47"/>
    <mergeCell ref="DM44:DM47"/>
    <mergeCell ref="DN44:DN47"/>
    <mergeCell ref="DO44:DO45"/>
    <mergeCell ref="DP44:DP45"/>
    <mergeCell ref="DE44:DE47"/>
    <mergeCell ref="DF44:DF47"/>
    <mergeCell ref="DG44:DG47"/>
    <mergeCell ref="DH44:DH47"/>
    <mergeCell ref="DI44:DI47"/>
    <mergeCell ref="CW48:CW51"/>
    <mergeCell ref="CX48:CX51"/>
    <mergeCell ref="CY48:CY51"/>
    <mergeCell ref="CZ48:CZ49"/>
    <mergeCell ref="DA48:DA49"/>
    <mergeCell ref="DC48:DC49"/>
    <mergeCell ref="CQ48:CQ51"/>
    <mergeCell ref="CR48:CR51"/>
    <mergeCell ref="CS48:CS51"/>
    <mergeCell ref="CT48:CT51"/>
    <mergeCell ref="CU48:CU51"/>
    <mergeCell ref="CV48:CV51"/>
    <mergeCell ref="CH48:CH51"/>
    <mergeCell ref="CI48:CI51"/>
    <mergeCell ref="CJ48:CJ51"/>
    <mergeCell ref="CK48:CK51"/>
    <mergeCell ref="CO48:CO51"/>
    <mergeCell ref="CP48:CP51"/>
    <mergeCell ref="DR50:DR51"/>
    <mergeCell ref="C52:C55"/>
    <mergeCell ref="D52:D53"/>
    <mergeCell ref="BW52:BW53"/>
    <mergeCell ref="BX52:BX53"/>
    <mergeCell ref="BZ52:BZ55"/>
    <mergeCell ref="CA52:CA55"/>
    <mergeCell ref="CB52:CB55"/>
    <mergeCell ref="CC52:CC55"/>
    <mergeCell ref="CD52:CD55"/>
    <mergeCell ref="DP48:DP49"/>
    <mergeCell ref="DQ48:DQ49"/>
    <mergeCell ref="DR48:DR49"/>
    <mergeCell ref="D50:D51"/>
    <mergeCell ref="BW50:BW51"/>
    <mergeCell ref="BX50:BX51"/>
    <mergeCell ref="DC50:DC51"/>
    <mergeCell ref="DO50:DO51"/>
    <mergeCell ref="DP50:DP51"/>
    <mergeCell ref="DQ50:DQ51"/>
    <mergeCell ref="DJ48:DJ51"/>
    <mergeCell ref="DK48:DK51"/>
    <mergeCell ref="DL48:DL51"/>
    <mergeCell ref="DM48:DM51"/>
    <mergeCell ref="DN48:DN51"/>
    <mergeCell ref="DO48:DO49"/>
    <mergeCell ref="DD48:DD51"/>
    <mergeCell ref="DE48:DE51"/>
    <mergeCell ref="DF48:DF51"/>
    <mergeCell ref="DG48:DG51"/>
    <mergeCell ref="DH48:DH51"/>
    <mergeCell ref="DI48:DI51"/>
    <mergeCell ref="DG52:DG55"/>
    <mergeCell ref="CT52:CT55"/>
    <mergeCell ref="CU52:CU55"/>
    <mergeCell ref="CV52:CV55"/>
    <mergeCell ref="CW52:CW55"/>
    <mergeCell ref="CX52:CX55"/>
    <mergeCell ref="CY52:CY55"/>
    <mergeCell ref="CK52:CK55"/>
    <mergeCell ref="CO52:CO55"/>
    <mergeCell ref="CP52:CP55"/>
    <mergeCell ref="CQ52:CQ55"/>
    <mergeCell ref="CR52:CR55"/>
    <mergeCell ref="CS52:CS55"/>
    <mergeCell ref="CE52:CE55"/>
    <mergeCell ref="CF52:CF55"/>
    <mergeCell ref="CG52:CG55"/>
    <mergeCell ref="CH52:CH55"/>
    <mergeCell ref="CI52:CI55"/>
    <mergeCell ref="CJ52:CJ55"/>
    <mergeCell ref="CT56:CT59"/>
    <mergeCell ref="DQ54:DQ55"/>
    <mergeCell ref="DR54:DR55"/>
    <mergeCell ref="C56:C59"/>
    <mergeCell ref="D56:D57"/>
    <mergeCell ref="BW56:BW59"/>
    <mergeCell ref="BZ56:BZ59"/>
    <mergeCell ref="CH56:CH59"/>
    <mergeCell ref="CI56:CI59"/>
    <mergeCell ref="CJ56:CJ59"/>
    <mergeCell ref="CK56:CK59"/>
    <mergeCell ref="DN52:DN55"/>
    <mergeCell ref="DO52:DO53"/>
    <mergeCell ref="DP52:DP53"/>
    <mergeCell ref="DQ52:DQ53"/>
    <mergeCell ref="DR52:DR53"/>
    <mergeCell ref="D54:D55"/>
    <mergeCell ref="BW54:BW55"/>
    <mergeCell ref="BX54:BX55"/>
    <mergeCell ref="DO54:DO55"/>
    <mergeCell ref="DP54:DP55"/>
    <mergeCell ref="DH52:DH55"/>
    <mergeCell ref="DI52:DI55"/>
    <mergeCell ref="DJ52:DJ55"/>
    <mergeCell ref="DK52:DK55"/>
    <mergeCell ref="DL52:DL55"/>
    <mergeCell ref="DM52:DM55"/>
    <mergeCell ref="CZ52:CZ53"/>
    <mergeCell ref="DA52:DA53"/>
    <mergeCell ref="DD52:DD55"/>
    <mergeCell ref="DE52:DE55"/>
    <mergeCell ref="DF52:DF55"/>
    <mergeCell ref="DO56:DO57"/>
    <mergeCell ref="DP56:DP57"/>
    <mergeCell ref="DQ56:DQ57"/>
    <mergeCell ref="DR56:DR57"/>
    <mergeCell ref="D58:D59"/>
    <mergeCell ref="DO58:DO59"/>
    <mergeCell ref="DP58:DP59"/>
    <mergeCell ref="DQ58:DQ59"/>
    <mergeCell ref="DR58:DR59"/>
    <mergeCell ref="DI56:DI59"/>
    <mergeCell ref="DJ56:DJ59"/>
    <mergeCell ref="DK56:DK59"/>
    <mergeCell ref="DL56:DL59"/>
    <mergeCell ref="DM56:DM59"/>
    <mergeCell ref="DN56:DN59"/>
    <mergeCell ref="DA56:DA57"/>
    <mergeCell ref="DD56:DD59"/>
    <mergeCell ref="DE56:DE59"/>
    <mergeCell ref="DF56:DF59"/>
    <mergeCell ref="DG56:DG59"/>
    <mergeCell ref="DH56:DH59"/>
    <mergeCell ref="CU56:CU59"/>
    <mergeCell ref="CV56:CV59"/>
    <mergeCell ref="CW56:CW59"/>
    <mergeCell ref="CX56:CX59"/>
    <mergeCell ref="CY56:CY59"/>
    <mergeCell ref="CZ56:CZ57"/>
    <mergeCell ref="CO56:CO59"/>
    <mergeCell ref="CP56:CP59"/>
    <mergeCell ref="CQ56:CQ59"/>
    <mergeCell ref="CR56:CR59"/>
    <mergeCell ref="CS56:CS59"/>
    <mergeCell ref="CS60:CS63"/>
    <mergeCell ref="CT60:CT63"/>
    <mergeCell ref="CU60:CU63"/>
    <mergeCell ref="CV60:CV63"/>
    <mergeCell ref="CW60:CW63"/>
    <mergeCell ref="CX60:CX63"/>
    <mergeCell ref="CJ60:CJ63"/>
    <mergeCell ref="CK60:CK63"/>
    <mergeCell ref="CO60:CO63"/>
    <mergeCell ref="CP60:CP63"/>
    <mergeCell ref="CQ60:CQ63"/>
    <mergeCell ref="CR60:CR63"/>
    <mergeCell ref="C60:C63"/>
    <mergeCell ref="D60:D61"/>
    <mergeCell ref="BW60:BW63"/>
    <mergeCell ref="BZ60:BZ63"/>
    <mergeCell ref="CH60:CH63"/>
    <mergeCell ref="CI60:CI63"/>
    <mergeCell ref="D62:D63"/>
    <mergeCell ref="DM60:DM63"/>
    <mergeCell ref="DN60:DN63"/>
    <mergeCell ref="DO60:DO61"/>
    <mergeCell ref="DP60:DP61"/>
    <mergeCell ref="DQ60:DQ61"/>
    <mergeCell ref="DR60:DR61"/>
    <mergeCell ref="DO62:DO63"/>
    <mergeCell ref="DP62:DP63"/>
    <mergeCell ref="DQ62:DQ63"/>
    <mergeCell ref="DR62:DR63"/>
    <mergeCell ref="DG60:DG63"/>
    <mergeCell ref="DH60:DH63"/>
    <mergeCell ref="DI60:DI63"/>
    <mergeCell ref="DJ60:DJ63"/>
    <mergeCell ref="DK60:DK63"/>
    <mergeCell ref="DL60:DL63"/>
    <mergeCell ref="CY60:CY63"/>
    <mergeCell ref="CZ60:CZ61"/>
    <mergeCell ref="DA60:DA61"/>
    <mergeCell ref="DD60:DD63"/>
    <mergeCell ref="DE60:DE63"/>
    <mergeCell ref="DF60:DF63"/>
    <mergeCell ref="CS64:CS67"/>
    <mergeCell ref="CT64:CT67"/>
    <mergeCell ref="CU64:CU67"/>
    <mergeCell ref="CV64:CV67"/>
    <mergeCell ref="CW64:CW67"/>
    <mergeCell ref="CX64:CX67"/>
    <mergeCell ref="CJ64:CJ67"/>
    <mergeCell ref="CK64:CK67"/>
    <mergeCell ref="CO64:CO67"/>
    <mergeCell ref="CP64:CP67"/>
    <mergeCell ref="CQ64:CQ67"/>
    <mergeCell ref="CR64:CR67"/>
    <mergeCell ref="C64:C67"/>
    <mergeCell ref="D64:D65"/>
    <mergeCell ref="BW64:BW67"/>
    <mergeCell ref="BZ64:BZ67"/>
    <mergeCell ref="CH64:CH67"/>
    <mergeCell ref="CI64:CI67"/>
    <mergeCell ref="D66:D67"/>
    <mergeCell ref="DM64:DM67"/>
    <mergeCell ref="DN64:DN67"/>
    <mergeCell ref="DO64:DO65"/>
    <mergeCell ref="DP64:DP65"/>
    <mergeCell ref="DQ64:DQ65"/>
    <mergeCell ref="DR64:DR65"/>
    <mergeCell ref="DO66:DO67"/>
    <mergeCell ref="DP66:DP67"/>
    <mergeCell ref="DQ66:DQ67"/>
    <mergeCell ref="DR66:DR67"/>
    <mergeCell ref="DG64:DG67"/>
    <mergeCell ref="DH64:DH67"/>
    <mergeCell ref="DI64:DI67"/>
    <mergeCell ref="DJ64:DJ67"/>
    <mergeCell ref="DK64:DK67"/>
    <mergeCell ref="DL64:DL67"/>
    <mergeCell ref="CY64:CY67"/>
    <mergeCell ref="CZ64:CZ65"/>
    <mergeCell ref="DA64:DA65"/>
    <mergeCell ref="DD64:DD67"/>
    <mergeCell ref="DE64:DE67"/>
    <mergeCell ref="DF64:DF67"/>
    <mergeCell ref="CS68:CS71"/>
    <mergeCell ref="CT68:CT71"/>
    <mergeCell ref="CU68:CU71"/>
    <mergeCell ref="CV68:CV71"/>
    <mergeCell ref="CW68:CW71"/>
    <mergeCell ref="CX68:CX71"/>
    <mergeCell ref="CJ68:CJ71"/>
    <mergeCell ref="CK68:CK71"/>
    <mergeCell ref="CO68:CO71"/>
    <mergeCell ref="CP68:CP71"/>
    <mergeCell ref="CQ68:CQ71"/>
    <mergeCell ref="CR68:CR71"/>
    <mergeCell ref="C68:C71"/>
    <mergeCell ref="D68:D69"/>
    <mergeCell ref="BW68:BW71"/>
    <mergeCell ref="BZ68:BZ71"/>
    <mergeCell ref="CH68:CH71"/>
    <mergeCell ref="CI68:CI71"/>
    <mergeCell ref="D70:D71"/>
    <mergeCell ref="DM68:DM71"/>
    <mergeCell ref="DN68:DN71"/>
    <mergeCell ref="DO68:DO69"/>
    <mergeCell ref="DP68:DP69"/>
    <mergeCell ref="DQ68:DQ69"/>
    <mergeCell ref="DR68:DR69"/>
    <mergeCell ref="DO70:DO71"/>
    <mergeCell ref="DP70:DP71"/>
    <mergeCell ref="DQ70:DQ71"/>
    <mergeCell ref="DR70:DR71"/>
    <mergeCell ref="DG68:DG71"/>
    <mergeCell ref="DH68:DH71"/>
    <mergeCell ref="DI68:DI71"/>
    <mergeCell ref="DJ68:DJ71"/>
    <mergeCell ref="DK68:DK71"/>
    <mergeCell ref="DL68:DL71"/>
    <mergeCell ref="CY68:CY71"/>
    <mergeCell ref="CZ68:CZ69"/>
    <mergeCell ref="DA68:DA69"/>
    <mergeCell ref="DD68:DD71"/>
    <mergeCell ref="DE68:DE71"/>
    <mergeCell ref="DF68:DF71"/>
    <mergeCell ref="CS72:CS75"/>
    <mergeCell ref="CT72:CT75"/>
    <mergeCell ref="CU72:CU75"/>
    <mergeCell ref="CV72:CV75"/>
    <mergeCell ref="CW72:CW75"/>
    <mergeCell ref="CX72:CX75"/>
    <mergeCell ref="CJ72:CJ75"/>
    <mergeCell ref="CK72:CK75"/>
    <mergeCell ref="CO72:CO75"/>
    <mergeCell ref="CP72:CP75"/>
    <mergeCell ref="CQ72:CQ75"/>
    <mergeCell ref="CR72:CR75"/>
    <mergeCell ref="C72:C75"/>
    <mergeCell ref="D72:D73"/>
    <mergeCell ref="BW72:BW75"/>
    <mergeCell ref="BZ72:BZ75"/>
    <mergeCell ref="CH72:CH75"/>
    <mergeCell ref="CI72:CI75"/>
    <mergeCell ref="D74:D75"/>
    <mergeCell ref="DM72:DM75"/>
    <mergeCell ref="DN72:DN75"/>
    <mergeCell ref="DO72:DO73"/>
    <mergeCell ref="DP72:DP73"/>
    <mergeCell ref="DQ72:DQ73"/>
    <mergeCell ref="DR72:DR73"/>
    <mergeCell ref="DO74:DO75"/>
    <mergeCell ref="DP74:DP75"/>
    <mergeCell ref="DQ74:DQ75"/>
    <mergeCell ref="DR74:DR75"/>
    <mergeCell ref="DG72:DG75"/>
    <mergeCell ref="DH72:DH75"/>
    <mergeCell ref="DI72:DI75"/>
    <mergeCell ref="DJ72:DJ75"/>
    <mergeCell ref="DK72:DK75"/>
    <mergeCell ref="DL72:DL75"/>
    <mergeCell ref="CY72:CY75"/>
    <mergeCell ref="CZ72:CZ73"/>
    <mergeCell ref="DA72:DA73"/>
    <mergeCell ref="DD72:DD75"/>
    <mergeCell ref="DE72:DE75"/>
    <mergeCell ref="DF72:DF75"/>
    <mergeCell ref="CS76:CS79"/>
    <mergeCell ref="CT76:CT79"/>
    <mergeCell ref="CU76:CU79"/>
    <mergeCell ref="CV76:CV79"/>
    <mergeCell ref="CW76:CW79"/>
    <mergeCell ref="CX76:CX79"/>
    <mergeCell ref="CJ76:CJ79"/>
    <mergeCell ref="CK76:CK79"/>
    <mergeCell ref="CO76:CO79"/>
    <mergeCell ref="CP76:CP79"/>
    <mergeCell ref="CQ76:CQ79"/>
    <mergeCell ref="CR76:CR79"/>
    <mergeCell ref="C76:C79"/>
    <mergeCell ref="D76:D77"/>
    <mergeCell ref="BW76:BW79"/>
    <mergeCell ref="BZ76:BZ79"/>
    <mergeCell ref="CH76:CH79"/>
    <mergeCell ref="CI76:CI79"/>
    <mergeCell ref="D78:D79"/>
    <mergeCell ref="DM76:DM79"/>
    <mergeCell ref="DN76:DN79"/>
    <mergeCell ref="DO76:DO77"/>
    <mergeCell ref="DP76:DP77"/>
    <mergeCell ref="DQ76:DQ77"/>
    <mergeCell ref="DR76:DR77"/>
    <mergeCell ref="DO78:DO79"/>
    <mergeCell ref="DP78:DP79"/>
    <mergeCell ref="DQ78:DQ79"/>
    <mergeCell ref="DR78:DR79"/>
    <mergeCell ref="DG76:DG79"/>
    <mergeCell ref="DH76:DH79"/>
    <mergeCell ref="DI76:DI79"/>
    <mergeCell ref="DJ76:DJ79"/>
    <mergeCell ref="DK76:DK79"/>
    <mergeCell ref="DL76:DL79"/>
    <mergeCell ref="CY76:CY79"/>
    <mergeCell ref="CZ76:CZ77"/>
    <mergeCell ref="DA76:DA77"/>
    <mergeCell ref="DD76:DD79"/>
    <mergeCell ref="DE76:DE79"/>
    <mergeCell ref="DF76:DF79"/>
    <mergeCell ref="CS80:CS83"/>
    <mergeCell ref="CT80:CT83"/>
    <mergeCell ref="CU80:CU83"/>
    <mergeCell ref="CV80:CV83"/>
    <mergeCell ref="CW80:CW83"/>
    <mergeCell ref="CX80:CX83"/>
    <mergeCell ref="CJ80:CJ83"/>
    <mergeCell ref="CK80:CK83"/>
    <mergeCell ref="CO80:CO83"/>
    <mergeCell ref="CP80:CP83"/>
    <mergeCell ref="CQ80:CQ83"/>
    <mergeCell ref="CR80:CR83"/>
    <mergeCell ref="C80:C83"/>
    <mergeCell ref="D80:D81"/>
    <mergeCell ref="BW80:BW83"/>
    <mergeCell ref="BZ80:BZ83"/>
    <mergeCell ref="CH80:CH83"/>
    <mergeCell ref="CI80:CI83"/>
    <mergeCell ref="D82:D83"/>
    <mergeCell ref="DM80:DM83"/>
    <mergeCell ref="DN80:DN83"/>
    <mergeCell ref="DO80:DO81"/>
    <mergeCell ref="DP80:DP81"/>
    <mergeCell ref="DQ80:DQ81"/>
    <mergeCell ref="DR80:DR81"/>
    <mergeCell ref="DO82:DO83"/>
    <mergeCell ref="DP82:DP83"/>
    <mergeCell ref="DQ82:DQ83"/>
    <mergeCell ref="DR82:DR83"/>
    <mergeCell ref="DG80:DG83"/>
    <mergeCell ref="DH80:DH83"/>
    <mergeCell ref="DI80:DI83"/>
    <mergeCell ref="DJ80:DJ83"/>
    <mergeCell ref="DK80:DK83"/>
    <mergeCell ref="DL80:DL83"/>
    <mergeCell ref="CY80:CY83"/>
    <mergeCell ref="CZ80:CZ81"/>
    <mergeCell ref="DA80:DA81"/>
    <mergeCell ref="DD80:DD83"/>
    <mergeCell ref="DE80:DE83"/>
    <mergeCell ref="DF80:DF83"/>
    <mergeCell ref="CS84:CS87"/>
    <mergeCell ref="CT84:CT87"/>
    <mergeCell ref="CU84:CU87"/>
    <mergeCell ref="CV84:CV87"/>
    <mergeCell ref="CW84:CW87"/>
    <mergeCell ref="CX84:CX87"/>
    <mergeCell ref="CJ84:CJ87"/>
    <mergeCell ref="CK84:CK87"/>
    <mergeCell ref="CO84:CO87"/>
    <mergeCell ref="CP84:CP87"/>
    <mergeCell ref="CQ84:CQ87"/>
    <mergeCell ref="CR84:CR87"/>
    <mergeCell ref="C84:C87"/>
    <mergeCell ref="D84:D85"/>
    <mergeCell ref="BW84:BW87"/>
    <mergeCell ref="BZ84:BZ87"/>
    <mergeCell ref="CH84:CH87"/>
    <mergeCell ref="CI84:CI87"/>
    <mergeCell ref="D86:D87"/>
    <mergeCell ref="DM84:DM87"/>
    <mergeCell ref="DN84:DN87"/>
    <mergeCell ref="DO84:DO85"/>
    <mergeCell ref="DP84:DP85"/>
    <mergeCell ref="DQ84:DQ85"/>
    <mergeCell ref="DR84:DR85"/>
    <mergeCell ref="DO86:DO87"/>
    <mergeCell ref="DP86:DP87"/>
    <mergeCell ref="DQ86:DQ87"/>
    <mergeCell ref="DR86:DR87"/>
    <mergeCell ref="DG84:DG87"/>
    <mergeCell ref="DH84:DH87"/>
    <mergeCell ref="DI84:DI87"/>
    <mergeCell ref="DJ84:DJ87"/>
    <mergeCell ref="DK84:DK87"/>
    <mergeCell ref="DL84:DL87"/>
    <mergeCell ref="CY84:CY87"/>
    <mergeCell ref="CZ84:CZ85"/>
    <mergeCell ref="DA84:DA85"/>
    <mergeCell ref="DD84:DD87"/>
    <mergeCell ref="DE84:DE87"/>
    <mergeCell ref="DF84:DF87"/>
    <mergeCell ref="CS88:CS91"/>
    <mergeCell ref="CT88:CT91"/>
    <mergeCell ref="CU88:CU91"/>
    <mergeCell ref="CV88:CV91"/>
    <mergeCell ref="CW88:CW91"/>
    <mergeCell ref="CX88:CX91"/>
    <mergeCell ref="CJ88:CJ91"/>
    <mergeCell ref="CK88:CK91"/>
    <mergeCell ref="CO88:CO91"/>
    <mergeCell ref="CP88:CP91"/>
    <mergeCell ref="CQ88:CQ91"/>
    <mergeCell ref="CR88:CR91"/>
    <mergeCell ref="C88:C91"/>
    <mergeCell ref="D88:D89"/>
    <mergeCell ref="BW88:BW91"/>
    <mergeCell ref="BZ88:BZ91"/>
    <mergeCell ref="CH88:CH91"/>
    <mergeCell ref="CI88:CI91"/>
    <mergeCell ref="D90:D91"/>
    <mergeCell ref="DM88:DM91"/>
    <mergeCell ref="DN88:DN91"/>
    <mergeCell ref="DO88:DO89"/>
    <mergeCell ref="DP88:DP89"/>
    <mergeCell ref="DQ88:DQ89"/>
    <mergeCell ref="DR88:DR89"/>
    <mergeCell ref="DO90:DO91"/>
    <mergeCell ref="DP90:DP91"/>
    <mergeCell ref="DQ90:DQ91"/>
    <mergeCell ref="DR90:DR91"/>
    <mergeCell ref="DG88:DG91"/>
    <mergeCell ref="DH88:DH91"/>
    <mergeCell ref="DI88:DI91"/>
    <mergeCell ref="DJ88:DJ91"/>
    <mergeCell ref="DK88:DK91"/>
    <mergeCell ref="DL88:DL91"/>
    <mergeCell ref="CY88:CY91"/>
    <mergeCell ref="CZ88:CZ89"/>
    <mergeCell ref="DA88:DA89"/>
    <mergeCell ref="DD88:DD91"/>
    <mergeCell ref="DE88:DE91"/>
    <mergeCell ref="DF88:DF91"/>
  </mergeCells>
  <phoneticPr fontId="2"/>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in="1" max="125" man="1"/>
    <brk id="91" min="1" max="67" man="1"/>
  </rowBreaks>
  <colBreaks count="5" manualBreakCount="5">
    <brk id="29" max="678" man="1"/>
    <brk id="60" max="678" man="1"/>
    <brk id="85" max="1048575" man="1"/>
    <brk id="107" max="677" man="1"/>
    <brk id="12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C470-05D8-4BF3-B4E8-9B97C44FA8AD}">
  <dimension ref="A1:AE54"/>
  <sheetViews>
    <sheetView view="pageBreakPreview" zoomScaleNormal="100" zoomScaleSheetLayoutView="100" workbookViewId="0"/>
  </sheetViews>
  <sheetFormatPr defaultColWidth="2.5" defaultRowHeight="25.5" customHeight="1"/>
  <cols>
    <col min="1" max="1" width="23" style="267" customWidth="1"/>
    <col min="2" max="2" width="2.5" style="267" customWidth="1"/>
    <col min="3" max="18" width="3" style="267" customWidth="1"/>
    <col min="19" max="19" width="3.875" style="267" customWidth="1"/>
    <col min="20" max="24" width="3" style="267" customWidth="1"/>
    <col min="25" max="27" width="3.125" style="267" customWidth="1"/>
    <col min="28" max="28" width="3" style="267" customWidth="1"/>
    <col min="29" max="29" width="9.625" style="267" customWidth="1"/>
    <col min="30" max="30" width="3" style="267" customWidth="1"/>
    <col min="31" max="31" width="71.875" style="302" customWidth="1"/>
    <col min="32" max="39" width="2.5" style="267"/>
    <col min="40" max="40" width="10.5" style="267" customWidth="1"/>
    <col min="41" max="16384" width="2.5" style="267"/>
  </cols>
  <sheetData>
    <row r="1" spans="1:31" ht="25.5" customHeight="1">
      <c r="A1" s="266" t="s">
        <v>99</v>
      </c>
      <c r="K1" s="1460"/>
      <c r="L1" s="1460"/>
      <c r="M1" s="1460"/>
      <c r="N1" s="1460"/>
      <c r="O1" s="1460"/>
      <c r="P1" s="1460"/>
      <c r="Q1" s="1460"/>
      <c r="R1" s="1460"/>
      <c r="S1" s="1460"/>
      <c r="T1" s="1460"/>
      <c r="U1" s="1460"/>
      <c r="V1" s="1460"/>
      <c r="W1" s="1460"/>
      <c r="X1" s="1460"/>
      <c r="Y1" s="1460"/>
      <c r="Z1" s="1460"/>
      <c r="AA1" s="1460"/>
      <c r="AB1" s="1460"/>
      <c r="AC1" s="1460"/>
      <c r="AD1" s="1460"/>
      <c r="AE1" s="267"/>
    </row>
    <row r="3" spans="1:31" ht="20.25" customHeight="1">
      <c r="A3" s="1396" t="s">
        <v>100</v>
      </c>
      <c r="B3" s="1461" t="s">
        <v>180</v>
      </c>
      <c r="C3" s="1452"/>
      <c r="D3" s="268"/>
      <c r="E3" s="1455" t="s">
        <v>101</v>
      </c>
      <c r="F3" s="1455"/>
      <c r="G3" s="1455"/>
      <c r="H3" s="1455"/>
      <c r="I3" s="269"/>
      <c r="J3" s="1456" t="s">
        <v>271</v>
      </c>
      <c r="K3" s="1456"/>
      <c r="L3" s="1456"/>
      <c r="M3" s="1456"/>
      <c r="N3" s="1456"/>
      <c r="O3" s="1456"/>
      <c r="P3" s="1456"/>
      <c r="Q3" s="1456"/>
      <c r="R3" s="1456"/>
      <c r="S3" s="1456"/>
      <c r="T3" s="1456"/>
      <c r="U3" s="1456"/>
      <c r="V3" s="1456"/>
      <c r="W3" s="1456"/>
      <c r="X3" s="1456"/>
      <c r="Y3" s="1456"/>
      <c r="Z3" s="1456"/>
      <c r="AA3" s="1456"/>
      <c r="AB3" s="1456"/>
      <c r="AC3" s="269"/>
      <c r="AD3" s="270"/>
      <c r="AE3" s="1417" t="s">
        <v>102</v>
      </c>
    </row>
    <row r="4" spans="1:31" ht="25.5" customHeight="1">
      <c r="A4" s="1431"/>
      <c r="B4" s="1462"/>
      <c r="C4" s="1453"/>
      <c r="D4" s="271" t="s">
        <v>103</v>
      </c>
      <c r="E4" s="1457">
        <v>269290</v>
      </c>
      <c r="F4" s="1457"/>
      <c r="G4" s="1457"/>
      <c r="H4" s="1457"/>
      <c r="I4" s="272" t="s">
        <v>104</v>
      </c>
      <c r="J4" s="1405">
        <v>2690</v>
      </c>
      <c r="K4" s="1405"/>
      <c r="L4" s="1405"/>
      <c r="M4" s="272" t="s">
        <v>224</v>
      </c>
      <c r="N4" s="272" t="s">
        <v>272</v>
      </c>
      <c r="O4" s="272"/>
      <c r="P4" s="272"/>
      <c r="Q4" s="272"/>
      <c r="S4" s="272" t="s">
        <v>68</v>
      </c>
      <c r="T4" s="1406" t="s">
        <v>258</v>
      </c>
      <c r="U4" s="1406"/>
      <c r="V4" s="1406"/>
      <c r="W4" s="1406"/>
      <c r="X4" s="272" t="s">
        <v>68</v>
      </c>
      <c r="Y4" s="1407">
        <v>4.9000000000000004</v>
      </c>
      <c r="Z4" s="1407"/>
      <c r="AA4" s="1407"/>
      <c r="AB4" s="273" t="s">
        <v>105</v>
      </c>
      <c r="AC4" s="274" t="s">
        <v>257</v>
      </c>
      <c r="AD4" s="275"/>
      <c r="AE4" s="1417"/>
    </row>
    <row r="5" spans="1:31" ht="20.25" customHeight="1">
      <c r="A5" s="1432"/>
      <c r="B5" s="1463"/>
      <c r="C5" s="1454"/>
      <c r="D5" s="276"/>
      <c r="E5" s="276"/>
      <c r="F5" s="276"/>
      <c r="G5" s="277"/>
      <c r="H5" s="277"/>
      <c r="I5" s="277"/>
      <c r="J5" s="277"/>
      <c r="K5" s="277"/>
      <c r="L5" s="1441" t="s">
        <v>106</v>
      </c>
      <c r="M5" s="1441"/>
      <c r="N5" s="1441"/>
      <c r="O5" s="1441"/>
      <c r="P5" s="1441"/>
      <c r="Q5" s="1441"/>
      <c r="R5" s="1441"/>
      <c r="S5" s="1441"/>
      <c r="T5" s="1441"/>
      <c r="U5" s="1441"/>
      <c r="V5" s="1441"/>
      <c r="W5" s="1441"/>
      <c r="X5" s="1441"/>
      <c r="Y5" s="1441"/>
      <c r="Z5" s="1441"/>
      <c r="AA5" s="1441"/>
      <c r="AB5" s="1441"/>
      <c r="AC5" s="1441"/>
      <c r="AD5" s="1442"/>
      <c r="AE5" s="1417"/>
    </row>
    <row r="6" spans="1:31" ht="18.600000000000001" customHeight="1">
      <c r="A6" s="278"/>
      <c r="B6" s="278"/>
      <c r="C6" s="278"/>
      <c r="D6" s="279"/>
      <c r="E6" s="279"/>
      <c r="F6" s="279"/>
      <c r="G6" s="280"/>
      <c r="H6" s="280"/>
      <c r="I6" s="280"/>
      <c r="J6" s="280"/>
      <c r="K6" s="278"/>
      <c r="L6" s="280"/>
      <c r="M6" s="280"/>
      <c r="N6" s="280"/>
      <c r="O6" s="280"/>
      <c r="P6" s="280"/>
      <c r="Q6" s="280"/>
      <c r="R6" s="280"/>
      <c r="S6" s="280"/>
      <c r="T6" s="280"/>
      <c r="U6" s="272"/>
      <c r="V6" s="272"/>
      <c r="W6" s="272"/>
      <c r="X6" s="272"/>
      <c r="Y6" s="272"/>
      <c r="Z6" s="272"/>
      <c r="AA6" s="272"/>
      <c r="AB6" s="272"/>
      <c r="AC6" s="272"/>
      <c r="AD6" s="272"/>
      <c r="AE6" s="281"/>
    </row>
    <row r="7" spans="1:31" ht="20.25" customHeight="1">
      <c r="A7" s="1396" t="s">
        <v>107</v>
      </c>
      <c r="B7" s="1412" t="s">
        <v>222</v>
      </c>
      <c r="C7" s="1379" t="s">
        <v>108</v>
      </c>
      <c r="D7" s="268"/>
      <c r="E7" s="1455" t="s">
        <v>101</v>
      </c>
      <c r="F7" s="1455"/>
      <c r="G7" s="1455"/>
      <c r="H7" s="1455"/>
      <c r="I7" s="269"/>
      <c r="J7" s="1456" t="s">
        <v>271</v>
      </c>
      <c r="K7" s="1456"/>
      <c r="L7" s="1456"/>
      <c r="M7" s="1456"/>
      <c r="N7" s="1456"/>
      <c r="O7" s="1456"/>
      <c r="P7" s="1456"/>
      <c r="Q7" s="1456"/>
      <c r="R7" s="1456"/>
      <c r="S7" s="1456"/>
      <c r="T7" s="1456"/>
      <c r="U7" s="1456"/>
      <c r="V7" s="1456"/>
      <c r="W7" s="1456"/>
      <c r="X7" s="1456"/>
      <c r="Y7" s="1456"/>
      <c r="Z7" s="1456"/>
      <c r="AA7" s="1456"/>
      <c r="AB7" s="1456"/>
      <c r="AC7" s="269"/>
      <c r="AD7" s="270"/>
      <c r="AE7" s="1417" t="s">
        <v>109</v>
      </c>
    </row>
    <row r="8" spans="1:31" ht="25.5" customHeight="1">
      <c r="A8" s="1431"/>
      <c r="B8" s="1433"/>
      <c r="C8" s="1392"/>
      <c r="D8" s="271" t="s">
        <v>103</v>
      </c>
      <c r="E8" s="1457">
        <v>52030</v>
      </c>
      <c r="F8" s="1457"/>
      <c r="G8" s="1457"/>
      <c r="H8" s="1457"/>
      <c r="I8" s="272" t="s">
        <v>104</v>
      </c>
      <c r="J8" s="1405">
        <v>520</v>
      </c>
      <c r="K8" s="1405"/>
      <c r="L8" s="1405"/>
      <c r="M8" s="272" t="s">
        <v>224</v>
      </c>
      <c r="N8" s="272" t="s">
        <v>272</v>
      </c>
      <c r="O8" s="272"/>
      <c r="P8" s="272"/>
      <c r="Q8" s="272"/>
      <c r="S8" s="272" t="s">
        <v>68</v>
      </c>
      <c r="T8" s="1406" t="s">
        <v>258</v>
      </c>
      <c r="U8" s="1406"/>
      <c r="V8" s="1406"/>
      <c r="W8" s="1406"/>
      <c r="X8" s="272" t="s">
        <v>68</v>
      </c>
      <c r="Y8" s="1407">
        <v>8.5</v>
      </c>
      <c r="Z8" s="1407"/>
      <c r="AA8" s="1407"/>
      <c r="AB8" s="273" t="s">
        <v>105</v>
      </c>
      <c r="AC8" s="274" t="s">
        <v>257</v>
      </c>
      <c r="AD8" s="275"/>
      <c r="AE8" s="1417"/>
    </row>
    <row r="9" spans="1:31" ht="20.25" customHeight="1">
      <c r="A9" s="1431"/>
      <c r="B9" s="1433"/>
      <c r="C9" s="1380"/>
      <c r="D9" s="276"/>
      <c r="E9" s="276"/>
      <c r="F9" s="276"/>
      <c r="G9" s="277"/>
      <c r="H9" s="277"/>
      <c r="I9" s="277"/>
      <c r="J9" s="277"/>
      <c r="K9" s="277"/>
      <c r="L9" s="1458" t="s">
        <v>106</v>
      </c>
      <c r="M9" s="1458"/>
      <c r="N9" s="1458"/>
      <c r="O9" s="1458"/>
      <c r="P9" s="1458"/>
      <c r="Q9" s="1458"/>
      <c r="R9" s="1458"/>
      <c r="S9" s="1458"/>
      <c r="T9" s="1458"/>
      <c r="U9" s="1458"/>
      <c r="V9" s="1458"/>
      <c r="W9" s="1458"/>
      <c r="X9" s="1458"/>
      <c r="Y9" s="1458"/>
      <c r="Z9" s="1458"/>
      <c r="AA9" s="1458"/>
      <c r="AB9" s="1458"/>
      <c r="AC9" s="1458"/>
      <c r="AD9" s="1459"/>
      <c r="AE9" s="1417"/>
    </row>
    <row r="10" spans="1:31" ht="20.25" customHeight="1">
      <c r="A10" s="1431"/>
      <c r="B10" s="1433"/>
      <c r="C10" s="1379" t="s">
        <v>110</v>
      </c>
      <c r="D10" s="268"/>
      <c r="E10" s="1455" t="s">
        <v>101</v>
      </c>
      <c r="F10" s="1455"/>
      <c r="G10" s="1455"/>
      <c r="H10" s="1455"/>
      <c r="I10" s="269"/>
      <c r="J10" s="1456" t="s">
        <v>271</v>
      </c>
      <c r="K10" s="1456"/>
      <c r="L10" s="1456"/>
      <c r="M10" s="1456"/>
      <c r="N10" s="1456"/>
      <c r="O10" s="1456"/>
      <c r="P10" s="1456"/>
      <c r="Q10" s="1456"/>
      <c r="R10" s="1456"/>
      <c r="S10" s="1456"/>
      <c r="T10" s="1456"/>
      <c r="U10" s="1456"/>
      <c r="V10" s="1456"/>
      <c r="W10" s="1456"/>
      <c r="X10" s="1456"/>
      <c r="Y10" s="1456"/>
      <c r="Z10" s="1456"/>
      <c r="AA10" s="1456"/>
      <c r="AB10" s="1456"/>
      <c r="AC10" s="269"/>
      <c r="AD10" s="270"/>
      <c r="AE10" s="1417"/>
    </row>
    <row r="11" spans="1:31" ht="25.5" customHeight="1">
      <c r="A11" s="1431"/>
      <c r="B11" s="1433"/>
      <c r="C11" s="1392"/>
      <c r="D11" s="271" t="s">
        <v>103</v>
      </c>
      <c r="E11" s="1457">
        <v>34680</v>
      </c>
      <c r="F11" s="1457"/>
      <c r="G11" s="1457"/>
      <c r="H11" s="1457"/>
      <c r="I11" s="272" t="s">
        <v>104</v>
      </c>
      <c r="J11" s="1405">
        <v>340</v>
      </c>
      <c r="K11" s="1405"/>
      <c r="L11" s="1405"/>
      <c r="M11" s="272" t="s">
        <v>224</v>
      </c>
      <c r="N11" s="272" t="s">
        <v>272</v>
      </c>
      <c r="O11" s="272"/>
      <c r="P11" s="272"/>
      <c r="Q11" s="272"/>
      <c r="S11" s="272" t="s">
        <v>68</v>
      </c>
      <c r="T11" s="1406" t="s">
        <v>258</v>
      </c>
      <c r="U11" s="1406"/>
      <c r="V11" s="1406"/>
      <c r="W11" s="1406"/>
      <c r="X11" s="272" t="s">
        <v>68</v>
      </c>
      <c r="Y11" s="1407">
        <v>9.6999999999999993</v>
      </c>
      <c r="Z11" s="1407"/>
      <c r="AA11" s="1407"/>
      <c r="AB11" s="273" t="s">
        <v>105</v>
      </c>
      <c r="AC11" s="273" t="s">
        <v>105</v>
      </c>
      <c r="AD11" s="275"/>
      <c r="AE11" s="1417"/>
    </row>
    <row r="12" spans="1:31" ht="20.25" customHeight="1">
      <c r="A12" s="1432"/>
      <c r="B12" s="1413"/>
      <c r="C12" s="1380"/>
      <c r="D12" s="276"/>
      <c r="E12" s="276"/>
      <c r="F12" s="276"/>
      <c r="G12" s="277"/>
      <c r="H12" s="277"/>
      <c r="I12" s="277"/>
      <c r="J12" s="277"/>
      <c r="K12" s="277"/>
      <c r="L12" s="1441" t="s">
        <v>106</v>
      </c>
      <c r="M12" s="1441"/>
      <c r="N12" s="1441"/>
      <c r="O12" s="1441"/>
      <c r="P12" s="1441"/>
      <c r="Q12" s="1441"/>
      <c r="R12" s="1441"/>
      <c r="S12" s="1441"/>
      <c r="T12" s="1441"/>
      <c r="U12" s="1441"/>
      <c r="V12" s="1441"/>
      <c r="W12" s="1441"/>
      <c r="X12" s="1441"/>
      <c r="Y12" s="1441"/>
      <c r="Z12" s="1441"/>
      <c r="AA12" s="1441"/>
      <c r="AB12" s="1441"/>
      <c r="AC12" s="1441"/>
      <c r="AD12" s="1442"/>
      <c r="AE12" s="1417"/>
    </row>
    <row r="13" spans="1:31" ht="18.600000000000001" customHeight="1">
      <c r="A13" s="278"/>
      <c r="B13" s="278"/>
      <c r="C13" s="278"/>
      <c r="D13" s="279"/>
      <c r="E13" s="279"/>
      <c r="F13" s="279"/>
      <c r="G13" s="280"/>
      <c r="H13" s="280"/>
      <c r="I13" s="280"/>
      <c r="J13" s="280"/>
      <c r="K13" s="278"/>
      <c r="L13" s="280"/>
      <c r="M13" s="280"/>
      <c r="N13" s="280"/>
      <c r="O13" s="280"/>
      <c r="P13" s="280"/>
      <c r="Q13" s="280"/>
      <c r="R13" s="280"/>
      <c r="S13" s="280"/>
      <c r="T13" s="280"/>
      <c r="U13" s="272"/>
      <c r="V13" s="272"/>
      <c r="W13" s="272"/>
      <c r="X13" s="272"/>
      <c r="Y13" s="272"/>
      <c r="Z13" s="272"/>
      <c r="AA13" s="272"/>
      <c r="AB13" s="272"/>
      <c r="AC13" s="272"/>
      <c r="AD13" s="272"/>
      <c r="AE13" s="281"/>
    </row>
    <row r="14" spans="1:31" ht="20.25" customHeight="1">
      <c r="A14" s="1396" t="s">
        <v>111</v>
      </c>
      <c r="B14" s="1412" t="s">
        <v>273</v>
      </c>
      <c r="C14" s="1452"/>
      <c r="D14" s="268"/>
      <c r="E14" s="1455" t="s">
        <v>101</v>
      </c>
      <c r="F14" s="1455"/>
      <c r="G14" s="1455"/>
      <c r="H14" s="1455"/>
      <c r="I14" s="269"/>
      <c r="J14" s="1456" t="s">
        <v>271</v>
      </c>
      <c r="K14" s="1456"/>
      <c r="L14" s="1456"/>
      <c r="M14" s="1456"/>
      <c r="N14" s="1456"/>
      <c r="O14" s="1456"/>
      <c r="P14" s="1456"/>
      <c r="Q14" s="1456"/>
      <c r="R14" s="1456"/>
      <c r="S14" s="1456"/>
      <c r="T14" s="1456"/>
      <c r="U14" s="1456"/>
      <c r="V14" s="1456"/>
      <c r="W14" s="1456"/>
      <c r="X14" s="1456"/>
      <c r="Y14" s="1456"/>
      <c r="Z14" s="1456"/>
      <c r="AA14" s="1456"/>
      <c r="AB14" s="1456"/>
      <c r="AC14" s="283"/>
      <c r="AD14" s="270"/>
      <c r="AE14" s="1417" t="s">
        <v>102</v>
      </c>
    </row>
    <row r="15" spans="1:31" ht="25.5" customHeight="1">
      <c r="A15" s="1431"/>
      <c r="B15" s="1433"/>
      <c r="C15" s="1453"/>
      <c r="D15" s="271" t="s">
        <v>103</v>
      </c>
      <c r="E15" s="1457">
        <v>48100</v>
      </c>
      <c r="F15" s="1457"/>
      <c r="G15" s="1457"/>
      <c r="H15" s="1457"/>
      <c r="I15" s="272" t="s">
        <v>104</v>
      </c>
      <c r="J15" s="1405">
        <v>480</v>
      </c>
      <c r="K15" s="1405"/>
      <c r="L15" s="1405"/>
      <c r="M15" s="272" t="s">
        <v>224</v>
      </c>
      <c r="N15" s="272" t="s">
        <v>272</v>
      </c>
      <c r="O15" s="272"/>
      <c r="P15" s="272"/>
      <c r="Q15" s="272"/>
      <c r="S15" s="272" t="s">
        <v>68</v>
      </c>
      <c r="T15" s="1406" t="s">
        <v>258</v>
      </c>
      <c r="U15" s="1406"/>
      <c r="V15" s="1406"/>
      <c r="W15" s="1406"/>
      <c r="X15" s="272" t="s">
        <v>68</v>
      </c>
      <c r="Y15" s="1407">
        <v>9.1999999999999993</v>
      </c>
      <c r="Z15" s="1407"/>
      <c r="AA15" s="1407"/>
      <c r="AB15" s="273" t="s">
        <v>105</v>
      </c>
      <c r="AC15" s="273" t="s">
        <v>105</v>
      </c>
      <c r="AD15" s="275"/>
      <c r="AE15" s="1417"/>
    </row>
    <row r="16" spans="1:31" ht="20.25" customHeight="1">
      <c r="A16" s="1432"/>
      <c r="B16" s="1413"/>
      <c r="C16" s="1454"/>
      <c r="D16" s="276"/>
      <c r="E16" s="276"/>
      <c r="F16" s="276"/>
      <c r="G16" s="277"/>
      <c r="H16" s="277"/>
      <c r="I16" s="277"/>
      <c r="J16" s="277"/>
      <c r="K16" s="277"/>
      <c r="L16" s="1441" t="s">
        <v>106</v>
      </c>
      <c r="M16" s="1441"/>
      <c r="N16" s="1441"/>
      <c r="O16" s="1441"/>
      <c r="P16" s="1441"/>
      <c r="Q16" s="1441"/>
      <c r="R16" s="1441"/>
      <c r="S16" s="1441"/>
      <c r="T16" s="1441"/>
      <c r="U16" s="1441"/>
      <c r="V16" s="1441"/>
      <c r="W16" s="1441"/>
      <c r="X16" s="1441"/>
      <c r="Y16" s="1441"/>
      <c r="Z16" s="1441"/>
      <c r="AA16" s="1441"/>
      <c r="AB16" s="1441"/>
      <c r="AC16" s="1441"/>
      <c r="AD16" s="1442"/>
      <c r="AE16" s="1417"/>
    </row>
    <row r="17" spans="1:31" ht="18.600000000000001" customHeight="1">
      <c r="A17" s="284"/>
      <c r="B17" s="284"/>
      <c r="C17" s="278"/>
      <c r="D17" s="284"/>
      <c r="E17" s="284"/>
      <c r="F17" s="284"/>
      <c r="G17" s="285"/>
      <c r="H17" s="285"/>
      <c r="I17" s="285"/>
      <c r="J17" s="285"/>
      <c r="K17" s="285"/>
      <c r="L17" s="286"/>
      <c r="M17" s="286"/>
      <c r="N17" s="286"/>
      <c r="O17" s="286"/>
      <c r="P17" s="286"/>
      <c r="Q17" s="286"/>
      <c r="R17" s="286"/>
      <c r="S17" s="286"/>
      <c r="T17" s="286"/>
      <c r="U17" s="286"/>
      <c r="V17" s="286"/>
      <c r="W17" s="286"/>
      <c r="X17" s="286"/>
      <c r="Y17" s="286"/>
      <c r="Z17" s="286"/>
      <c r="AA17" s="286"/>
      <c r="AB17" s="286"/>
      <c r="AC17" s="286"/>
      <c r="AD17" s="286"/>
      <c r="AE17" s="287"/>
    </row>
    <row r="18" spans="1:31" ht="30" customHeight="1">
      <c r="A18" s="1396" t="s">
        <v>274</v>
      </c>
      <c r="B18" s="1443" t="s">
        <v>223</v>
      </c>
      <c r="C18" s="1396" t="s">
        <v>112</v>
      </c>
      <c r="D18" s="1446"/>
      <c r="E18" s="1446"/>
      <c r="F18" s="1446"/>
      <c r="G18" s="1446"/>
      <c r="H18" s="1446"/>
      <c r="I18" s="1446"/>
      <c r="J18" s="1446"/>
      <c r="K18" s="1446"/>
      <c r="L18" s="1446"/>
      <c r="M18" s="1446"/>
      <c r="N18" s="1446"/>
      <c r="O18" s="1446"/>
      <c r="P18" s="1446"/>
      <c r="Q18" s="1446"/>
      <c r="R18" s="1446"/>
      <c r="S18" s="1446"/>
      <c r="T18" s="1446"/>
      <c r="U18" s="1446"/>
      <c r="V18" s="1446"/>
      <c r="W18" s="1446"/>
      <c r="X18" s="1446"/>
      <c r="Y18" s="1446"/>
      <c r="Z18" s="1446"/>
      <c r="AA18" s="1446"/>
      <c r="AB18" s="1446"/>
      <c r="AC18" s="1446"/>
      <c r="AD18" s="1447"/>
      <c r="AE18" s="1402" t="s">
        <v>275</v>
      </c>
    </row>
    <row r="19" spans="1:31" ht="23.1" customHeight="1">
      <c r="A19" s="1397"/>
      <c r="B19" s="1444"/>
      <c r="C19" s="1448" t="s">
        <v>276</v>
      </c>
      <c r="D19" s="1378"/>
      <c r="E19" s="1378"/>
      <c r="F19" s="1378"/>
      <c r="G19" s="1378"/>
      <c r="H19" s="1378"/>
      <c r="I19" s="1378"/>
      <c r="J19" s="1378"/>
      <c r="K19" s="1378"/>
      <c r="L19" s="1378"/>
      <c r="M19" s="1378"/>
      <c r="N19" s="1378"/>
      <c r="O19" s="1449">
        <v>49020</v>
      </c>
      <c r="P19" s="1449"/>
      <c r="Q19" s="1449"/>
      <c r="R19" s="1449"/>
      <c r="S19" s="1449"/>
      <c r="T19" s="1449"/>
      <c r="U19" s="1378" t="s">
        <v>172</v>
      </c>
      <c r="V19" s="1378"/>
      <c r="W19" s="1378"/>
      <c r="X19" s="1378"/>
      <c r="Y19" s="1378"/>
      <c r="Z19" s="1378"/>
      <c r="AA19" s="1378"/>
      <c r="AB19" s="1378"/>
      <c r="AC19" s="1378"/>
      <c r="AD19" s="1450"/>
      <c r="AE19" s="1403"/>
    </row>
    <row r="20" spans="1:31" ht="23.1" customHeight="1">
      <c r="A20" s="1398"/>
      <c r="B20" s="1445"/>
      <c r="C20" s="1448" t="s">
        <v>277</v>
      </c>
      <c r="D20" s="1378"/>
      <c r="E20" s="1378"/>
      <c r="F20" s="1378"/>
      <c r="G20" s="1378"/>
      <c r="H20" s="1378"/>
      <c r="I20" s="1378"/>
      <c r="J20" s="1378"/>
      <c r="K20" s="1378"/>
      <c r="L20" s="1378"/>
      <c r="M20" s="1378"/>
      <c r="N20" s="1378"/>
      <c r="O20" s="1451">
        <v>6130</v>
      </c>
      <c r="P20" s="1451"/>
      <c r="Q20" s="1451"/>
      <c r="R20" s="1451"/>
      <c r="S20" s="1451"/>
      <c r="T20" s="1451"/>
      <c r="U20" s="1458" t="s">
        <v>173</v>
      </c>
      <c r="V20" s="1458"/>
      <c r="W20" s="1458"/>
      <c r="X20" s="1458"/>
      <c r="Y20" s="1458"/>
      <c r="Z20" s="1458"/>
      <c r="AA20" s="1458"/>
      <c r="AB20" s="1458"/>
      <c r="AC20" s="1458"/>
      <c r="AD20" s="1459"/>
      <c r="AE20" s="1404"/>
    </row>
    <row r="21" spans="1:31" ht="17.100000000000001" customHeight="1">
      <c r="A21" s="278"/>
      <c r="B21" s="278"/>
      <c r="C21" s="289"/>
      <c r="D21" s="290"/>
      <c r="E21" s="290"/>
      <c r="F21" s="290"/>
      <c r="G21" s="291"/>
      <c r="H21" s="291"/>
      <c r="I21" s="291"/>
      <c r="J21" s="291"/>
      <c r="K21" s="289"/>
      <c r="L21" s="291"/>
      <c r="M21" s="291"/>
      <c r="N21" s="291"/>
      <c r="O21" s="292"/>
      <c r="P21" s="292"/>
      <c r="Q21" s="292"/>
      <c r="R21" s="292"/>
      <c r="S21" s="292"/>
      <c r="T21" s="280"/>
      <c r="U21" s="272"/>
      <c r="V21" s="272"/>
      <c r="W21" s="272"/>
      <c r="X21" s="272"/>
      <c r="Y21" s="272"/>
      <c r="Z21" s="272"/>
      <c r="AA21" s="272"/>
      <c r="AB21" s="272"/>
      <c r="AC21" s="272"/>
      <c r="AD21" s="272"/>
      <c r="AE21" s="281"/>
    </row>
    <row r="22" spans="1:31" ht="37.35" customHeight="1">
      <c r="A22" s="1396" t="s">
        <v>113</v>
      </c>
      <c r="B22" s="1412" t="s">
        <v>122</v>
      </c>
      <c r="C22" s="1435" t="s">
        <v>114</v>
      </c>
      <c r="D22" s="1436"/>
      <c r="E22" s="1436"/>
      <c r="F22" s="1436"/>
      <c r="G22" s="1436"/>
      <c r="H22" s="1436"/>
      <c r="I22" s="1437"/>
      <c r="J22" s="1438">
        <v>1950</v>
      </c>
      <c r="K22" s="1439"/>
      <c r="L22" s="1439"/>
      <c r="M22" s="1439"/>
      <c r="N22" s="1439"/>
      <c r="O22" s="1439"/>
      <c r="P22" s="1440"/>
      <c r="Q22" s="1435" t="s">
        <v>115</v>
      </c>
      <c r="R22" s="1436"/>
      <c r="S22" s="1436"/>
      <c r="T22" s="1436"/>
      <c r="U22" s="1436"/>
      <c r="V22" s="1436"/>
      <c r="W22" s="1437"/>
      <c r="X22" s="1438">
        <v>1350</v>
      </c>
      <c r="Y22" s="1439"/>
      <c r="Z22" s="1439"/>
      <c r="AA22" s="1439"/>
      <c r="AB22" s="1439"/>
      <c r="AC22" s="1439"/>
      <c r="AD22" s="1440"/>
      <c r="AE22" s="1434" t="s">
        <v>278</v>
      </c>
    </row>
    <row r="23" spans="1:31" ht="37.35" customHeight="1">
      <c r="A23" s="1431"/>
      <c r="B23" s="1433"/>
      <c r="C23" s="1435" t="s">
        <v>116</v>
      </c>
      <c r="D23" s="1436"/>
      <c r="E23" s="1436"/>
      <c r="F23" s="1436"/>
      <c r="G23" s="1436"/>
      <c r="H23" s="1436"/>
      <c r="I23" s="1437"/>
      <c r="J23" s="1438">
        <v>1740</v>
      </c>
      <c r="K23" s="1439"/>
      <c r="L23" s="1439"/>
      <c r="M23" s="1439"/>
      <c r="N23" s="1439"/>
      <c r="O23" s="1439"/>
      <c r="P23" s="1440"/>
      <c r="Q23" s="1435" t="s">
        <v>279</v>
      </c>
      <c r="R23" s="1436"/>
      <c r="S23" s="1436"/>
      <c r="T23" s="1436"/>
      <c r="U23" s="1436"/>
      <c r="V23" s="1436"/>
      <c r="W23" s="1437"/>
      <c r="X23" s="1438">
        <v>1020</v>
      </c>
      <c r="Y23" s="1439"/>
      <c r="Z23" s="1439"/>
      <c r="AA23" s="1439"/>
      <c r="AB23" s="1439"/>
      <c r="AC23" s="1439"/>
      <c r="AD23" s="1440"/>
      <c r="AE23" s="1434"/>
    </row>
    <row r="24" spans="1:31" ht="37.35" customHeight="1">
      <c r="A24" s="1432"/>
      <c r="B24" s="1413"/>
      <c r="C24" s="1435" t="s">
        <v>118</v>
      </c>
      <c r="D24" s="1436"/>
      <c r="E24" s="1436"/>
      <c r="F24" s="1436"/>
      <c r="G24" s="1436"/>
      <c r="H24" s="1436"/>
      <c r="I24" s="1437"/>
      <c r="J24" s="1438">
        <v>1710</v>
      </c>
      <c r="K24" s="1439"/>
      <c r="L24" s="1439"/>
      <c r="M24" s="1439"/>
      <c r="N24" s="1439"/>
      <c r="O24" s="1439"/>
      <c r="P24" s="1440"/>
      <c r="Q24" s="1435" t="s">
        <v>117</v>
      </c>
      <c r="R24" s="1436"/>
      <c r="S24" s="1436"/>
      <c r="T24" s="1436"/>
      <c r="U24" s="1436"/>
      <c r="V24" s="1436"/>
      <c r="W24" s="1437"/>
      <c r="X24" s="1438">
        <v>120</v>
      </c>
      <c r="Y24" s="1439"/>
      <c r="Z24" s="1439"/>
      <c r="AA24" s="1439"/>
      <c r="AB24" s="1439"/>
      <c r="AC24" s="1439"/>
      <c r="AD24" s="1440"/>
      <c r="AE24" s="1434"/>
    </row>
    <row r="25" spans="1:31" ht="25.5" customHeight="1">
      <c r="A25" s="278"/>
      <c r="B25" s="278"/>
      <c r="C25" s="278"/>
      <c r="D25" s="279"/>
      <c r="E25" s="279"/>
      <c r="F25" s="279"/>
      <c r="G25" s="280"/>
      <c r="H25" s="280"/>
      <c r="I25" s="280"/>
      <c r="J25" s="280"/>
      <c r="K25" s="278"/>
      <c r="L25" s="280"/>
      <c r="M25" s="280"/>
      <c r="N25" s="280"/>
      <c r="O25" s="280"/>
      <c r="P25" s="280"/>
      <c r="Q25" s="280"/>
      <c r="R25" s="280"/>
      <c r="S25" s="280"/>
      <c r="T25" s="280"/>
      <c r="U25" s="272"/>
      <c r="V25" s="272"/>
      <c r="W25" s="272"/>
      <c r="X25" s="272"/>
      <c r="Y25" s="272"/>
      <c r="Z25" s="272"/>
      <c r="AA25" s="272"/>
      <c r="AB25" s="272"/>
      <c r="AC25" s="272"/>
      <c r="AD25" s="272"/>
      <c r="AE25" s="281"/>
    </row>
    <row r="26" spans="1:31" ht="30" customHeight="1">
      <c r="A26" s="293" t="s">
        <v>119</v>
      </c>
      <c r="B26" s="294" t="s">
        <v>127</v>
      </c>
      <c r="C26" s="1429">
        <v>6510</v>
      </c>
      <c r="D26" s="1429"/>
      <c r="E26" s="1429"/>
      <c r="F26" s="1429"/>
      <c r="G26" s="1429"/>
      <c r="H26" s="1429"/>
      <c r="I26" s="1429"/>
      <c r="J26" s="1429"/>
      <c r="K26" s="1429"/>
      <c r="L26" s="1429"/>
      <c r="M26" s="1429"/>
      <c r="N26" s="1429"/>
      <c r="O26" s="1429"/>
      <c r="P26" s="1429"/>
      <c r="Q26" s="1429"/>
      <c r="R26" s="1429"/>
      <c r="S26" s="1429"/>
      <c r="T26" s="1429"/>
      <c r="U26" s="1429"/>
      <c r="V26" s="1429"/>
      <c r="W26" s="1429"/>
      <c r="X26" s="1429"/>
      <c r="Y26" s="1429"/>
      <c r="Z26" s="1429"/>
      <c r="AA26" s="1429"/>
      <c r="AB26" s="1429"/>
      <c r="AC26" s="1429"/>
      <c r="AD26" s="1430"/>
      <c r="AE26" s="295" t="s">
        <v>120</v>
      </c>
    </row>
    <row r="27" spans="1:31" ht="25.5" customHeight="1">
      <c r="A27" s="278"/>
      <c r="B27" s="278"/>
      <c r="C27" s="278"/>
      <c r="D27" s="279"/>
      <c r="E27" s="279"/>
      <c r="F27" s="279"/>
      <c r="G27" s="280"/>
      <c r="H27" s="280"/>
      <c r="I27" s="280"/>
      <c r="J27" s="280"/>
      <c r="K27" s="278"/>
      <c r="L27" s="280"/>
      <c r="M27" s="280"/>
      <c r="N27" s="280"/>
      <c r="O27" s="280"/>
      <c r="P27" s="280"/>
      <c r="Q27" s="280"/>
      <c r="R27" s="280"/>
      <c r="S27" s="280"/>
      <c r="T27" s="280"/>
      <c r="U27" s="272"/>
      <c r="V27" s="272"/>
      <c r="W27" s="272"/>
      <c r="X27" s="272"/>
      <c r="Y27" s="272"/>
      <c r="Z27" s="272"/>
      <c r="AA27" s="272"/>
      <c r="AB27" s="272"/>
      <c r="AC27" s="272"/>
      <c r="AD27" s="272"/>
      <c r="AE27" s="296"/>
    </row>
    <row r="28" spans="1:31" ht="30" customHeight="1">
      <c r="A28" s="293" t="s">
        <v>121</v>
      </c>
      <c r="B28" s="294" t="s">
        <v>129</v>
      </c>
      <c r="C28" s="1387">
        <v>164780</v>
      </c>
      <c r="D28" s="1387"/>
      <c r="E28" s="1387"/>
      <c r="F28" s="1387"/>
      <c r="G28" s="1387"/>
      <c r="H28" s="1387"/>
      <c r="I28" s="1387"/>
      <c r="J28" s="1387"/>
      <c r="K28" s="1387"/>
      <c r="L28" s="1387"/>
      <c r="M28" s="1387"/>
      <c r="N28" s="1387"/>
      <c r="O28" s="1387"/>
      <c r="P28" s="1387"/>
      <c r="Q28" s="1387"/>
      <c r="R28" s="1387"/>
      <c r="S28" s="1387"/>
      <c r="T28" s="1387"/>
      <c r="U28" s="1387"/>
      <c r="V28" s="1387"/>
      <c r="W28" s="1387"/>
      <c r="X28" s="1387"/>
      <c r="Y28" s="1387"/>
      <c r="Z28" s="1387"/>
      <c r="AA28" s="1387"/>
      <c r="AB28" s="1387"/>
      <c r="AC28" s="1387"/>
      <c r="AD28" s="1388"/>
      <c r="AE28" s="295" t="s">
        <v>120</v>
      </c>
    </row>
    <row r="29" spans="1:31" ht="25.5" customHeight="1">
      <c r="A29" s="278"/>
      <c r="B29" s="278"/>
      <c r="C29" s="278"/>
      <c r="D29" s="279"/>
      <c r="E29" s="279"/>
      <c r="F29" s="279"/>
      <c r="G29" s="280"/>
      <c r="H29" s="280"/>
      <c r="I29" s="280"/>
      <c r="J29" s="280"/>
      <c r="K29" s="278"/>
      <c r="L29" s="280"/>
      <c r="M29" s="280"/>
      <c r="N29" s="280"/>
      <c r="O29" s="280"/>
      <c r="P29" s="280"/>
      <c r="Q29" s="280"/>
      <c r="R29" s="280"/>
      <c r="S29" s="280"/>
      <c r="T29" s="280"/>
      <c r="U29" s="272"/>
      <c r="V29" s="272"/>
      <c r="W29" s="272"/>
      <c r="X29" s="272"/>
      <c r="Y29" s="272"/>
      <c r="Z29" s="272"/>
      <c r="AA29" s="272"/>
      <c r="AB29" s="272"/>
      <c r="AC29" s="272"/>
      <c r="AD29" s="272"/>
      <c r="AE29" s="296"/>
    </row>
    <row r="30" spans="1:31" ht="18" customHeight="1">
      <c r="A30" s="1396" t="s">
        <v>181</v>
      </c>
      <c r="B30" s="1412" t="s">
        <v>131</v>
      </c>
      <c r="C30" s="1420" t="s">
        <v>123</v>
      </c>
      <c r="D30" s="1421"/>
      <c r="E30" s="1421"/>
      <c r="F30" s="1421"/>
      <c r="G30" s="1421"/>
      <c r="H30" s="1421"/>
      <c r="I30" s="1421"/>
      <c r="J30" s="1421"/>
      <c r="K30" s="1424">
        <v>476000</v>
      </c>
      <c r="L30" s="1424"/>
      <c r="M30" s="1424"/>
      <c r="N30" s="1424"/>
      <c r="O30" s="1424"/>
      <c r="P30" s="1424"/>
      <c r="Q30" s="1424"/>
      <c r="R30" s="1424"/>
      <c r="S30" s="297"/>
      <c r="T30" s="297"/>
      <c r="U30" s="297"/>
      <c r="V30" s="297"/>
      <c r="W30" s="297"/>
      <c r="X30" s="297"/>
      <c r="Y30" s="297"/>
      <c r="Z30" s="297"/>
      <c r="AA30" s="297"/>
      <c r="AB30" s="297"/>
      <c r="AC30" s="297"/>
      <c r="AD30" s="298"/>
      <c r="AE30" s="1417" t="s">
        <v>182</v>
      </c>
    </row>
    <row r="31" spans="1:31" ht="18" customHeight="1">
      <c r="A31" s="1431"/>
      <c r="B31" s="1433"/>
      <c r="C31" s="1422"/>
      <c r="D31" s="1423"/>
      <c r="E31" s="1423"/>
      <c r="F31" s="1423"/>
      <c r="G31" s="1423"/>
      <c r="H31" s="1423"/>
      <c r="I31" s="1423"/>
      <c r="J31" s="1423"/>
      <c r="K31" s="1418" t="s">
        <v>124</v>
      </c>
      <c r="L31" s="1418"/>
      <c r="M31" s="1418"/>
      <c r="N31" s="1418"/>
      <c r="O31" s="1418"/>
      <c r="P31" s="1418"/>
      <c r="Q31" s="1418"/>
      <c r="R31" s="1418"/>
      <c r="S31" s="1418"/>
      <c r="T31" s="1418"/>
      <c r="U31" s="1418"/>
      <c r="V31" s="1418"/>
      <c r="W31" s="1418"/>
      <c r="X31" s="1418"/>
      <c r="Y31" s="1418"/>
      <c r="Z31" s="1418"/>
      <c r="AA31" s="1418"/>
      <c r="AB31" s="1418"/>
      <c r="AC31" s="1418"/>
      <c r="AD31" s="1419"/>
      <c r="AE31" s="1417"/>
    </row>
    <row r="32" spans="1:31" ht="18" customHeight="1">
      <c r="A32" s="1431"/>
      <c r="B32" s="1433"/>
      <c r="C32" s="1420" t="s">
        <v>125</v>
      </c>
      <c r="D32" s="1421"/>
      <c r="E32" s="1421"/>
      <c r="F32" s="1421"/>
      <c r="G32" s="1421"/>
      <c r="H32" s="1421"/>
      <c r="I32" s="1421"/>
      <c r="J32" s="1421"/>
      <c r="K32" s="1424">
        <v>793000</v>
      </c>
      <c r="L32" s="1424"/>
      <c r="M32" s="1424"/>
      <c r="N32" s="1424"/>
      <c r="O32" s="1424"/>
      <c r="P32" s="1424"/>
      <c r="Q32" s="1424"/>
      <c r="R32" s="1424"/>
      <c r="S32" s="297"/>
      <c r="T32" s="297"/>
      <c r="U32" s="297"/>
      <c r="V32" s="297"/>
      <c r="W32" s="297"/>
      <c r="X32" s="297"/>
      <c r="Y32" s="297"/>
      <c r="Z32" s="297"/>
      <c r="AA32" s="297"/>
      <c r="AB32" s="297"/>
      <c r="AC32" s="297"/>
      <c r="AD32" s="298"/>
      <c r="AE32" s="1417"/>
    </row>
    <row r="33" spans="1:31" ht="18" customHeight="1">
      <c r="A33" s="1431"/>
      <c r="B33" s="1433"/>
      <c r="C33" s="1422"/>
      <c r="D33" s="1423"/>
      <c r="E33" s="1423"/>
      <c r="F33" s="1423"/>
      <c r="G33" s="1423"/>
      <c r="H33" s="1423"/>
      <c r="I33" s="1423"/>
      <c r="J33" s="1423"/>
      <c r="K33" s="1418" t="s">
        <v>124</v>
      </c>
      <c r="L33" s="1418"/>
      <c r="M33" s="1418"/>
      <c r="N33" s="1418"/>
      <c r="O33" s="1418"/>
      <c r="P33" s="1418"/>
      <c r="Q33" s="1418"/>
      <c r="R33" s="1418"/>
      <c r="S33" s="1418"/>
      <c r="T33" s="1418"/>
      <c r="U33" s="1418"/>
      <c r="V33" s="1418"/>
      <c r="W33" s="1418"/>
      <c r="X33" s="1418"/>
      <c r="Y33" s="1418"/>
      <c r="Z33" s="1418"/>
      <c r="AA33" s="1418"/>
      <c r="AB33" s="1418"/>
      <c r="AC33" s="1418"/>
      <c r="AD33" s="1419"/>
      <c r="AE33" s="1417"/>
    </row>
    <row r="34" spans="1:31" ht="18" customHeight="1">
      <c r="A34" s="1431"/>
      <c r="B34" s="1433"/>
      <c r="C34" s="1425" t="s">
        <v>234</v>
      </c>
      <c r="D34" s="1426"/>
      <c r="E34" s="1426"/>
      <c r="F34" s="1426"/>
      <c r="G34" s="1426"/>
      <c r="H34" s="1426"/>
      <c r="I34" s="1426"/>
      <c r="J34" s="1426"/>
      <c r="K34" s="1424">
        <v>1111000</v>
      </c>
      <c r="L34" s="1424"/>
      <c r="M34" s="1424"/>
      <c r="N34" s="1424"/>
      <c r="O34" s="1424"/>
      <c r="P34" s="1424"/>
      <c r="Q34" s="1424"/>
      <c r="R34" s="1424"/>
      <c r="S34" s="297"/>
      <c r="T34" s="297"/>
      <c r="U34" s="297"/>
      <c r="V34" s="297"/>
      <c r="W34" s="297"/>
      <c r="X34" s="297"/>
      <c r="Y34" s="297"/>
      <c r="Z34" s="297"/>
      <c r="AA34" s="297"/>
      <c r="AB34" s="297"/>
      <c r="AC34" s="297"/>
      <c r="AD34" s="298"/>
      <c r="AE34" s="1417"/>
    </row>
    <row r="35" spans="1:31" ht="18" customHeight="1">
      <c r="A35" s="1432"/>
      <c r="B35" s="1413"/>
      <c r="C35" s="1427"/>
      <c r="D35" s="1428"/>
      <c r="E35" s="1428"/>
      <c r="F35" s="1428"/>
      <c r="G35" s="1428"/>
      <c r="H35" s="1428"/>
      <c r="I35" s="1428"/>
      <c r="J35" s="1428"/>
      <c r="K35" s="1418" t="s">
        <v>124</v>
      </c>
      <c r="L35" s="1418"/>
      <c r="M35" s="1418"/>
      <c r="N35" s="1418"/>
      <c r="O35" s="1418"/>
      <c r="P35" s="1418"/>
      <c r="Q35" s="1418"/>
      <c r="R35" s="1418"/>
      <c r="S35" s="1418"/>
      <c r="T35" s="1418"/>
      <c r="U35" s="1418"/>
      <c r="V35" s="1418"/>
      <c r="W35" s="1418"/>
      <c r="X35" s="1418"/>
      <c r="Y35" s="1418"/>
      <c r="Z35" s="1418"/>
      <c r="AA35" s="1418"/>
      <c r="AB35" s="1418"/>
      <c r="AC35" s="1418"/>
      <c r="AD35" s="1419"/>
      <c r="AE35" s="1417"/>
    </row>
    <row r="36" spans="1:31" ht="25.5" customHeight="1">
      <c r="A36" s="278"/>
      <c r="B36" s="278"/>
      <c r="C36" s="278"/>
      <c r="D36" s="279"/>
      <c r="E36" s="279"/>
      <c r="F36" s="279"/>
      <c r="G36" s="280"/>
      <c r="H36" s="280"/>
      <c r="I36" s="280"/>
      <c r="J36" s="280"/>
      <c r="K36" s="278"/>
      <c r="L36" s="272"/>
      <c r="M36" s="280"/>
      <c r="N36" s="280"/>
      <c r="O36" s="280"/>
      <c r="P36" s="280"/>
      <c r="Q36" s="280"/>
      <c r="R36" s="280"/>
      <c r="S36" s="280"/>
      <c r="T36" s="280"/>
      <c r="U36" s="272"/>
      <c r="V36" s="272"/>
      <c r="W36" s="272"/>
      <c r="X36" s="272"/>
      <c r="Y36" s="272"/>
      <c r="Z36" s="272"/>
      <c r="AA36" s="272"/>
      <c r="AB36" s="272"/>
      <c r="AC36" s="272"/>
      <c r="AD36" s="272"/>
      <c r="AE36" s="296"/>
    </row>
    <row r="37" spans="1:31" ht="30" customHeight="1">
      <c r="A37" s="293" t="s">
        <v>126</v>
      </c>
      <c r="B37" s="294" t="s">
        <v>225</v>
      </c>
      <c r="C37" s="1408">
        <v>160000</v>
      </c>
      <c r="D37" s="1408"/>
      <c r="E37" s="1408"/>
      <c r="F37" s="1408"/>
      <c r="G37" s="1408"/>
      <c r="H37" s="1408"/>
      <c r="I37" s="1408"/>
      <c r="J37" s="1408"/>
      <c r="K37" s="1408"/>
      <c r="L37" s="1408"/>
      <c r="M37" s="1408"/>
      <c r="N37" s="1408"/>
      <c r="O37" s="1408"/>
      <c r="P37" s="1408"/>
      <c r="Q37" s="1408"/>
      <c r="R37" s="1408"/>
      <c r="S37" s="1408"/>
      <c r="T37" s="1408"/>
      <c r="U37" s="1408"/>
      <c r="V37" s="1408"/>
      <c r="W37" s="1408"/>
      <c r="X37" s="1408"/>
      <c r="Y37" s="1408"/>
      <c r="Z37" s="1408"/>
      <c r="AA37" s="1408"/>
      <c r="AB37" s="1408"/>
      <c r="AC37" s="1408"/>
      <c r="AD37" s="1409"/>
      <c r="AE37" s="295" t="s">
        <v>120</v>
      </c>
    </row>
    <row r="38" spans="1:31" ht="25.5" customHeight="1">
      <c r="A38" s="278"/>
      <c r="B38" s="278"/>
      <c r="C38" s="278"/>
      <c r="D38" s="279"/>
      <c r="E38" s="279"/>
      <c r="F38" s="279"/>
      <c r="G38" s="280"/>
      <c r="H38" s="280"/>
      <c r="I38" s="280"/>
      <c r="J38" s="280"/>
      <c r="K38" s="278"/>
      <c r="L38" s="272"/>
      <c r="M38" s="280"/>
      <c r="N38" s="280"/>
      <c r="O38" s="280"/>
      <c r="P38" s="280"/>
      <c r="Q38" s="280"/>
      <c r="R38" s="280"/>
      <c r="S38" s="280"/>
      <c r="T38" s="280"/>
      <c r="U38" s="272"/>
      <c r="V38" s="272"/>
      <c r="W38" s="272"/>
      <c r="X38" s="272"/>
      <c r="Y38" s="272"/>
      <c r="Z38" s="272"/>
      <c r="AA38" s="272"/>
      <c r="AB38" s="272"/>
      <c r="AC38" s="272"/>
      <c r="AD38" s="272"/>
      <c r="AE38" s="281"/>
    </row>
    <row r="39" spans="1:31" ht="30" customHeight="1">
      <c r="A39" s="1410" t="s">
        <v>128</v>
      </c>
      <c r="B39" s="1412" t="s">
        <v>187</v>
      </c>
      <c r="C39" s="1414" t="s">
        <v>235</v>
      </c>
      <c r="D39" s="1414"/>
      <c r="E39" s="1414"/>
      <c r="F39" s="1414"/>
      <c r="G39" s="1414"/>
      <c r="H39" s="1414"/>
      <c r="I39" s="1387">
        <v>40380</v>
      </c>
      <c r="J39" s="1387"/>
      <c r="K39" s="1387"/>
      <c r="L39" s="1387"/>
      <c r="M39" s="1387"/>
      <c r="N39" s="1387"/>
      <c r="O39" s="1387"/>
      <c r="P39" s="1387"/>
      <c r="Q39" s="1387"/>
      <c r="R39" s="1387"/>
      <c r="S39" s="1387"/>
      <c r="T39" s="1387"/>
      <c r="U39" s="1387"/>
      <c r="V39" s="1387"/>
      <c r="W39" s="1387"/>
      <c r="X39" s="1387"/>
      <c r="Y39" s="1387"/>
      <c r="Z39" s="1387"/>
      <c r="AA39" s="1387"/>
      <c r="AB39" s="1387"/>
      <c r="AC39" s="1387"/>
      <c r="AD39" s="1387"/>
      <c r="AE39" s="1415" t="s">
        <v>280</v>
      </c>
    </row>
    <row r="40" spans="1:31" ht="30" customHeight="1">
      <c r="A40" s="1411"/>
      <c r="B40" s="1413"/>
      <c r="C40" s="1414" t="s">
        <v>226</v>
      </c>
      <c r="D40" s="1414"/>
      <c r="E40" s="1414"/>
      <c r="F40" s="1414"/>
      <c r="G40" s="1414"/>
      <c r="H40" s="1414"/>
      <c r="I40" s="1387">
        <v>317130</v>
      </c>
      <c r="J40" s="1387"/>
      <c r="K40" s="1387"/>
      <c r="L40" s="1387"/>
      <c r="M40" s="1387"/>
      <c r="N40" s="1387"/>
      <c r="O40" s="1387"/>
      <c r="P40" s="1387"/>
      <c r="Q40" s="1387"/>
      <c r="R40" s="1387"/>
      <c r="S40" s="1387"/>
      <c r="T40" s="1387"/>
      <c r="U40" s="1387"/>
      <c r="V40" s="1387"/>
      <c r="W40" s="1387"/>
      <c r="X40" s="1387"/>
      <c r="Y40" s="1387"/>
      <c r="Z40" s="1387"/>
      <c r="AA40" s="1387"/>
      <c r="AB40" s="1387"/>
      <c r="AC40" s="1387"/>
      <c r="AD40" s="1387"/>
      <c r="AE40" s="1416"/>
    </row>
    <row r="41" spans="1:31" s="141" customFormat="1" ht="30" customHeight="1">
      <c r="A41" s="136"/>
      <c r="B41" s="284"/>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8"/>
    </row>
    <row r="42" spans="1:31" s="141" customFormat="1" ht="20.25" customHeight="1">
      <c r="A42" s="1396" t="s">
        <v>183</v>
      </c>
      <c r="B42" s="1399" t="s">
        <v>227</v>
      </c>
      <c r="C42" s="1379" t="s">
        <v>108</v>
      </c>
      <c r="D42" s="288"/>
      <c r="E42" s="1382" t="s">
        <v>101</v>
      </c>
      <c r="F42" s="1382"/>
      <c r="G42" s="1382"/>
      <c r="H42" s="1382"/>
      <c r="I42" s="139"/>
      <c r="J42" s="1393" t="s">
        <v>281</v>
      </c>
      <c r="K42" s="1393"/>
      <c r="L42" s="1393"/>
      <c r="M42" s="1393"/>
      <c r="N42" s="1393"/>
      <c r="O42" s="1393"/>
      <c r="P42" s="1393"/>
      <c r="Q42" s="1393"/>
      <c r="R42" s="1393"/>
      <c r="S42" s="1393"/>
      <c r="T42" s="1393"/>
      <c r="U42" s="1393"/>
      <c r="V42" s="1393"/>
      <c r="W42" s="1393"/>
      <c r="X42" s="1393"/>
      <c r="Y42" s="1393"/>
      <c r="Z42" s="1393"/>
      <c r="AA42" s="1393"/>
      <c r="AB42" s="1393"/>
      <c r="AC42" s="139"/>
      <c r="AD42" s="140"/>
      <c r="AE42" s="1402" t="s">
        <v>236</v>
      </c>
    </row>
    <row r="43" spans="1:31" s="141" customFormat="1" ht="30" customHeight="1">
      <c r="A43" s="1397"/>
      <c r="B43" s="1400"/>
      <c r="C43" s="1392"/>
      <c r="D43" s="141" t="s">
        <v>103</v>
      </c>
      <c r="E43" s="1394">
        <v>79950</v>
      </c>
      <c r="F43" s="1394"/>
      <c r="G43" s="1394"/>
      <c r="H43" s="1394"/>
      <c r="I43" s="141" t="s">
        <v>104</v>
      </c>
      <c r="J43" s="1405">
        <v>790</v>
      </c>
      <c r="K43" s="1405"/>
      <c r="L43" s="1405"/>
      <c r="M43" s="272" t="s">
        <v>224</v>
      </c>
      <c r="N43" s="272" t="s">
        <v>272</v>
      </c>
      <c r="O43" s="272"/>
      <c r="P43" s="272"/>
      <c r="Q43" s="272"/>
      <c r="R43" s="267"/>
      <c r="S43" s="272" t="s">
        <v>68</v>
      </c>
      <c r="T43" s="1406" t="s">
        <v>258</v>
      </c>
      <c r="U43" s="1406"/>
      <c r="V43" s="1406"/>
      <c r="W43" s="1406"/>
      <c r="X43" s="272" t="s">
        <v>68</v>
      </c>
      <c r="Y43" s="1407">
        <v>8.4</v>
      </c>
      <c r="Z43" s="1407"/>
      <c r="AA43" s="1407"/>
      <c r="AB43" s="142" t="s">
        <v>105</v>
      </c>
      <c r="AC43" s="141" t="s">
        <v>257</v>
      </c>
      <c r="AD43" s="143"/>
      <c r="AE43" s="1403"/>
    </row>
    <row r="44" spans="1:31" s="141" customFormat="1" ht="30" customHeight="1">
      <c r="A44" s="1397"/>
      <c r="B44" s="1400"/>
      <c r="C44" s="1380"/>
      <c r="D44" s="144"/>
      <c r="E44" s="299"/>
      <c r="F44" s="299"/>
      <c r="G44" s="299"/>
      <c r="H44" s="1390" t="s">
        <v>106</v>
      </c>
      <c r="I44" s="1390"/>
      <c r="J44" s="1390"/>
      <c r="K44" s="1390"/>
      <c r="L44" s="1390"/>
      <c r="M44" s="1390"/>
      <c r="N44" s="1390"/>
      <c r="O44" s="1390"/>
      <c r="P44" s="1390"/>
      <c r="Q44" s="1390"/>
      <c r="R44" s="1390"/>
      <c r="S44" s="1390"/>
      <c r="T44" s="1390"/>
      <c r="U44" s="1390"/>
      <c r="V44" s="1390"/>
      <c r="W44" s="1390"/>
      <c r="X44" s="1390"/>
      <c r="Y44" s="1390"/>
      <c r="Z44" s="1390"/>
      <c r="AA44" s="1390"/>
      <c r="AB44" s="1390"/>
      <c r="AC44" s="1390"/>
      <c r="AD44" s="1391"/>
      <c r="AE44" s="1403"/>
    </row>
    <row r="45" spans="1:31" s="141" customFormat="1" ht="20.25" customHeight="1">
      <c r="A45" s="1397"/>
      <c r="B45" s="1400"/>
      <c r="C45" s="1379" t="s">
        <v>184</v>
      </c>
      <c r="D45" s="288"/>
      <c r="E45" s="1382" t="s">
        <v>101</v>
      </c>
      <c r="F45" s="1382"/>
      <c r="G45" s="1382"/>
      <c r="H45" s="1382"/>
      <c r="I45" s="139"/>
      <c r="J45" s="1393" t="s">
        <v>281</v>
      </c>
      <c r="K45" s="1393"/>
      <c r="L45" s="1393"/>
      <c r="M45" s="1393"/>
      <c r="N45" s="1393"/>
      <c r="O45" s="1393"/>
      <c r="P45" s="1393"/>
      <c r="Q45" s="1393"/>
      <c r="R45" s="1393"/>
      <c r="S45" s="1393"/>
      <c r="T45" s="1393"/>
      <c r="U45" s="1393"/>
      <c r="V45" s="1393"/>
      <c r="W45" s="1393"/>
      <c r="X45" s="1393"/>
      <c r="Y45" s="1393"/>
      <c r="Z45" s="1393"/>
      <c r="AA45" s="1393"/>
      <c r="AB45" s="288"/>
      <c r="AC45" s="139"/>
      <c r="AD45" s="140"/>
      <c r="AE45" s="1403"/>
    </row>
    <row r="46" spans="1:31" s="141" customFormat="1" ht="30" customHeight="1">
      <c r="A46" s="1397"/>
      <c r="B46" s="1400"/>
      <c r="C46" s="1392"/>
      <c r="D46" s="141" t="s">
        <v>103</v>
      </c>
      <c r="E46" s="1394">
        <v>50000</v>
      </c>
      <c r="F46" s="1394"/>
      <c r="G46" s="1394"/>
      <c r="H46" s="1394"/>
      <c r="I46" s="141" t="s">
        <v>104</v>
      </c>
      <c r="J46" s="1395">
        <v>500</v>
      </c>
      <c r="K46" s="1395"/>
      <c r="L46" s="1395"/>
      <c r="M46" s="1395"/>
      <c r="N46" s="1395"/>
      <c r="O46" s="1395"/>
      <c r="P46" s="1395"/>
      <c r="Q46" s="1395"/>
      <c r="R46" s="1395"/>
      <c r="S46" s="1395"/>
      <c r="T46" s="1395"/>
      <c r="U46" s="1395"/>
      <c r="V46" s="1395"/>
      <c r="W46" s="1395"/>
      <c r="X46" s="1395"/>
      <c r="Y46" s="1395"/>
      <c r="Z46" s="1395"/>
      <c r="AA46" s="1395"/>
      <c r="AB46" s="142" t="s">
        <v>105</v>
      </c>
      <c r="AD46" s="143"/>
      <c r="AE46" s="1403"/>
    </row>
    <row r="47" spans="1:31" s="141" customFormat="1" ht="30" customHeight="1">
      <c r="A47" s="1397"/>
      <c r="B47" s="1400"/>
      <c r="C47" s="1380"/>
      <c r="D47" s="144"/>
      <c r="E47" s="299"/>
      <c r="F47" s="299"/>
      <c r="G47" s="299"/>
      <c r="H47" s="1390" t="s">
        <v>106</v>
      </c>
      <c r="I47" s="1390"/>
      <c r="J47" s="1390"/>
      <c r="K47" s="1390"/>
      <c r="L47" s="1390"/>
      <c r="M47" s="1390"/>
      <c r="N47" s="1390"/>
      <c r="O47" s="1390"/>
      <c r="P47" s="1390"/>
      <c r="Q47" s="1390"/>
      <c r="R47" s="1390"/>
      <c r="S47" s="1390"/>
      <c r="T47" s="1390"/>
      <c r="U47" s="1390"/>
      <c r="V47" s="1390"/>
      <c r="W47" s="1390"/>
      <c r="X47" s="1390"/>
      <c r="Y47" s="1390"/>
      <c r="Z47" s="1390"/>
      <c r="AA47" s="1390"/>
      <c r="AB47" s="1390"/>
      <c r="AC47" s="1390"/>
      <c r="AD47" s="1391"/>
      <c r="AE47" s="1403"/>
    </row>
    <row r="48" spans="1:31" s="141" customFormat="1" ht="20.25" customHeight="1">
      <c r="A48" s="1397"/>
      <c r="B48" s="1400"/>
      <c r="C48" s="1379" t="s">
        <v>185</v>
      </c>
      <c r="D48" s="1381" t="s">
        <v>101</v>
      </c>
      <c r="E48" s="1382"/>
      <c r="F48" s="1382"/>
      <c r="G48" s="1382"/>
      <c r="H48" s="1382"/>
      <c r="I48" s="1382"/>
      <c r="J48" s="1382"/>
      <c r="K48" s="1382"/>
      <c r="L48" s="300"/>
      <c r="M48" s="300"/>
      <c r="N48" s="300"/>
      <c r="O48" s="300"/>
      <c r="P48" s="300"/>
      <c r="Q48" s="300"/>
      <c r="R48" s="300"/>
      <c r="S48" s="300"/>
      <c r="T48" s="300"/>
      <c r="U48" s="300"/>
      <c r="V48" s="300"/>
      <c r="W48" s="300"/>
      <c r="X48" s="300"/>
      <c r="Y48" s="300"/>
      <c r="Z48" s="300"/>
      <c r="AA48" s="300"/>
      <c r="AB48" s="300"/>
      <c r="AC48" s="300"/>
      <c r="AD48" s="282"/>
      <c r="AE48" s="1403"/>
    </row>
    <row r="49" spans="1:31" s="141" customFormat="1" ht="30" customHeight="1">
      <c r="A49" s="1398"/>
      <c r="B49" s="1401"/>
      <c r="C49" s="1380"/>
      <c r="D49" s="1383">
        <v>10000</v>
      </c>
      <c r="E49" s="1384"/>
      <c r="F49" s="1384"/>
      <c r="G49" s="1384"/>
      <c r="H49" s="1384"/>
      <c r="I49" s="1385" t="s">
        <v>186</v>
      </c>
      <c r="J49" s="1385"/>
      <c r="K49" s="1385"/>
      <c r="L49" s="1385"/>
      <c r="M49" s="1385"/>
      <c r="N49" s="1385"/>
      <c r="O49" s="1385"/>
      <c r="P49" s="1385"/>
      <c r="Q49" s="1385"/>
      <c r="R49" s="1385"/>
      <c r="S49" s="1385"/>
      <c r="T49" s="1385"/>
      <c r="U49" s="1385"/>
      <c r="V49" s="1385"/>
      <c r="W49" s="1385"/>
      <c r="X49" s="1385"/>
      <c r="Y49" s="1385"/>
      <c r="Z49" s="1385"/>
      <c r="AA49" s="1385"/>
      <c r="AB49" s="1385"/>
      <c r="AC49" s="1385"/>
      <c r="AD49" s="1386"/>
      <c r="AE49" s="1404"/>
    </row>
    <row r="50" spans="1:31" ht="25.5" customHeight="1">
      <c r="A50" s="278"/>
      <c r="B50" s="278"/>
      <c r="C50" s="278"/>
      <c r="D50" s="279"/>
      <c r="E50" s="279"/>
      <c r="F50" s="279"/>
      <c r="G50" s="280"/>
      <c r="H50" s="280"/>
      <c r="I50" s="280"/>
      <c r="J50" s="280"/>
      <c r="K50" s="278"/>
      <c r="L50" s="272"/>
      <c r="M50" s="280"/>
      <c r="N50" s="280"/>
      <c r="O50" s="280"/>
      <c r="P50" s="280"/>
      <c r="Q50" s="280"/>
      <c r="R50" s="280"/>
      <c r="S50" s="280"/>
      <c r="T50" s="280"/>
      <c r="U50" s="272"/>
      <c r="V50" s="272"/>
      <c r="W50" s="272"/>
      <c r="X50" s="272"/>
      <c r="Y50" s="272"/>
      <c r="Z50" s="272"/>
      <c r="AA50" s="272"/>
      <c r="AB50" s="272"/>
      <c r="AC50" s="272"/>
      <c r="AD50" s="272"/>
      <c r="AE50" s="281" t="s">
        <v>130</v>
      </c>
    </row>
    <row r="51" spans="1:31" ht="30" customHeight="1">
      <c r="A51" s="293" t="s">
        <v>132</v>
      </c>
      <c r="B51" s="294" t="s">
        <v>228</v>
      </c>
      <c r="C51" s="1387">
        <v>150000</v>
      </c>
      <c r="D51" s="1387"/>
      <c r="E51" s="1387"/>
      <c r="F51" s="1387"/>
      <c r="G51" s="1387"/>
      <c r="H51" s="1387"/>
      <c r="I51" s="1387"/>
      <c r="J51" s="1387"/>
      <c r="K51" s="1387"/>
      <c r="L51" s="1387"/>
      <c r="M51" s="1387"/>
      <c r="N51" s="1387"/>
      <c r="O51" s="1387"/>
      <c r="P51" s="1387"/>
      <c r="Q51" s="1387"/>
      <c r="R51" s="1387"/>
      <c r="S51" s="1387"/>
      <c r="T51" s="1387"/>
      <c r="U51" s="1387"/>
      <c r="V51" s="1387"/>
      <c r="W51" s="1387"/>
      <c r="X51" s="1387"/>
      <c r="Y51" s="1387"/>
      <c r="Z51" s="1387"/>
      <c r="AA51" s="1387"/>
      <c r="AB51" s="1387"/>
      <c r="AC51" s="1387"/>
      <c r="AD51" s="1388"/>
      <c r="AE51" s="295" t="s">
        <v>120</v>
      </c>
    </row>
    <row r="52" spans="1:31" ht="30" customHeight="1">
      <c r="A52" s="284"/>
      <c r="B52" s="284"/>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281"/>
    </row>
    <row r="53" spans="1:31" ht="25.5" customHeight="1">
      <c r="A53" s="1389" t="s">
        <v>282</v>
      </c>
      <c r="B53" s="1389"/>
      <c r="C53" s="1389"/>
      <c r="D53" s="1389"/>
      <c r="E53" s="1389"/>
      <c r="F53" s="1389"/>
      <c r="G53" s="1389"/>
      <c r="H53" s="1389"/>
      <c r="I53" s="1389"/>
      <c r="J53" s="1389"/>
      <c r="K53" s="1389"/>
      <c r="L53" s="1389"/>
      <c r="M53" s="1389"/>
      <c r="N53" s="1389"/>
      <c r="O53" s="1389"/>
      <c r="P53" s="1389"/>
      <c r="Q53" s="1389"/>
      <c r="R53" s="1389"/>
      <c r="S53" s="1389"/>
      <c r="T53" s="1389"/>
      <c r="U53" s="1389"/>
      <c r="V53" s="1389"/>
      <c r="W53" s="1389"/>
      <c r="X53" s="1389"/>
      <c r="Y53" s="1389"/>
      <c r="Z53" s="1389"/>
      <c r="AA53" s="1389"/>
      <c r="AB53" s="1389"/>
      <c r="AC53" s="1389"/>
      <c r="AD53" s="1389"/>
      <c r="AE53" s="1389"/>
    </row>
    <row r="54" spans="1:31" ht="65.099999999999994" customHeight="1">
      <c r="A54" s="1378" t="s">
        <v>283</v>
      </c>
      <c r="B54" s="1378"/>
      <c r="C54" s="1378"/>
      <c r="D54" s="1378"/>
      <c r="E54" s="1378"/>
      <c r="F54" s="1378"/>
      <c r="G54" s="1378"/>
      <c r="H54" s="1378"/>
      <c r="I54" s="1378"/>
      <c r="J54" s="1378"/>
      <c r="K54" s="1378"/>
      <c r="L54" s="1378"/>
      <c r="M54" s="1378"/>
      <c r="N54" s="1378"/>
      <c r="O54" s="1378"/>
      <c r="P54" s="1378"/>
      <c r="Q54" s="1378"/>
      <c r="R54" s="1378"/>
      <c r="S54" s="1378"/>
      <c r="T54" s="1378"/>
      <c r="U54" s="1378"/>
      <c r="V54" s="1378"/>
      <c r="W54" s="1378"/>
      <c r="X54" s="1378"/>
      <c r="Y54" s="1378"/>
      <c r="Z54" s="1378"/>
      <c r="AA54" s="1378"/>
      <c r="AB54" s="1378"/>
      <c r="AC54" s="1378"/>
      <c r="AD54" s="1378"/>
      <c r="AE54" s="1378"/>
    </row>
  </sheetData>
  <sheetProtection algorithmName="SHA-512" hashValue="VIf1ZLE39m6XD64Dj6ByTGpmBiUma6eI+xk0/EWCAZ7wgcr1IgbgWtjfkEJOT7bT7Sd/JsBiwYy/CQq1PqPTZw==" saltValue="8XoGi8xxZWWvKwhUTzV/ng==" spinCount="100000" sheet="1" objects="1" scenarios="1"/>
  <mergeCells count="113">
    <mergeCell ref="AE3:AE5"/>
    <mergeCell ref="E4:H4"/>
    <mergeCell ref="J4:L4"/>
    <mergeCell ref="T4:W4"/>
    <mergeCell ref="Y4:AA4"/>
    <mergeCell ref="L5:AD5"/>
    <mergeCell ref="K1:AD1"/>
    <mergeCell ref="A3:A5"/>
    <mergeCell ref="B3:B5"/>
    <mergeCell ref="C3:C5"/>
    <mergeCell ref="E3:H3"/>
    <mergeCell ref="J3:AB3"/>
    <mergeCell ref="A7:A12"/>
    <mergeCell ref="B7:B12"/>
    <mergeCell ref="C7:C9"/>
    <mergeCell ref="E7:H7"/>
    <mergeCell ref="J7:AB7"/>
    <mergeCell ref="AE7:AE12"/>
    <mergeCell ref="E8:H8"/>
    <mergeCell ref="J8:L8"/>
    <mergeCell ref="T8:W8"/>
    <mergeCell ref="Y8:AA8"/>
    <mergeCell ref="L9:AD9"/>
    <mergeCell ref="C10:C12"/>
    <mergeCell ref="E10:H10"/>
    <mergeCell ref="J10:AB10"/>
    <mergeCell ref="E11:H11"/>
    <mergeCell ref="J11:L11"/>
    <mergeCell ref="T11:W11"/>
    <mergeCell ref="Y11:AA11"/>
    <mergeCell ref="L12:AD12"/>
    <mergeCell ref="L16:AD16"/>
    <mergeCell ref="A18:A20"/>
    <mergeCell ref="B18:B20"/>
    <mergeCell ref="C18:AD18"/>
    <mergeCell ref="AE18:AE20"/>
    <mergeCell ref="C19:N19"/>
    <mergeCell ref="O19:T19"/>
    <mergeCell ref="U19:AD19"/>
    <mergeCell ref="C20:N20"/>
    <mergeCell ref="O20:T20"/>
    <mergeCell ref="A14:A16"/>
    <mergeCell ref="B14:B16"/>
    <mergeCell ref="C14:C16"/>
    <mergeCell ref="E14:H14"/>
    <mergeCell ref="J14:AB14"/>
    <mergeCell ref="AE14:AE16"/>
    <mergeCell ref="E15:H15"/>
    <mergeCell ref="J15:L15"/>
    <mergeCell ref="T15:W15"/>
    <mergeCell ref="Y15:AA15"/>
    <mergeCell ref="U20:AD20"/>
    <mergeCell ref="C26:AD26"/>
    <mergeCell ref="C28:AD28"/>
    <mergeCell ref="A30:A35"/>
    <mergeCell ref="B30:B35"/>
    <mergeCell ref="C30:J31"/>
    <mergeCell ref="K30:R30"/>
    <mergeCell ref="AE22:AE24"/>
    <mergeCell ref="C23:I23"/>
    <mergeCell ref="J23:P23"/>
    <mergeCell ref="Q23:W23"/>
    <mergeCell ref="X23:AD23"/>
    <mergeCell ref="C24:I24"/>
    <mergeCell ref="J24:P24"/>
    <mergeCell ref="Q24:W24"/>
    <mergeCell ref="X24:AD24"/>
    <mergeCell ref="A22:A24"/>
    <mergeCell ref="B22:B24"/>
    <mergeCell ref="C22:I22"/>
    <mergeCell ref="J22:P22"/>
    <mergeCell ref="Q22:W22"/>
    <mergeCell ref="X22:AD22"/>
    <mergeCell ref="C37:AD37"/>
    <mergeCell ref="A39:A40"/>
    <mergeCell ref="B39:B40"/>
    <mergeCell ref="C39:H39"/>
    <mergeCell ref="I39:AD39"/>
    <mergeCell ref="AE39:AE40"/>
    <mergeCell ref="C40:H40"/>
    <mergeCell ref="I40:AD40"/>
    <mergeCell ref="AE30:AE35"/>
    <mergeCell ref="K31:AD31"/>
    <mergeCell ref="C32:J33"/>
    <mergeCell ref="K32:R32"/>
    <mergeCell ref="K33:AD33"/>
    <mergeCell ref="C34:J35"/>
    <mergeCell ref="K34:R34"/>
    <mergeCell ref="K35:AD35"/>
    <mergeCell ref="A54:AE54"/>
    <mergeCell ref="C48:C49"/>
    <mergeCell ref="D48:K48"/>
    <mergeCell ref="D49:H49"/>
    <mergeCell ref="I49:AD49"/>
    <mergeCell ref="C51:AD51"/>
    <mergeCell ref="A53:AE53"/>
    <mergeCell ref="H44:AD44"/>
    <mergeCell ref="C45:C47"/>
    <mergeCell ref="E45:H45"/>
    <mergeCell ref="J45:AA45"/>
    <mergeCell ref="E46:H46"/>
    <mergeCell ref="J46:AA46"/>
    <mergeCell ref="H47:AD47"/>
    <mergeCell ref="A42:A49"/>
    <mergeCell ref="B42:B49"/>
    <mergeCell ref="C42:C44"/>
    <mergeCell ref="E42:H42"/>
    <mergeCell ref="J42:AB42"/>
    <mergeCell ref="AE42:AE49"/>
    <mergeCell ref="E43:H43"/>
    <mergeCell ref="J43:L43"/>
    <mergeCell ref="T43:W43"/>
    <mergeCell ref="Y43:AA43"/>
  </mergeCells>
  <phoneticPr fontId="2"/>
  <conditionalFormatting sqref="AE22:AE24">
    <cfRule type="expression" dxfId="1" priority="1">
      <formula>AE22&lt;#REF!</formula>
    </cfRule>
    <cfRule type="expression" dxfId="0" priority="2">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10CA-4D8D-46E1-82BE-B10382939FED}">
  <dimension ref="A1:L32"/>
  <sheetViews>
    <sheetView workbookViewId="0"/>
  </sheetViews>
  <sheetFormatPr defaultRowHeight="13.5"/>
  <cols>
    <col min="1" max="1" width="31.125" style="443" customWidth="1"/>
    <col min="2" max="2" width="25.5" style="443" customWidth="1"/>
    <col min="3" max="3" width="3.125" style="443" customWidth="1"/>
    <col min="4" max="4" width="16.25" style="443" customWidth="1"/>
    <col min="5" max="5" width="13.75" style="443" customWidth="1"/>
    <col min="6" max="6" width="15.875" style="443" customWidth="1"/>
    <col min="7" max="7" width="16.25" style="443" customWidth="1"/>
    <col min="8" max="8" width="31.75" style="443" customWidth="1"/>
    <col min="9" max="9" width="35.5" style="443" customWidth="1"/>
    <col min="10" max="10" width="28.375" style="443" customWidth="1"/>
    <col min="11" max="11" width="28.75" style="443" customWidth="1"/>
    <col min="12" max="16384" width="9" style="443"/>
  </cols>
  <sheetData>
    <row r="1" spans="1:12" ht="25.5">
      <c r="A1" s="442" t="s">
        <v>431</v>
      </c>
      <c r="D1" s="444" t="s">
        <v>432</v>
      </c>
      <c r="E1" s="445" t="s">
        <v>433</v>
      </c>
      <c r="F1" s="445"/>
      <c r="G1" s="445"/>
      <c r="H1" s="444" t="s">
        <v>434</v>
      </c>
      <c r="I1" s="445" t="s">
        <v>433</v>
      </c>
      <c r="J1" s="444" t="s">
        <v>435</v>
      </c>
      <c r="K1" s="445" t="s">
        <v>433</v>
      </c>
      <c r="L1" s="445"/>
    </row>
    <row r="2" spans="1:12" ht="24">
      <c r="A2" s="446" t="s">
        <v>436</v>
      </c>
      <c r="D2" s="447" t="s">
        <v>192</v>
      </c>
      <c r="E2" s="448"/>
      <c r="F2" s="447" t="s">
        <v>194</v>
      </c>
      <c r="G2" s="449"/>
      <c r="H2" s="450" t="s">
        <v>437</v>
      </c>
      <c r="I2" s="451"/>
      <c r="J2" s="447" t="s">
        <v>438</v>
      </c>
      <c r="K2" s="451"/>
    </row>
    <row r="3" spans="1:12" ht="25.5">
      <c r="A3" s="442"/>
      <c r="D3" s="452" t="s">
        <v>193</v>
      </c>
      <c r="E3" s="448"/>
      <c r="F3" s="452" t="s">
        <v>195</v>
      </c>
      <c r="G3" s="453"/>
      <c r="H3" s="450" t="s">
        <v>439</v>
      </c>
      <c r="I3" s="451"/>
      <c r="J3" s="447" t="s">
        <v>439</v>
      </c>
      <c r="K3" s="451"/>
    </row>
    <row r="4" spans="1:12" ht="21">
      <c r="D4" s="454" t="s">
        <v>151</v>
      </c>
      <c r="E4" s="455"/>
      <c r="F4" s="454" t="s">
        <v>152</v>
      </c>
      <c r="G4" s="453"/>
      <c r="H4" s="456"/>
      <c r="I4" s="445"/>
      <c r="J4" s="450" t="s">
        <v>440</v>
      </c>
      <c r="K4" s="457"/>
    </row>
    <row r="5" spans="1:12" ht="21">
      <c r="D5" s="458"/>
      <c r="E5" s="459"/>
      <c r="F5" s="458"/>
      <c r="G5" s="460"/>
      <c r="H5" s="456"/>
      <c r="I5" s="445"/>
      <c r="J5" s="461" t="s">
        <v>441</v>
      </c>
      <c r="K5" s="451"/>
    </row>
    <row r="6" spans="1:12" ht="14.25">
      <c r="A6" s="462" t="s">
        <v>442</v>
      </c>
      <c r="B6" s="463">
        <f>②積算表!G16</f>
        <v>0</v>
      </c>
      <c r="D6" s="457" t="s">
        <v>442</v>
      </c>
      <c r="E6" s="451"/>
      <c r="F6" s="458"/>
      <c r="G6" s="460"/>
      <c r="H6" s="457" t="s">
        <v>442</v>
      </c>
      <c r="I6" s="451"/>
      <c r="J6" s="457" t="s">
        <v>442</v>
      </c>
      <c r="K6" s="451"/>
    </row>
    <row r="7" spans="1:12" ht="18.75" customHeight="1">
      <c r="A7" s="457" t="s">
        <v>443</v>
      </c>
      <c r="B7" s="451"/>
      <c r="D7" s="457"/>
      <c r="E7" s="451"/>
      <c r="F7" s="464"/>
      <c r="G7" s="460"/>
      <c r="H7" s="457"/>
      <c r="I7" s="451"/>
      <c r="J7" s="457"/>
      <c r="K7" s="451"/>
    </row>
    <row r="8" spans="1:12" ht="14.25">
      <c r="A8" s="457" t="s">
        <v>439</v>
      </c>
      <c r="B8" s="451"/>
      <c r="D8" s="457"/>
      <c r="E8" s="451"/>
      <c r="F8" s="458"/>
      <c r="G8" s="460"/>
      <c r="H8" s="457"/>
      <c r="I8" s="451"/>
      <c r="J8" s="457"/>
      <c r="K8" s="451"/>
    </row>
    <row r="9" spans="1:12" ht="18.75" customHeight="1">
      <c r="A9" s="462" t="s">
        <v>444</v>
      </c>
      <c r="B9" s="463">
        <f>②積算表!G23</f>
        <v>12</v>
      </c>
      <c r="D9" s="457" t="s">
        <v>444</v>
      </c>
      <c r="E9" s="451"/>
      <c r="F9" s="445"/>
      <c r="G9" s="445"/>
      <c r="H9" s="457" t="s">
        <v>444</v>
      </c>
      <c r="I9" s="451"/>
      <c r="J9" s="457" t="s">
        <v>444</v>
      </c>
      <c r="K9" s="451"/>
    </row>
    <row r="10" spans="1:12" ht="18.75" customHeight="1">
      <c r="A10" s="462" t="s">
        <v>445</v>
      </c>
      <c r="B10" s="463">
        <f>②積算表!L23</f>
        <v>2</v>
      </c>
      <c r="D10" s="457" t="s">
        <v>445</v>
      </c>
      <c r="E10" s="451"/>
      <c r="F10" s="445"/>
      <c r="G10" s="445"/>
      <c r="H10" s="457" t="s">
        <v>445</v>
      </c>
      <c r="I10" s="451"/>
      <c r="J10" s="457" t="s">
        <v>445</v>
      </c>
      <c r="K10" s="451"/>
    </row>
    <row r="11" spans="1:12" ht="18.75" customHeight="1">
      <c r="A11" s="462" t="s">
        <v>446</v>
      </c>
      <c r="B11" s="463">
        <f>②積算表!Q23</f>
        <v>6</v>
      </c>
      <c r="D11" s="457" t="s">
        <v>446</v>
      </c>
      <c r="E11" s="451"/>
      <c r="F11" s="445"/>
      <c r="G11" s="445"/>
      <c r="H11" s="457" t="s">
        <v>446</v>
      </c>
      <c r="I11" s="451"/>
      <c r="J11" s="457" t="s">
        <v>446</v>
      </c>
      <c r="K11" s="451"/>
    </row>
    <row r="12" spans="1:12" ht="18.75" customHeight="1">
      <c r="A12" s="462" t="s">
        <v>447</v>
      </c>
      <c r="B12" s="465" t="str">
        <f>②積算表!V23</f>
        <v>○</v>
      </c>
      <c r="D12" s="457" t="s">
        <v>447</v>
      </c>
      <c r="E12" s="451"/>
      <c r="F12" s="445"/>
      <c r="G12" s="445"/>
      <c r="H12" s="457" t="s">
        <v>447</v>
      </c>
      <c r="I12" s="451"/>
      <c r="J12" s="457" t="s">
        <v>447</v>
      </c>
      <c r="K12" s="451"/>
    </row>
    <row r="13" spans="1:12">
      <c r="D13" s="445"/>
      <c r="E13" s="445"/>
      <c r="F13" s="445"/>
      <c r="G13" s="445"/>
      <c r="H13" s="445"/>
      <c r="I13" s="445"/>
      <c r="J13" s="445"/>
      <c r="K13" s="445"/>
    </row>
    <row r="14" spans="1:12">
      <c r="A14" s="466" t="s">
        <v>448</v>
      </c>
      <c r="D14" s="467" t="s">
        <v>448</v>
      </c>
      <c r="E14" s="445"/>
      <c r="F14" s="445"/>
      <c r="G14" s="445"/>
      <c r="H14" s="467" t="s">
        <v>448</v>
      </c>
      <c r="I14" s="445"/>
      <c r="J14" s="467" t="s">
        <v>448</v>
      </c>
      <c r="K14" s="445"/>
    </row>
    <row r="15" spans="1:12" ht="54">
      <c r="A15" s="468" t="s">
        <v>449</v>
      </c>
      <c r="B15" s="469" t="e">
        <f>②積算表!M28</f>
        <v>#N/A</v>
      </c>
      <c r="D15" s="470" t="s">
        <v>449</v>
      </c>
      <c r="E15" s="471"/>
      <c r="F15" s="445"/>
      <c r="G15" s="445"/>
      <c r="H15" s="470" t="s">
        <v>449</v>
      </c>
      <c r="I15" s="471"/>
      <c r="J15" s="470" t="s">
        <v>449</v>
      </c>
      <c r="K15" s="471"/>
    </row>
    <row r="16" spans="1:12" ht="40.5">
      <c r="A16" s="468" t="s">
        <v>450</v>
      </c>
      <c r="B16" s="469" t="e">
        <f>②積算表!M29</f>
        <v>#N/A</v>
      </c>
      <c r="D16" s="470" t="s">
        <v>450</v>
      </c>
      <c r="E16" s="471"/>
      <c r="F16" s="445"/>
      <c r="G16" s="445"/>
      <c r="H16" s="470" t="s">
        <v>450</v>
      </c>
      <c r="I16" s="471"/>
      <c r="J16" s="470" t="s">
        <v>450</v>
      </c>
      <c r="K16" s="471"/>
    </row>
    <row r="17" spans="1:11" ht="40.5">
      <c r="A17" s="468" t="s">
        <v>451</v>
      </c>
      <c r="B17" s="469">
        <f>②積算表!M30</f>
        <v>0</v>
      </c>
      <c r="D17" s="470" t="s">
        <v>451</v>
      </c>
      <c r="E17" s="471"/>
      <c r="F17" s="445"/>
      <c r="G17" s="445"/>
      <c r="H17" s="470" t="s">
        <v>451</v>
      </c>
      <c r="I17" s="471"/>
      <c r="J17" s="470" t="s">
        <v>451</v>
      </c>
      <c r="K17" s="471"/>
    </row>
    <row r="18" spans="1:11">
      <c r="A18" s="472"/>
      <c r="D18" s="457"/>
      <c r="E18" s="445"/>
      <c r="F18" s="445"/>
      <c r="G18" s="445"/>
      <c r="H18" s="473"/>
      <c r="I18" s="445"/>
      <c r="J18" s="473"/>
      <c r="K18" s="445"/>
    </row>
    <row r="19" spans="1:11" ht="24.75" customHeight="1">
      <c r="A19" s="468" t="s">
        <v>452</v>
      </c>
      <c r="B19" s="463" t="e">
        <f>②積算表!M79</f>
        <v>#N/A</v>
      </c>
      <c r="C19" s="472"/>
      <c r="D19" s="470" t="s">
        <v>452</v>
      </c>
      <c r="E19" s="457"/>
      <c r="F19" s="445"/>
      <c r="G19" s="445"/>
      <c r="H19" s="470" t="s">
        <v>452</v>
      </c>
      <c r="I19" s="457"/>
      <c r="J19" s="470" t="s">
        <v>452</v>
      </c>
      <c r="K19" s="457"/>
    </row>
    <row r="20" spans="1:11" ht="27">
      <c r="A20" s="468" t="s">
        <v>453</v>
      </c>
      <c r="B20" s="463" t="e">
        <f>②積算表!M80</f>
        <v>#N/A</v>
      </c>
      <c r="D20" s="470" t="s">
        <v>453</v>
      </c>
      <c r="E20" s="451"/>
      <c r="F20" s="445"/>
      <c r="G20" s="445"/>
      <c r="H20" s="470" t="s">
        <v>453</v>
      </c>
      <c r="I20" s="451"/>
      <c r="J20" s="470" t="s">
        <v>453</v>
      </c>
      <c r="K20" s="451"/>
    </row>
    <row r="21" spans="1:11" ht="27">
      <c r="A21" s="468" t="s">
        <v>454</v>
      </c>
      <c r="B21" s="463" t="e">
        <f>②積算表!M81</f>
        <v>#N/A</v>
      </c>
      <c r="D21" s="470" t="s">
        <v>454</v>
      </c>
      <c r="E21" s="451"/>
      <c r="F21" s="445"/>
      <c r="G21" s="445"/>
      <c r="H21" s="470" t="s">
        <v>454</v>
      </c>
      <c r="I21" s="451"/>
      <c r="J21" s="470" t="s">
        <v>454</v>
      </c>
      <c r="K21" s="451"/>
    </row>
    <row r="22" spans="1:11" ht="27">
      <c r="A22" s="468" t="s">
        <v>455</v>
      </c>
      <c r="B22" s="463" t="e">
        <f>②積算表!M83</f>
        <v>#N/A</v>
      </c>
      <c r="D22" s="470" t="s">
        <v>455</v>
      </c>
      <c r="E22" s="451"/>
      <c r="F22" s="445"/>
      <c r="G22" s="445"/>
      <c r="H22" s="470" t="s">
        <v>455</v>
      </c>
      <c r="I22" s="451"/>
      <c r="J22" s="470" t="s">
        <v>455</v>
      </c>
      <c r="K22" s="451"/>
    </row>
    <row r="23" spans="1:11" ht="27">
      <c r="A23" s="468" t="s">
        <v>456</v>
      </c>
      <c r="B23" s="463" t="e">
        <f>②積算表!M84</f>
        <v>#N/A</v>
      </c>
      <c r="D23" s="470" t="s">
        <v>456</v>
      </c>
      <c r="E23" s="451"/>
      <c r="F23" s="445"/>
      <c r="G23" s="445"/>
      <c r="H23" s="470" t="s">
        <v>456</v>
      </c>
      <c r="I23" s="451"/>
      <c r="J23" s="470" t="s">
        <v>456</v>
      </c>
      <c r="K23" s="451"/>
    </row>
    <row r="24" spans="1:11">
      <c r="D24" s="445"/>
      <c r="E24" s="445"/>
      <c r="F24" s="445"/>
      <c r="G24" s="445"/>
      <c r="H24" s="445"/>
      <c r="I24" s="445"/>
      <c r="J24" s="445"/>
      <c r="K24" s="445"/>
    </row>
    <row r="25" spans="1:11">
      <c r="A25" s="466" t="s">
        <v>457</v>
      </c>
      <c r="D25" s="467" t="s">
        <v>457</v>
      </c>
      <c r="E25" s="445"/>
      <c r="F25" s="445"/>
      <c r="G25" s="445"/>
      <c r="H25" s="467" t="s">
        <v>457</v>
      </c>
      <c r="I25" s="445"/>
      <c r="J25" s="467" t="s">
        <v>457</v>
      </c>
      <c r="K25" s="445"/>
    </row>
    <row r="26" spans="1:11" ht="24.75" customHeight="1">
      <c r="A26" s="468" t="s">
        <v>452</v>
      </c>
      <c r="B26" s="463">
        <f>②積算表!M89</f>
        <v>0</v>
      </c>
      <c r="D26" s="470" t="s">
        <v>452</v>
      </c>
      <c r="E26" s="451"/>
      <c r="F26" s="445"/>
      <c r="G26" s="445"/>
      <c r="H26" s="470" t="s">
        <v>452</v>
      </c>
      <c r="I26" s="451"/>
      <c r="J26" s="470" t="s">
        <v>452</v>
      </c>
      <c r="K26" s="451"/>
    </row>
    <row r="27" spans="1:11" ht="27">
      <c r="A27" s="468" t="s">
        <v>453</v>
      </c>
      <c r="B27" s="463">
        <f>②積算表!M90</f>
        <v>0</v>
      </c>
      <c r="D27" s="470" t="s">
        <v>453</v>
      </c>
      <c r="E27" s="451"/>
      <c r="F27" s="445"/>
      <c r="G27" s="445"/>
      <c r="H27" s="470" t="s">
        <v>453</v>
      </c>
      <c r="I27" s="451"/>
      <c r="J27" s="470" t="s">
        <v>453</v>
      </c>
      <c r="K27" s="451"/>
    </row>
    <row r="28" spans="1:11" ht="27">
      <c r="A28" s="468" t="s">
        <v>454</v>
      </c>
      <c r="B28" s="463">
        <f>②積算表!M91</f>
        <v>0</v>
      </c>
      <c r="D28" s="470" t="s">
        <v>454</v>
      </c>
      <c r="E28" s="451"/>
      <c r="F28" s="445"/>
      <c r="G28" s="445"/>
      <c r="H28" s="470" t="s">
        <v>454</v>
      </c>
      <c r="I28" s="451"/>
      <c r="J28" s="470" t="s">
        <v>454</v>
      </c>
      <c r="K28" s="451"/>
    </row>
    <row r="29" spans="1:11" ht="27">
      <c r="A29" s="468" t="s">
        <v>455</v>
      </c>
      <c r="B29" s="463">
        <f>②積算表!M93</f>
        <v>0</v>
      </c>
      <c r="D29" s="470" t="s">
        <v>455</v>
      </c>
      <c r="E29" s="451"/>
      <c r="F29" s="445"/>
      <c r="G29" s="445"/>
      <c r="H29" s="470" t="s">
        <v>455</v>
      </c>
      <c r="I29" s="451"/>
      <c r="J29" s="470" t="s">
        <v>455</v>
      </c>
      <c r="K29" s="451"/>
    </row>
    <row r="30" spans="1:11" ht="27">
      <c r="A30" s="468" t="s">
        <v>456</v>
      </c>
      <c r="B30" s="463">
        <f>②積算表!M94</f>
        <v>0</v>
      </c>
      <c r="D30" s="470" t="s">
        <v>456</v>
      </c>
      <c r="E30" s="451"/>
      <c r="F30" s="445"/>
      <c r="G30" s="445"/>
      <c r="H30" s="470" t="s">
        <v>456</v>
      </c>
      <c r="I30" s="451"/>
      <c r="J30" s="470" t="s">
        <v>456</v>
      </c>
      <c r="K30" s="451"/>
    </row>
    <row r="31" spans="1:11">
      <c r="D31" s="445"/>
      <c r="E31" s="445"/>
      <c r="F31" s="445"/>
      <c r="G31" s="445"/>
      <c r="H31" s="445"/>
      <c r="I31" s="445"/>
      <c r="J31" s="445"/>
      <c r="K31" s="445"/>
    </row>
    <row r="32" spans="1:11">
      <c r="D32" s="445"/>
      <c r="E32" s="445"/>
      <c r="F32" s="445"/>
      <c r="G32" s="445"/>
      <c r="H32" s="445"/>
      <c r="I32" s="445"/>
      <c r="J32" s="445"/>
      <c r="K32" s="445"/>
    </row>
  </sheetData>
  <sheetProtection algorithmName="SHA-512" hashValue="PTe+ZdlksQTlPWw9RoJgtLUP9QhehUeQJghc3b1IgCqSQYSSdanPqcZnSZpGEn/cQBNsuaon/bF7zpWmaeM3KQ==" saltValue="RpNOdCilLaFrGGwaH3bncA==" spinCount="100000"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0AF6-46E9-4184-91D0-112AC4A4DB0D}">
  <dimension ref="B2:K24"/>
  <sheetViews>
    <sheetView workbookViewId="0"/>
  </sheetViews>
  <sheetFormatPr defaultRowHeight="13.5"/>
  <cols>
    <col min="1" max="1" width="9" style="443"/>
    <col min="2" max="3" width="17" style="443" customWidth="1"/>
    <col min="4" max="4" width="18" style="443" customWidth="1"/>
    <col min="5" max="5" width="9.75" style="443" customWidth="1"/>
    <col min="6" max="6" width="13.25" style="443" customWidth="1"/>
    <col min="7" max="9" width="9" style="443"/>
    <col min="10" max="10" width="11.875" style="443" customWidth="1"/>
    <col min="11" max="11" width="7.5" style="443" customWidth="1"/>
    <col min="12" max="16384" width="9" style="443"/>
  </cols>
  <sheetData>
    <row r="2" spans="2:7">
      <c r="B2" s="463" t="s">
        <v>477</v>
      </c>
      <c r="C2" s="524">
        <v>45748</v>
      </c>
      <c r="D2" s="525" t="s">
        <v>514</v>
      </c>
      <c r="E2" s="443">
        <v>4</v>
      </c>
      <c r="G2" s="443" t="s">
        <v>515</v>
      </c>
    </row>
    <row r="3" spans="2:7">
      <c r="B3" s="463" t="s">
        <v>516</v>
      </c>
      <c r="C3" s="524">
        <v>45778</v>
      </c>
      <c r="D3" s="525" t="s">
        <v>461</v>
      </c>
      <c r="E3" s="443">
        <v>5</v>
      </c>
      <c r="G3" s="443" t="s">
        <v>517</v>
      </c>
    </row>
    <row r="4" spans="2:7">
      <c r="B4" s="463" t="s">
        <v>518</v>
      </c>
      <c r="C4" s="524">
        <v>45809</v>
      </c>
      <c r="D4" s="525"/>
      <c r="E4" s="443">
        <v>6</v>
      </c>
      <c r="G4" s="443" t="s">
        <v>519</v>
      </c>
    </row>
    <row r="5" spans="2:7">
      <c r="B5" s="463" t="s">
        <v>520</v>
      </c>
      <c r="C5" s="524">
        <v>45839</v>
      </c>
      <c r="D5" s="525" t="s">
        <v>493</v>
      </c>
      <c r="E5" s="443">
        <v>7</v>
      </c>
      <c r="G5" s="443" t="s">
        <v>521</v>
      </c>
    </row>
    <row r="6" spans="2:7">
      <c r="B6" s="463" t="s">
        <v>522</v>
      </c>
      <c r="C6" s="524">
        <v>45870</v>
      </c>
      <c r="D6" s="525" t="s">
        <v>523</v>
      </c>
      <c r="E6" s="443">
        <v>8</v>
      </c>
      <c r="G6" s="443" t="s">
        <v>524</v>
      </c>
    </row>
    <row r="7" spans="2:7">
      <c r="B7" s="463" t="s">
        <v>525</v>
      </c>
      <c r="C7" s="524">
        <v>45901</v>
      </c>
      <c r="D7" s="525" t="s">
        <v>526</v>
      </c>
      <c r="E7" s="443">
        <v>9</v>
      </c>
      <c r="G7" s="443" t="s">
        <v>527</v>
      </c>
    </row>
    <row r="8" spans="2:7">
      <c r="B8" s="463" t="s">
        <v>528</v>
      </c>
      <c r="C8" s="524">
        <v>45931</v>
      </c>
      <c r="D8" s="525"/>
      <c r="E8" s="443">
        <v>10</v>
      </c>
      <c r="G8" s="443" t="s">
        <v>529</v>
      </c>
    </row>
    <row r="9" spans="2:7" ht="13.5" customHeight="1">
      <c r="B9" s="463" t="s">
        <v>530</v>
      </c>
      <c r="C9" s="524">
        <v>45962</v>
      </c>
      <c r="D9" s="525"/>
      <c r="E9" s="443">
        <v>11</v>
      </c>
      <c r="G9" s="443" t="s">
        <v>531</v>
      </c>
    </row>
    <row r="10" spans="2:7">
      <c r="B10" s="463" t="s">
        <v>532</v>
      </c>
      <c r="C10" s="524">
        <v>45992</v>
      </c>
      <c r="D10" s="525"/>
      <c r="E10" s="443">
        <v>12</v>
      </c>
      <c r="G10" s="443" t="s">
        <v>533</v>
      </c>
    </row>
    <row r="11" spans="2:7" ht="13.5" customHeight="1">
      <c r="B11" s="463" t="s">
        <v>534</v>
      </c>
      <c r="C11" s="524">
        <v>46023</v>
      </c>
      <c r="D11" s="525"/>
      <c r="E11" s="443">
        <v>1</v>
      </c>
      <c r="G11" s="443" t="s">
        <v>535</v>
      </c>
    </row>
    <row r="12" spans="2:7">
      <c r="B12" s="463" t="s">
        <v>536</v>
      </c>
      <c r="C12" s="524">
        <v>46054</v>
      </c>
      <c r="D12" s="525"/>
      <c r="E12" s="443">
        <v>2</v>
      </c>
      <c r="G12" s="443" t="s">
        <v>537</v>
      </c>
    </row>
    <row r="13" spans="2:7" ht="13.5" customHeight="1">
      <c r="B13" s="463" t="s">
        <v>479</v>
      </c>
      <c r="C13" s="524">
        <v>46082</v>
      </c>
      <c r="D13" s="525"/>
      <c r="E13" s="443">
        <v>3</v>
      </c>
    </row>
    <row r="15" spans="2:7" ht="14.25" thickBot="1">
      <c r="B15" s="526" t="s">
        <v>538</v>
      </c>
      <c r="C15" s="526" t="s">
        <v>539</v>
      </c>
      <c r="D15" s="526" t="s">
        <v>540</v>
      </c>
      <c r="E15" s="526" t="s">
        <v>541</v>
      </c>
    </row>
    <row r="16" spans="2:7" ht="15" thickBot="1">
      <c r="B16" s="527" t="s">
        <v>542</v>
      </c>
      <c r="C16" s="528">
        <v>50350</v>
      </c>
      <c r="D16" s="529">
        <v>6290</v>
      </c>
      <c r="E16" s="530">
        <v>50350</v>
      </c>
    </row>
    <row r="17" spans="2:11" ht="15" thickBot="1">
      <c r="B17" s="531" t="s">
        <v>543</v>
      </c>
      <c r="C17" s="528">
        <v>51690</v>
      </c>
      <c r="D17" s="529">
        <v>6460</v>
      </c>
      <c r="E17" s="530">
        <v>51690</v>
      </c>
    </row>
    <row r="18" spans="2:11" ht="15" thickBot="1">
      <c r="B18" s="532" t="s">
        <v>544</v>
      </c>
      <c r="C18" s="533">
        <v>49020</v>
      </c>
      <c r="D18" s="534">
        <v>6130</v>
      </c>
      <c r="E18" s="535">
        <v>50000</v>
      </c>
    </row>
    <row r="20" spans="2:11" ht="42" customHeight="1">
      <c r="B20" s="1475"/>
      <c r="C20" s="1476"/>
      <c r="D20" s="1477" t="s">
        <v>545</v>
      </c>
      <c r="E20" s="1478"/>
      <c r="F20" s="1477" t="s">
        <v>546</v>
      </c>
      <c r="G20" s="1479"/>
      <c r="H20" s="1479"/>
      <c r="I20" s="1478"/>
      <c r="J20" s="1464" t="s">
        <v>547</v>
      </c>
      <c r="K20" s="1465"/>
    </row>
    <row r="21" spans="2:11" ht="42" customHeight="1">
      <c r="B21" s="1466" t="s">
        <v>503</v>
      </c>
      <c r="C21" s="1467"/>
      <c r="D21" s="536" t="e">
        <f>②積算表!M81+②積算表!M91</f>
        <v>#N/A</v>
      </c>
      <c r="E21" s="537" t="s">
        <v>504</v>
      </c>
      <c r="F21" s="1468">
        <f>IFERROR(ROUNDDOWN((G22*F23*F24)+I22*H23*F24,-3),"")</f>
        <v>0</v>
      </c>
      <c r="G21" s="1469"/>
      <c r="H21" s="1469"/>
      <c r="I21" s="539" t="s">
        <v>504</v>
      </c>
      <c r="J21" s="538">
        <f>IFERROR(ROUNDDOWN(K22*J23*J24,-3),"")</f>
        <v>0</v>
      </c>
      <c r="K21" s="539" t="s">
        <v>504</v>
      </c>
    </row>
    <row r="22" spans="2:11" ht="42" customHeight="1">
      <c r="B22" s="1470" t="s">
        <v>548</v>
      </c>
      <c r="C22" s="540" t="s">
        <v>549</v>
      </c>
      <c r="D22" s="541">
        <f>②積算表!Q23</f>
        <v>6</v>
      </c>
      <c r="E22" s="539" t="s">
        <v>484</v>
      </c>
      <c r="F22" s="542" t="s">
        <v>550</v>
      </c>
      <c r="G22" s="543">
        <f>IF(①入力シート!F29="",0,①入力シート!F29)</f>
        <v>0</v>
      </c>
      <c r="H22" s="542" t="s">
        <v>551</v>
      </c>
      <c r="I22" s="543">
        <f>IF(①入力シート!F30="",0,①入力シート!F30)</f>
        <v>0</v>
      </c>
      <c r="J22" s="544" t="s">
        <v>552</v>
      </c>
      <c r="K22" s="543">
        <f>IF(①入力シート!F31="",0,①入力シート!F31)</f>
        <v>0</v>
      </c>
    </row>
    <row r="23" spans="2:11" ht="42" customHeight="1">
      <c r="B23" s="1471"/>
      <c r="C23" s="540" t="s">
        <v>553</v>
      </c>
      <c r="D23" s="545"/>
      <c r="E23" s="539" t="s">
        <v>504</v>
      </c>
      <c r="F23" s="538">
        <f>IF(OR(③第３号様式誓約書!O5="幼稚園",③第３号様式誓約書!O5="認定こども園"),VLOOKUP(③第３号様式誓約書!O5,マスタ!$B$16:$E$17,2,FALSE),マスタ!$C$18)</f>
        <v>49020</v>
      </c>
      <c r="G23" s="539" t="s">
        <v>504</v>
      </c>
      <c r="H23" s="546">
        <f>IF(OR(③第３号様式誓約書!O5="幼稚園",③第３号様式誓約書!O5="認定こども園"),VLOOKUP(③第３号様式誓約書!O5,マスタ!$B$16:$E$17,3,FALSE),マスタ!$D$18)</f>
        <v>6130</v>
      </c>
      <c r="I23" s="539" t="s">
        <v>504</v>
      </c>
      <c r="J23" s="546">
        <f>IF(OR(③第３号様式誓約書!O5="幼稚園",③第３号様式誓約書!O5="認定こども園"),VLOOKUP(③第３号様式誓約書!O5,マスタ!$B$16:$E$17,4,FALSE),マスタ!$E$18)</f>
        <v>50000</v>
      </c>
      <c r="K23" s="539" t="s">
        <v>554</v>
      </c>
    </row>
    <row r="24" spans="2:11" ht="42" customHeight="1">
      <c r="B24" s="1472"/>
      <c r="C24" s="540" t="s">
        <v>555</v>
      </c>
      <c r="D24" s="541">
        <f>IF(①入力シート!G18="","",INT(①入力シート!G18))</f>
        <v>12</v>
      </c>
      <c r="E24" s="539" t="s">
        <v>556</v>
      </c>
      <c r="F24" s="1473">
        <f>IF(①入力シート!G21="","",INT(①入力シート!G21))</f>
        <v>12</v>
      </c>
      <c r="G24" s="1474"/>
      <c r="H24" s="1474"/>
      <c r="I24" s="539" t="s">
        <v>556</v>
      </c>
      <c r="J24" s="547">
        <f>IF(①入力シート!G21="","",INT(①入力シート!G21))</f>
        <v>12</v>
      </c>
      <c r="K24" s="539" t="s">
        <v>556</v>
      </c>
    </row>
  </sheetData>
  <sheetProtection algorithmName="SHA-512" hashValue="DivVTRe1WKydXwWIsU+7wSZx0dST9n5FYQpu1a4S7BHhXArdcB8uZyH62yONXnChqqt/549qR9fZGjTZJR414A==" saltValue="LacXTR+eQmyd/bd8mBJMDQ=="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①入力シート</vt:lpstr>
      <vt:lpstr>②積算表</vt:lpstr>
      <vt:lpstr>③第３号様式誓約書</vt:lpstr>
      <vt:lpstr>加算区分</vt:lpstr>
      <vt:lpstr>設定値</vt:lpstr>
      <vt:lpstr>保育単価表</vt:lpstr>
      <vt:lpstr>保育単価表②</vt:lpstr>
      <vt:lpstr>審査用</vt:lpstr>
      <vt:lpstr>マスタ</vt:lpstr>
      <vt:lpstr>①入力シート!Print_Area</vt:lpstr>
      <vt:lpstr>②積算表!Print_Area</vt:lpstr>
      <vt:lpstr>③第３号様式誓約書!Print_Area</vt:lpstr>
      <vt:lpstr>保育単価表!Print_Area</vt:lpstr>
      <vt:lpstr>保育単価表②!Print_Area</vt:lpstr>
      <vt:lpstr>保育単価表!Print_Titles</vt:lpstr>
      <vt:lpstr>栄養管理加算</vt:lpstr>
      <vt:lpstr>加算率C</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2026-01-14T09:30:22Z</cp:lastPrinted>
  <dcterms:modified xsi:type="dcterms:W3CDTF">2026-02-04T05:23:00Z</dcterms:modified>
</cp:coreProperties>
</file>