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defaultThemeVersion="124226"/>
  <bookViews>
    <workbookView xWindow="0" yWindow="0" windowWidth="20490" windowHeight="7500" tabRatio="783"/>
  </bookViews>
  <sheets>
    <sheet name="保育所積算表（処遇Ⅱ）" sheetId="87" r:id="rId1"/>
    <sheet name="第５号様式" sheetId="73" r:id="rId2"/>
    <sheet name="平均年齢別児童数計算表" sheetId="88" r:id="rId3"/>
  </sheets>
  <externalReferences>
    <externalReference r:id="rId4"/>
    <externalReference r:id="rId5"/>
    <externalReference r:id="rId6"/>
    <externalReference r:id="rId7"/>
  </externalReferences>
  <definedNames>
    <definedName name="_Fill" localSheetId="0" hidden="1">#REF!</definedName>
    <definedName name="_Fill" hidden="1">#REF!</definedName>
    <definedName name="_xlnm._FilterDatabase" localSheetId="0" hidden="1">'保育所積算表（処遇Ⅱ）'!$C$14:$L$14</definedName>
    <definedName name="_Key1" localSheetId="0" hidden="1">#REF!</definedName>
    <definedName name="_Key1" hidden="1">#REF!</definedName>
    <definedName name="_Order1" hidden="1">255</definedName>
    <definedName name="_Qr228" localSheetId="1">#REF!</definedName>
    <definedName name="_Qr228">#REF!</definedName>
    <definedName name="_Sort" localSheetId="0" hidden="1">#REF!</definedName>
    <definedName name="_Sort" hidden="1">#REF!</definedName>
    <definedName name="_xlnm.Print_Area" localSheetId="1">第５号様式!$A$1:$AM$39</definedName>
    <definedName name="_xlnm.Print_Area" localSheetId="0">'保育所積算表（処遇Ⅱ）'!$A$1:$AF$58</definedName>
    <definedName name="っっｗ" localSheetId="1">#REF!,#REF!,#REF!,#REF!</definedName>
    <definedName name="っっｗ">#REF!,#REF!,#REF!,#REF!</definedName>
    <definedName name="第7号様式" localSheetId="1">#REF!</definedName>
    <definedName name="第7号様式">#REF!</definedName>
    <definedName name="単価表" localSheetId="0">[1]保育単価表!$A$6:$BI$74</definedName>
    <definedName name="単価表">#REF!</definedName>
    <definedName name="定員" localSheetId="0">[1]処遇Ⅰ!$AO$2:$AP$18</definedName>
    <definedName name="定員">#REF!</definedName>
    <definedName name="定員Ⅱ" localSheetId="0">[1]処遇Ⅰ!#REF!</definedName>
    <definedName name="定員Ⅱ">#REF!</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 localSheetId="1">#REF!,#REF!,#REF!,#REF!,#REF!,#REF!,#REF!,#REF!,#REF!,#REF!,#REF!,#REF!,#REF!,#REF!,#REF!,#REF!,#REF!,#REF!,#REF!,#REF!,#REF!,#REF!</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 localSheetId="1">[3]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 localSheetId="1">[4]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１">[4]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２">'[4]様式③ 歳入'!$AG$3,'[4]様式③ 歳入'!$AK$3,'[4]様式③ 歳入'!$B$6:$AL$64,'[4]様式③ 歳入'!$G$65:$Z$65</definedName>
    <definedName name="入力欄③Ａ" localSheetId="1">[2]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平均勤続年数" localSheetId="0">[1]加算区分!$B$3:$F$14</definedName>
    <definedName name="平均勤続年数">#REF!</definedName>
  </definedNames>
  <calcPr calcId="162913"/>
</workbook>
</file>

<file path=xl/calcChain.xml><?xml version="1.0" encoding="utf-8"?>
<calcChain xmlns="http://schemas.openxmlformats.org/spreadsheetml/2006/main">
  <c r="E47" i="88" l="1"/>
  <c r="Q46" i="88"/>
  <c r="Q45" i="88"/>
  <c r="Q44" i="88"/>
  <c r="Q43" i="88"/>
  <c r="Q42" i="88"/>
  <c r="Q47" i="88" s="1"/>
  <c r="E35" i="88"/>
  <c r="O34" i="88"/>
  <c r="K34" i="88"/>
  <c r="G34" i="88"/>
  <c r="O33" i="88"/>
  <c r="K33" i="88"/>
  <c r="G33" i="88"/>
  <c r="O32" i="88"/>
  <c r="K32" i="88"/>
  <c r="G32" i="88"/>
  <c r="O31" i="88"/>
  <c r="K31" i="88"/>
  <c r="G31" i="88"/>
  <c r="O30" i="88"/>
  <c r="K30" i="88"/>
  <c r="G30" i="88"/>
  <c r="E24" i="88"/>
  <c r="P23" i="88"/>
  <c r="P34" i="88" s="1"/>
  <c r="O23" i="88"/>
  <c r="N23" i="88"/>
  <c r="N34" i="88" s="1"/>
  <c r="M23" i="88"/>
  <c r="M34" i="88" s="1"/>
  <c r="L23" i="88"/>
  <c r="L34" i="88" s="1"/>
  <c r="K23" i="88"/>
  <c r="J23" i="88"/>
  <c r="J34" i="88" s="1"/>
  <c r="I23" i="88"/>
  <c r="I34" i="88" s="1"/>
  <c r="H23" i="88"/>
  <c r="H34" i="88" s="1"/>
  <c r="G23" i="88"/>
  <c r="F23" i="88"/>
  <c r="F34" i="88" s="1"/>
  <c r="Q34" i="88" s="1"/>
  <c r="Q22" i="88"/>
  <c r="P21" i="88"/>
  <c r="P33" i="88" s="1"/>
  <c r="O21" i="88"/>
  <c r="N21" i="88"/>
  <c r="N33" i="88" s="1"/>
  <c r="M21" i="88"/>
  <c r="M33" i="88" s="1"/>
  <c r="L21" i="88"/>
  <c r="L33" i="88" s="1"/>
  <c r="K21" i="88"/>
  <c r="J21" i="88"/>
  <c r="J33" i="88" s="1"/>
  <c r="I21" i="88"/>
  <c r="I33" i="88" s="1"/>
  <c r="H21" i="88"/>
  <c r="H33" i="88" s="1"/>
  <c r="G21" i="88"/>
  <c r="F21" i="88"/>
  <c r="F33" i="88" s="1"/>
  <c r="Q33" i="88" s="1"/>
  <c r="Q20" i="88"/>
  <c r="P19" i="88"/>
  <c r="P32" i="88" s="1"/>
  <c r="O19" i="88"/>
  <c r="N19" i="88"/>
  <c r="N32" i="88" s="1"/>
  <c r="M19" i="88"/>
  <c r="M32" i="88" s="1"/>
  <c r="L19" i="88"/>
  <c r="L32" i="88" s="1"/>
  <c r="K19" i="88"/>
  <c r="J19" i="88"/>
  <c r="J32" i="88" s="1"/>
  <c r="I19" i="88"/>
  <c r="I32" i="88" s="1"/>
  <c r="H19" i="88"/>
  <c r="H32" i="88" s="1"/>
  <c r="G19" i="88"/>
  <c r="F19" i="88"/>
  <c r="F32" i="88" s="1"/>
  <c r="Q32" i="88" s="1"/>
  <c r="Q18" i="88"/>
  <c r="P17" i="88"/>
  <c r="P31" i="88" s="1"/>
  <c r="O17" i="88"/>
  <c r="N17" i="88"/>
  <c r="N31" i="88" s="1"/>
  <c r="M17" i="88"/>
  <c r="M31" i="88" s="1"/>
  <c r="L17" i="88"/>
  <c r="L31" i="88" s="1"/>
  <c r="K17" i="88"/>
  <c r="J17" i="88"/>
  <c r="J31" i="88" s="1"/>
  <c r="I17" i="88"/>
  <c r="I31" i="88" s="1"/>
  <c r="H17" i="88"/>
  <c r="H31" i="88" s="1"/>
  <c r="G17" i="88"/>
  <c r="F17" i="88"/>
  <c r="F31" i="88" s="1"/>
  <c r="Q31" i="88" s="1"/>
  <c r="Q16" i="88"/>
  <c r="P15" i="88"/>
  <c r="P30" i="88" s="1"/>
  <c r="O15" i="88"/>
  <c r="N15" i="88"/>
  <c r="N30" i="88" s="1"/>
  <c r="M15" i="88"/>
  <c r="M30" i="88" s="1"/>
  <c r="L15" i="88"/>
  <c r="L30" i="88" s="1"/>
  <c r="K15" i="88"/>
  <c r="J15" i="88"/>
  <c r="J30" i="88" s="1"/>
  <c r="I15" i="88"/>
  <c r="I30" i="88" s="1"/>
  <c r="H15" i="88"/>
  <c r="H30" i="88" s="1"/>
  <c r="G15" i="88"/>
  <c r="F15" i="88"/>
  <c r="F30" i="88" s="1"/>
  <c r="Q30" i="88" s="1"/>
  <c r="Q35" i="88" s="1"/>
  <c r="Q14" i="88"/>
  <c r="Q24" i="88" s="1"/>
  <c r="AG35" i="73" l="1"/>
  <c r="AG23" i="73"/>
  <c r="AG22" i="73"/>
  <c r="AG21" i="73"/>
  <c r="AC32" i="87" l="1"/>
  <c r="AC9" i="73" l="1"/>
  <c r="AG6" i="73" l="1"/>
  <c r="R14" i="87" l="1"/>
  <c r="AC11" i="73"/>
  <c r="AC8" i="73"/>
  <c r="AG30" i="73" l="1"/>
  <c r="AG28" i="73"/>
  <c r="AG17" i="73"/>
  <c r="AC14" i="87"/>
  <c r="AC31" i="87" l="1"/>
  <c r="AC30" i="87" l="1"/>
  <c r="AC29" i="87"/>
  <c r="AC28" i="87"/>
  <c r="AC27" i="87"/>
  <c r="W22" i="87"/>
  <c r="W21" i="87"/>
  <c r="W20" i="87"/>
  <c r="S20" i="87"/>
  <c r="W19" i="87"/>
  <c r="AC23" i="87" l="1"/>
  <c r="AA34" i="87" l="1"/>
  <c r="AA38" i="87" l="1"/>
  <c r="X39" i="87" s="1"/>
  <c r="AA36" i="87"/>
  <c r="X37" i="87" s="1"/>
  <c r="X35" i="87" l="1"/>
  <c r="AA52" i="87"/>
  <c r="AA53" i="87" s="1"/>
  <c r="X55" i="87" l="1"/>
  <c r="X54" i="87"/>
</calcChain>
</file>

<file path=xl/comments1.xml><?xml version="1.0" encoding="utf-8"?>
<comments xmlns="http://schemas.openxmlformats.org/spreadsheetml/2006/main">
  <authors>
    <author>作成者</author>
  </authors>
  <commentList>
    <comment ref="X12" authorId="0" shapeId="0">
      <text>
        <r>
          <rPr>
            <sz val="9"/>
            <color indexed="81"/>
            <rFont val="MS P ゴシック"/>
            <family val="3"/>
            <charset val="128"/>
          </rPr>
          <t xml:space="preserve">プルダウンで選択。
</t>
        </r>
      </text>
    </comment>
    <comment ref="S20" authorId="0" shapeId="0">
      <text>
        <r>
          <rPr>
            <sz val="9"/>
            <color indexed="81"/>
            <rFont val="ＭＳ Ｐゴシック"/>
            <family val="3"/>
            <charset val="128"/>
          </rPr>
          <t>下の「３歳児配置改善加算」において、「○」を選択したら「15」、「－」を選択したら「20」が表示される。</t>
        </r>
      </text>
    </comment>
    <comment ref="T26" authorId="0" shapeId="0">
      <text>
        <r>
          <rPr>
            <sz val="9"/>
            <color indexed="81"/>
            <rFont val="ＭＳ Ｐゴシック"/>
            <family val="3"/>
            <charset val="128"/>
          </rPr>
          <t>プルダウンで選択。</t>
        </r>
      </text>
    </comment>
    <comment ref="X43" authorId="0" shapeId="0">
      <text>
        <r>
          <rPr>
            <sz val="9"/>
            <color indexed="81"/>
            <rFont val="MS P ゴシック"/>
            <family val="3"/>
            <charset val="128"/>
          </rPr>
          <t>プルダウンで選択。</t>
        </r>
      </text>
    </comment>
    <comment ref="X45" authorId="0" shapeId="0">
      <text>
        <r>
          <rPr>
            <sz val="9"/>
            <color indexed="81"/>
            <rFont val="MS P ゴシック"/>
            <family val="3"/>
            <charset val="128"/>
          </rPr>
          <t xml:space="preserve">プルダウンで選択。
</t>
        </r>
      </text>
    </comment>
  </commentList>
</comments>
</file>

<file path=xl/comments2.xml><?xml version="1.0" encoding="utf-8"?>
<comments xmlns="http://schemas.openxmlformats.org/spreadsheetml/2006/main">
  <authors>
    <author>作成者</author>
  </authors>
  <commentList>
    <comment ref="A2" authorId="0" shapeId="0">
      <text>
        <r>
          <rPr>
            <b/>
            <sz val="12"/>
            <color indexed="10"/>
            <rFont val="MS P ゴシック"/>
            <family val="3"/>
            <charset val="128"/>
          </rPr>
          <t>この様式は横浜市HPにある「令和３年度　説明テキスト　処遇改善等加算Ⅱ及び職員処遇改善費　申請事務手続き編（令和３年７月版）」のパターン３の場合のみ作成が必要です。</t>
        </r>
      </text>
    </comment>
    <comment ref="E12" authorId="0" shapeId="0">
      <text>
        <r>
          <rPr>
            <sz val="9"/>
            <color indexed="10"/>
            <rFont val="MS P ゴシック"/>
            <family val="3"/>
            <charset val="128"/>
          </rPr>
          <t>（１）前年度の利用子ども数の実績
の４月の利用子ども数「０」人の場合は伸び率を算出するため「１」人を入力してください。</t>
        </r>
      </text>
    </comment>
  </commentList>
</comments>
</file>

<file path=xl/sharedStrings.xml><?xml version="1.0" encoding="utf-8"?>
<sst xmlns="http://schemas.openxmlformats.org/spreadsheetml/2006/main" count="199" uniqueCount="127">
  <si>
    <t>施設・事業種別</t>
    <rPh sb="0" eb="2">
      <t>シセツ</t>
    </rPh>
    <rPh sb="3" eb="5">
      <t>ジギョウ</t>
    </rPh>
    <rPh sb="5" eb="7">
      <t>シュベツ</t>
    </rPh>
    <phoneticPr fontId="1"/>
  </si>
  <si>
    <t>市町村</t>
    <rPh sb="0" eb="3">
      <t>シチョウソン</t>
    </rPh>
    <phoneticPr fontId="1"/>
  </si>
  <si>
    <t>施設・事業所番号</t>
    <rPh sb="0" eb="2">
      <t>シセツ</t>
    </rPh>
    <rPh sb="3" eb="6">
      <t>ジギョウショ</t>
    </rPh>
    <rPh sb="6" eb="8">
      <t>バンゴウ</t>
    </rPh>
    <phoneticPr fontId="1"/>
  </si>
  <si>
    <t>施設・事業所名称</t>
    <rPh sb="0" eb="2">
      <t>シセツ</t>
    </rPh>
    <rPh sb="3" eb="6">
      <t>ジギョウショ</t>
    </rPh>
    <rPh sb="6" eb="8">
      <t>メイショウ</t>
    </rPh>
    <phoneticPr fontId="1"/>
  </si>
  <si>
    <t>代表者職・氏名</t>
    <rPh sb="0" eb="3">
      <t>ダイヒョウシャ</t>
    </rPh>
    <rPh sb="3" eb="4">
      <t>ショク</t>
    </rPh>
    <rPh sb="5" eb="7">
      <t>シメイ</t>
    </rPh>
    <phoneticPr fontId="1"/>
  </si>
  <si>
    <t>施設・事業種別</t>
    <rPh sb="0" eb="2">
      <t>シセツ</t>
    </rPh>
    <rPh sb="3" eb="5">
      <t>ジギョウ</t>
    </rPh>
    <rPh sb="5" eb="7">
      <t>シュベツ</t>
    </rPh>
    <phoneticPr fontId="4"/>
  </si>
  <si>
    <t>施設・事業所番号</t>
    <rPh sb="0" eb="2">
      <t>シセツ</t>
    </rPh>
    <rPh sb="3" eb="6">
      <t>ジギョウショ</t>
    </rPh>
    <rPh sb="6" eb="8">
      <t>バンゴウ</t>
    </rPh>
    <phoneticPr fontId="4"/>
  </si>
  <si>
    <t>横浜市長</t>
    <rPh sb="0" eb="2">
      <t>ヨコハマ</t>
    </rPh>
    <rPh sb="2" eb="4">
      <t>シチョウ</t>
    </rPh>
    <phoneticPr fontId="1"/>
  </si>
  <si>
    <t>下記について、相違ないことを証明いたします。</t>
    <rPh sb="0" eb="2">
      <t>カキ</t>
    </rPh>
    <rPh sb="7" eb="9">
      <t>ソウイ</t>
    </rPh>
    <rPh sb="14" eb="16">
      <t>ショウメイ</t>
    </rPh>
    <phoneticPr fontId="1"/>
  </si>
  <si>
    <t>利用定員</t>
    <rPh sb="0" eb="2">
      <t>リヨウ</t>
    </rPh>
    <rPh sb="2" eb="4">
      <t>テイイン</t>
    </rPh>
    <phoneticPr fontId="4"/>
  </si>
  <si>
    <t>　職員の職位、職責又は職務内容に応じた勤務条件等の要件及びこれに応じた賃金体系を定め、すべての職員に周知している。</t>
    <rPh sb="1" eb="3">
      <t>ショクイン</t>
    </rPh>
    <rPh sb="4" eb="6">
      <t>ショクイ</t>
    </rPh>
    <rPh sb="7" eb="9">
      <t>ショクセキ</t>
    </rPh>
    <rPh sb="9" eb="10">
      <t>マタ</t>
    </rPh>
    <rPh sb="11" eb="13">
      <t>ショクム</t>
    </rPh>
    <rPh sb="13" eb="15">
      <t>ナイヨウ</t>
    </rPh>
    <rPh sb="16" eb="17">
      <t>オウ</t>
    </rPh>
    <rPh sb="19" eb="21">
      <t>キンム</t>
    </rPh>
    <rPh sb="21" eb="23">
      <t>ジョウケン</t>
    </rPh>
    <rPh sb="23" eb="24">
      <t>トウ</t>
    </rPh>
    <rPh sb="25" eb="27">
      <t>ヨウケン</t>
    </rPh>
    <rPh sb="27" eb="28">
      <t>オヨ</t>
    </rPh>
    <rPh sb="32" eb="33">
      <t>オウ</t>
    </rPh>
    <rPh sb="35" eb="37">
      <t>チンギン</t>
    </rPh>
    <rPh sb="37" eb="39">
      <t>タイケイ</t>
    </rPh>
    <rPh sb="40" eb="41">
      <t>サダ</t>
    </rPh>
    <rPh sb="47" eb="49">
      <t>ショクイン</t>
    </rPh>
    <rPh sb="50" eb="52">
      <t>シュウチ</t>
    </rPh>
    <phoneticPr fontId="1"/>
  </si>
  <si>
    <t>加算額の算定に用いる職員数について</t>
    <phoneticPr fontId="1"/>
  </si>
  <si>
    <t>人</t>
    <rPh sb="0" eb="1">
      <t>ニン</t>
    </rPh>
    <phoneticPr fontId="1"/>
  </si>
  <si>
    <t>②</t>
    <phoneticPr fontId="1"/>
  </si>
  <si>
    <t>３歳児配置改善加算</t>
    <rPh sb="1" eb="3">
      <t>サイジ</t>
    </rPh>
    <rPh sb="3" eb="5">
      <t>ハイチ</t>
    </rPh>
    <rPh sb="5" eb="7">
      <t>カイゼン</t>
    </rPh>
    <rPh sb="7" eb="9">
      <t>カサン</t>
    </rPh>
    <phoneticPr fontId="1"/>
  </si>
  <si>
    <t>保育所</t>
    <rPh sb="0" eb="2">
      <t>ホイク</t>
    </rPh>
    <rPh sb="2" eb="3">
      <t>ショ</t>
    </rPh>
    <phoneticPr fontId="1"/>
  </si>
  <si>
    <t>加算対象人数の基礎となる職員数</t>
    <rPh sb="0" eb="2">
      <t>カサン</t>
    </rPh>
    <rPh sb="2" eb="4">
      <t>タイショウ</t>
    </rPh>
    <rPh sb="4" eb="6">
      <t>ニンズウ</t>
    </rPh>
    <rPh sb="7" eb="9">
      <t>キソ</t>
    </rPh>
    <rPh sb="12" eb="14">
      <t>ショクイン</t>
    </rPh>
    <rPh sb="14" eb="15">
      <t>スウ</t>
    </rPh>
    <phoneticPr fontId="1"/>
  </si>
  <si>
    <t>加算対象人数</t>
    <rPh sb="0" eb="2">
      <t>カサン</t>
    </rPh>
    <rPh sb="2" eb="4">
      <t>タイショウ</t>
    </rPh>
    <rPh sb="4" eb="6">
      <t>ニンズウ</t>
    </rPh>
    <phoneticPr fontId="1"/>
  </si>
  <si>
    <t>人数A（⑤×１/３）</t>
    <rPh sb="0" eb="2">
      <t>ニンズウ</t>
    </rPh>
    <phoneticPr fontId="1"/>
  </si>
  <si>
    <t>人数B（⑤×１/５）</t>
    <rPh sb="0" eb="2">
      <t>ニンズウ</t>
    </rPh>
    <phoneticPr fontId="1"/>
  </si>
  <si>
    <t>円</t>
    <rPh sb="0" eb="1">
      <t>エン</t>
    </rPh>
    <phoneticPr fontId="1"/>
  </si>
  <si>
    <t>月</t>
    <rPh sb="0" eb="1">
      <t>ツキ</t>
    </rPh>
    <phoneticPr fontId="1"/>
  </si>
  <si>
    <t>第５号様式</t>
    <rPh sb="0" eb="1">
      <t>ダイ</t>
    </rPh>
    <rPh sb="2" eb="3">
      <t>ゴウ</t>
    </rPh>
    <rPh sb="3" eb="5">
      <t>ヨウシキ</t>
    </rPh>
    <phoneticPr fontId="1"/>
  </si>
  <si>
    <t>保育所</t>
    <rPh sb="0" eb="2">
      <t>ホイク</t>
    </rPh>
    <rPh sb="2" eb="3">
      <t>ショ</t>
    </rPh>
    <phoneticPr fontId="11"/>
  </si>
  <si>
    <t>施設・事業所名</t>
    <rPh sb="0" eb="2">
      <t>シセツ</t>
    </rPh>
    <rPh sb="3" eb="6">
      <t>ジギョウショ</t>
    </rPh>
    <rPh sb="6" eb="7">
      <t>メイ</t>
    </rPh>
    <phoneticPr fontId="4"/>
  </si>
  <si>
    <t>定員区分</t>
    <rPh sb="0" eb="2">
      <t>テイイン</t>
    </rPh>
    <rPh sb="2" eb="4">
      <t>クブン</t>
    </rPh>
    <phoneticPr fontId="4"/>
  </si>
  <si>
    <t>（１）処遇改善等加算Ⅱの要件について</t>
    <rPh sb="3" eb="5">
      <t>ショグウ</t>
    </rPh>
    <rPh sb="5" eb="7">
      <t>カイゼン</t>
    </rPh>
    <rPh sb="7" eb="8">
      <t>トウ</t>
    </rPh>
    <rPh sb="8" eb="10">
      <t>カサン</t>
    </rPh>
    <rPh sb="12" eb="14">
      <t>ヨウケン</t>
    </rPh>
    <phoneticPr fontId="1"/>
  </si>
  <si>
    <t>（２）職員処遇改善費の要件について</t>
    <rPh sb="3" eb="5">
      <t>ショクイン</t>
    </rPh>
    <rPh sb="5" eb="7">
      <t>ショグウ</t>
    </rPh>
    <rPh sb="7" eb="9">
      <t>カイゼン</t>
    </rPh>
    <rPh sb="9" eb="10">
      <t>ヒ</t>
    </rPh>
    <rPh sb="11" eb="13">
      <t>ヨウケン</t>
    </rPh>
    <phoneticPr fontId="1"/>
  </si>
  <si>
    <t>　処遇改善等加算Ⅰの賃金改善要件分・キャリアパス要件分及び処遇改善等加算Ⅱを適用しており、職員処遇改善費を適用する。</t>
    <rPh sb="1" eb="3">
      <t>ショグウ</t>
    </rPh>
    <rPh sb="3" eb="5">
      <t>カイゼン</t>
    </rPh>
    <rPh sb="5" eb="6">
      <t>トウ</t>
    </rPh>
    <rPh sb="6" eb="8">
      <t>カサン</t>
    </rPh>
    <rPh sb="10" eb="12">
      <t>チンギン</t>
    </rPh>
    <rPh sb="12" eb="14">
      <t>カイゼン</t>
    </rPh>
    <rPh sb="14" eb="16">
      <t>ヨウケン</t>
    </rPh>
    <rPh sb="16" eb="17">
      <t>ブン</t>
    </rPh>
    <rPh sb="24" eb="26">
      <t>ヨウケン</t>
    </rPh>
    <rPh sb="26" eb="27">
      <t>ブン</t>
    </rPh>
    <rPh sb="27" eb="28">
      <t>オヨ</t>
    </rPh>
    <rPh sb="29" eb="31">
      <t>ショグウ</t>
    </rPh>
    <rPh sb="31" eb="33">
      <t>カイゼン</t>
    </rPh>
    <rPh sb="33" eb="34">
      <t>トウ</t>
    </rPh>
    <rPh sb="34" eb="36">
      <t>カサン</t>
    </rPh>
    <rPh sb="38" eb="40">
      <t>テキヨウ</t>
    </rPh>
    <rPh sb="45" eb="47">
      <t>ショクイン</t>
    </rPh>
    <rPh sb="47" eb="49">
      <t>ショグウ</t>
    </rPh>
    <rPh sb="49" eb="51">
      <t>カイゼン</t>
    </rPh>
    <rPh sb="51" eb="52">
      <t>ヒ</t>
    </rPh>
    <rPh sb="53" eb="55">
      <t>テキヨウ</t>
    </rPh>
    <phoneticPr fontId="1"/>
  </si>
  <si>
    <t>１．処遇改善等加算Ⅱ</t>
    <rPh sb="2" eb="4">
      <t>ショグウ</t>
    </rPh>
    <rPh sb="4" eb="6">
      <t>カイゼン</t>
    </rPh>
    <rPh sb="6" eb="7">
      <t>トウ</t>
    </rPh>
    <rPh sb="7" eb="9">
      <t>カサン</t>
    </rPh>
    <phoneticPr fontId="1"/>
  </si>
  <si>
    <t>→</t>
    <phoneticPr fontId="1"/>
  </si>
  <si>
    <t>　定員40人以下の場合「1.5」、41人～90人の場合「2.5」、
　　　　91～150人の場合「2.3」、151人以上の場合「3.3」</t>
    <rPh sb="1" eb="3">
      <t>テイイン</t>
    </rPh>
    <rPh sb="5" eb="6">
      <t>ニン</t>
    </rPh>
    <rPh sb="6" eb="8">
      <t>イカ</t>
    </rPh>
    <rPh sb="9" eb="11">
      <t>バアイ</t>
    </rPh>
    <rPh sb="19" eb="20">
      <t>ニン</t>
    </rPh>
    <rPh sb="23" eb="24">
      <t>ニン</t>
    </rPh>
    <rPh sb="25" eb="27">
      <t>バアイ</t>
    </rPh>
    <rPh sb="44" eb="45">
      <t>ニン</t>
    </rPh>
    <rPh sb="46" eb="48">
      <t>バアイ</t>
    </rPh>
    <rPh sb="57" eb="58">
      <t>ニン</t>
    </rPh>
    <rPh sb="58" eb="60">
      <t>イジョウ</t>
    </rPh>
    <rPh sb="61" eb="63">
      <t>バアイ</t>
    </rPh>
    <phoneticPr fontId="1"/>
  </si>
  <si>
    <t>賃金改善実施月数</t>
    <rPh sb="0" eb="2">
      <t>チンギン</t>
    </rPh>
    <rPh sb="2" eb="4">
      <t>カイゼン</t>
    </rPh>
    <rPh sb="4" eb="6">
      <t>ジッシ</t>
    </rPh>
    <rPh sb="6" eb="8">
      <t>ツキスウ</t>
    </rPh>
    <phoneticPr fontId="1"/>
  </si>
  <si>
    <t>年齢別児童数</t>
    <rPh sb="0" eb="2">
      <t>ネンレイ</t>
    </rPh>
    <rPh sb="2" eb="3">
      <t>ベツ</t>
    </rPh>
    <rPh sb="3" eb="5">
      <t>ジドウ</t>
    </rPh>
    <rPh sb="5" eb="6">
      <t>スウ</t>
    </rPh>
    <phoneticPr fontId="4"/>
  </si>
  <si>
    <t>４歳以上児</t>
    <rPh sb="1" eb="2">
      <t>サイ</t>
    </rPh>
    <rPh sb="2" eb="4">
      <t>イジョウ</t>
    </rPh>
    <rPh sb="4" eb="5">
      <t>ジ</t>
    </rPh>
    <phoneticPr fontId="1"/>
  </si>
  <si>
    <t>÷</t>
    <phoneticPr fontId="1"/>
  </si>
  <si>
    <t>＝</t>
    <phoneticPr fontId="1"/>
  </si>
  <si>
    <t>３歳児※</t>
    <rPh sb="1" eb="3">
      <t>サイジ</t>
    </rPh>
    <phoneticPr fontId="1"/>
  </si>
  <si>
    <t>÷</t>
    <phoneticPr fontId="1"/>
  </si>
  <si>
    <t>１、２歳児</t>
    <rPh sb="3" eb="5">
      <t>サイジ</t>
    </rPh>
    <phoneticPr fontId="1"/>
  </si>
  <si>
    <t>÷</t>
    <phoneticPr fontId="1"/>
  </si>
  <si>
    <t>＝</t>
    <phoneticPr fontId="1"/>
  </si>
  <si>
    <t>０歳児</t>
    <rPh sb="1" eb="3">
      <t>サイジ</t>
    </rPh>
    <phoneticPr fontId="1"/>
  </si>
  <si>
    <t>合計（小数点第１位四捨五入）</t>
    <phoneticPr fontId="1"/>
  </si>
  <si>
    <t>各種加算
の
適用状況</t>
    <rPh sb="0" eb="2">
      <t>カクシュ</t>
    </rPh>
    <rPh sb="2" eb="4">
      <t>カサン</t>
    </rPh>
    <rPh sb="7" eb="9">
      <t>テキヨウ</t>
    </rPh>
    <rPh sb="9" eb="11">
      <t>ジョウキョウ</t>
    </rPh>
    <phoneticPr fontId="1"/>
  </si>
  <si>
    <t xml:space="preserve"> （＋1.4）</t>
    <phoneticPr fontId="1"/>
  </si>
  <si>
    <t>→</t>
    <phoneticPr fontId="1"/>
  </si>
  <si>
    <t>主任保育士専任加算</t>
    <rPh sb="0" eb="2">
      <t>シュニン</t>
    </rPh>
    <rPh sb="2" eb="5">
      <t>ホイクシ</t>
    </rPh>
    <rPh sb="5" eb="7">
      <t>センニン</t>
    </rPh>
    <rPh sb="7" eb="9">
      <t>カサン</t>
    </rPh>
    <phoneticPr fontId="1"/>
  </si>
  <si>
    <t xml:space="preserve"> （＋1）</t>
    <phoneticPr fontId="1"/>
  </si>
  <si>
    <t>→</t>
    <phoneticPr fontId="1"/>
  </si>
  <si>
    <t>事務職員雇上加算</t>
    <rPh sb="0" eb="2">
      <t>ジム</t>
    </rPh>
    <rPh sb="2" eb="4">
      <t>ショクイン</t>
    </rPh>
    <rPh sb="4" eb="5">
      <t>ヤトイ</t>
    </rPh>
    <rPh sb="5" eb="6">
      <t>ア</t>
    </rPh>
    <rPh sb="6" eb="8">
      <t>カサン</t>
    </rPh>
    <phoneticPr fontId="1"/>
  </si>
  <si>
    <t xml:space="preserve"> （＋0.3）</t>
    <phoneticPr fontId="1"/>
  </si>
  <si>
    <t>休日保育加算</t>
    <rPh sb="0" eb="2">
      <t>キュウジツ</t>
    </rPh>
    <rPh sb="2" eb="4">
      <t>ホイク</t>
    </rPh>
    <rPh sb="4" eb="6">
      <t>カサン</t>
    </rPh>
    <phoneticPr fontId="1"/>
  </si>
  <si>
    <t xml:space="preserve"> （＋0.5）</t>
    <phoneticPr fontId="1"/>
  </si>
  <si>
    <t>チーム保育推進加算</t>
    <rPh sb="3" eb="5">
      <t>ホイク</t>
    </rPh>
    <rPh sb="5" eb="7">
      <t>スイシン</t>
    </rPh>
    <rPh sb="7" eb="9">
      <t>カサン</t>
    </rPh>
    <phoneticPr fontId="1"/>
  </si>
  <si>
    <t xml:space="preserve"> （＋１）</t>
    <phoneticPr fontId="1"/>
  </si>
  <si>
    <t>g.</t>
    <phoneticPr fontId="1"/>
  </si>
  <si>
    <t>副主任保育士等「人数Ａ」 （小数点第１位四捨五入）
　　（「人数Ａ」及び「人数Ｂ」の算定の基礎となる職員数×１／３）</t>
    <rPh sb="0" eb="3">
      <t>フクシュニン</t>
    </rPh>
    <rPh sb="3" eb="6">
      <t>ホイクシ</t>
    </rPh>
    <rPh sb="6" eb="7">
      <t>トウ</t>
    </rPh>
    <rPh sb="8" eb="10">
      <t>ニンズウ</t>
    </rPh>
    <rPh sb="14" eb="17">
      <t>ショウスウテン</t>
    </rPh>
    <rPh sb="17" eb="18">
      <t>ダイ</t>
    </rPh>
    <rPh sb="19" eb="20">
      <t>イ</t>
    </rPh>
    <rPh sb="20" eb="24">
      <t>シシャゴニュウ</t>
    </rPh>
    <rPh sb="30" eb="32">
      <t>ニンズウ</t>
    </rPh>
    <rPh sb="34" eb="35">
      <t>オヨ</t>
    </rPh>
    <rPh sb="37" eb="39">
      <t>ニンズウ</t>
    </rPh>
    <rPh sb="42" eb="44">
      <t>サンテイ</t>
    </rPh>
    <rPh sb="45" eb="47">
      <t>キソ</t>
    </rPh>
    <rPh sb="50" eb="53">
      <t>ショクインスウ</t>
    </rPh>
    <phoneticPr fontId="1"/>
  </si>
  <si>
    <t>職務分野別リーダー等「人数Ｂ」 （小数点第１位四捨五入）
　　（「人数Ａ」及び「人数Ｂ」の算定の基礎となる職員数×１／５）</t>
    <rPh sb="0" eb="2">
      <t>ショクム</t>
    </rPh>
    <rPh sb="2" eb="4">
      <t>ブンヤ</t>
    </rPh>
    <rPh sb="4" eb="5">
      <t>ベツ</t>
    </rPh>
    <rPh sb="9" eb="10">
      <t>トウ</t>
    </rPh>
    <rPh sb="11" eb="13">
      <t>ニンズウ</t>
    </rPh>
    <rPh sb="17" eb="20">
      <t>ショウスウテン</t>
    </rPh>
    <rPh sb="20" eb="21">
      <t>ダイ</t>
    </rPh>
    <rPh sb="22" eb="23">
      <t>イ</t>
    </rPh>
    <rPh sb="23" eb="27">
      <t>シシャゴニュウ</t>
    </rPh>
    <rPh sb="45" eb="47">
      <t>サンテイ</t>
    </rPh>
    <rPh sb="48" eb="50">
      <t>キソ</t>
    </rPh>
    <rPh sb="53" eb="56">
      <t>ショクインスウ</t>
    </rPh>
    <phoneticPr fontId="1"/>
  </si>
  <si>
    <t>２．職員処遇改善費</t>
    <rPh sb="2" eb="4">
      <t>ショクイン</t>
    </rPh>
    <rPh sb="4" eb="6">
      <t>ショグウ</t>
    </rPh>
    <rPh sb="6" eb="8">
      <t>カイゼン</t>
    </rPh>
    <rPh sb="8" eb="9">
      <t>ヒ</t>
    </rPh>
    <phoneticPr fontId="1"/>
  </si>
  <si>
    <t>職員処遇改善費の対象となる職員数①※</t>
    <rPh sb="0" eb="2">
      <t>ショクイン</t>
    </rPh>
    <rPh sb="2" eb="4">
      <t>ショグウ</t>
    </rPh>
    <rPh sb="4" eb="6">
      <t>カイゼン</t>
    </rPh>
    <rPh sb="6" eb="7">
      <t>ヒ</t>
    </rPh>
    <rPh sb="8" eb="10">
      <t>タイショウ</t>
    </rPh>
    <rPh sb="13" eb="16">
      <t>ショクインスウ</t>
    </rPh>
    <phoneticPr fontId="1"/>
  </si>
  <si>
    <t>処遇改善等加算Ⅱの人数Ａ②</t>
    <rPh sb="0" eb="2">
      <t>ショグウ</t>
    </rPh>
    <rPh sb="2" eb="4">
      <t>カイゼン</t>
    </rPh>
    <rPh sb="4" eb="5">
      <t>トウ</t>
    </rPh>
    <rPh sb="5" eb="7">
      <t>カサン</t>
    </rPh>
    <rPh sb="9" eb="11">
      <t>ニンズ</t>
    </rPh>
    <phoneticPr fontId="1"/>
  </si>
  <si>
    <t>職員処遇改善費の加算対象職員数「人数Ｃ」（①－②）③</t>
    <rPh sb="0" eb="2">
      <t>ショクイン</t>
    </rPh>
    <rPh sb="2" eb="4">
      <t>ショグウ</t>
    </rPh>
    <rPh sb="4" eb="6">
      <t>カイゼン</t>
    </rPh>
    <rPh sb="6" eb="7">
      <t>ヒ</t>
    </rPh>
    <rPh sb="8" eb="10">
      <t>カサン</t>
    </rPh>
    <rPh sb="10" eb="12">
      <t>タイショウ</t>
    </rPh>
    <rPh sb="12" eb="15">
      <t>ショクインスウ</t>
    </rPh>
    <rPh sb="16" eb="18">
      <t>ニンズウ</t>
    </rPh>
    <phoneticPr fontId="1"/>
  </si>
  <si>
    <t>加算見込額（③×50,000円×賃金改善実施月数）</t>
    <rPh sb="0" eb="2">
      <t>カサン</t>
    </rPh>
    <rPh sb="2" eb="4">
      <t>ミコミ</t>
    </rPh>
    <rPh sb="4" eb="5">
      <t>ガク</t>
    </rPh>
    <rPh sb="14" eb="15">
      <t>エン</t>
    </rPh>
    <rPh sb="16" eb="18">
      <t>チンギン</t>
    </rPh>
    <rPh sb="18" eb="20">
      <t>カイゼン</t>
    </rPh>
    <rPh sb="20" eb="22">
      <t>ジッシ</t>
    </rPh>
    <rPh sb="22" eb="24">
      <t>ツキスウ</t>
    </rPh>
    <phoneticPr fontId="1"/>
  </si>
  <si>
    <t>※処遇改善等加算Ⅰの加算率認定申請書（処遇改善等加算Ⅰ）（第１号様式の１）で記載さ</t>
    <rPh sb="1" eb="3">
      <t>ショグウ</t>
    </rPh>
    <rPh sb="3" eb="5">
      <t>カイゼン</t>
    </rPh>
    <rPh sb="5" eb="6">
      <t>トウ</t>
    </rPh>
    <rPh sb="6" eb="8">
      <t>カサン</t>
    </rPh>
    <rPh sb="10" eb="12">
      <t>カサン</t>
    </rPh>
    <rPh sb="12" eb="13">
      <t>リツ</t>
    </rPh>
    <rPh sb="13" eb="15">
      <t>ニンテイ</t>
    </rPh>
    <rPh sb="15" eb="18">
      <t>シンセイショ</t>
    </rPh>
    <rPh sb="19" eb="21">
      <t>ショグウ</t>
    </rPh>
    <rPh sb="21" eb="23">
      <t>カイゼン</t>
    </rPh>
    <rPh sb="23" eb="24">
      <t>トウ</t>
    </rPh>
    <rPh sb="24" eb="26">
      <t>カサン</t>
    </rPh>
    <rPh sb="29" eb="30">
      <t>ダイ</t>
    </rPh>
    <rPh sb="31" eb="32">
      <t>ゴウ</t>
    </rPh>
    <rPh sb="32" eb="34">
      <t>ヨウシキ</t>
    </rPh>
    <rPh sb="38" eb="40">
      <t>キサイ</t>
    </rPh>
    <phoneticPr fontId="1"/>
  </si>
  <si>
    <t>職員処遇改善費（月額）（③×50,000円）</t>
    <rPh sb="0" eb="2">
      <t>ショクイン</t>
    </rPh>
    <rPh sb="2" eb="4">
      <t>ショグウ</t>
    </rPh>
    <rPh sb="4" eb="6">
      <t>カイゼン</t>
    </rPh>
    <rPh sb="6" eb="7">
      <t>ヒ</t>
    </rPh>
    <rPh sb="8" eb="10">
      <t>ゲツガク</t>
    </rPh>
    <rPh sb="20" eb="21">
      <t>エン</t>
    </rPh>
    <phoneticPr fontId="1"/>
  </si>
  <si>
    <t>　処遇改善等加算Ⅱの加算額について、当該施設・事業所から同一法人内の他の施設・事業所をまたぐ配分を実施しない。　</t>
    <rPh sb="1" eb="3">
      <t>ショグウ</t>
    </rPh>
    <rPh sb="3" eb="5">
      <t>カイゼン</t>
    </rPh>
    <rPh sb="5" eb="6">
      <t>トウ</t>
    </rPh>
    <rPh sb="6" eb="8">
      <t>カサン</t>
    </rPh>
    <rPh sb="10" eb="12">
      <t>カサン</t>
    </rPh>
    <rPh sb="12" eb="13">
      <t>ガク</t>
    </rPh>
    <phoneticPr fontId="1"/>
  </si>
  <si>
    <t>横浜市</t>
    <rPh sb="0" eb="3">
      <t>ヨコハマシ</t>
    </rPh>
    <phoneticPr fontId="1"/>
  </si>
  <si>
    <t>区</t>
    <rPh sb="0" eb="1">
      <t>ク</t>
    </rPh>
    <phoneticPr fontId="1"/>
  </si>
  <si>
    <t>看護師・准看護師」に限ります。</t>
    <rPh sb="0" eb="3">
      <t>カンゴシ</t>
    </rPh>
    <rPh sb="4" eb="8">
      <t>ジュンカンゴシ</t>
    </rPh>
    <rPh sb="10" eb="11">
      <t>カギ</t>
    </rPh>
    <phoneticPr fontId="1"/>
  </si>
  <si>
    <t>れた経験年数７年０か月以上の職員のうち、「保育士」「保育教諭」「教諭」「保健師・助産師・</t>
    <rPh sb="2" eb="4">
      <t>ケイケン</t>
    </rPh>
    <rPh sb="4" eb="6">
      <t>ネンスウ</t>
    </rPh>
    <rPh sb="7" eb="8">
      <t>ネン</t>
    </rPh>
    <rPh sb="10" eb="11">
      <t>ゲツ</t>
    </rPh>
    <rPh sb="11" eb="13">
      <t>イジョウ</t>
    </rPh>
    <rPh sb="14" eb="16">
      <t>ショクイン</t>
    </rPh>
    <rPh sb="21" eb="23">
      <t>ホイク</t>
    </rPh>
    <rPh sb="23" eb="24">
      <t>シ</t>
    </rPh>
    <rPh sb="26" eb="28">
      <t>ホイク</t>
    </rPh>
    <rPh sb="28" eb="30">
      <t>キョウユ</t>
    </rPh>
    <rPh sb="32" eb="34">
      <t>キョウユ</t>
    </rPh>
    <rPh sb="36" eb="38">
      <t>ホケン</t>
    </rPh>
    <phoneticPr fontId="1"/>
  </si>
  <si>
    <t>※処遇改善等加算Ⅰの加算率認定申請書（処遇改善等加算Ⅰ）（第１号様式の１）で記載された経験年数７年０か月以上の職員のうち、「保育士」「保育教諭」「教諭」「保健師・助産師・看護師・准看護師」に限ります。</t>
    <phoneticPr fontId="1"/>
  </si>
  <si>
    <t>保育所</t>
    <rPh sb="0" eb="2">
      <t>ホイク</t>
    </rPh>
    <rPh sb="2" eb="3">
      <t>ショ</t>
    </rPh>
    <phoneticPr fontId="1"/>
  </si>
  <si>
    <r>
      <t>次の内容について、「</t>
    </r>
    <r>
      <rPr>
        <sz val="11"/>
        <rFont val="HGP創英角ｺﾞｼｯｸUB"/>
        <family val="3"/>
        <charset val="128"/>
      </rPr>
      <t>該当</t>
    </r>
    <r>
      <rPr>
        <sz val="11"/>
        <rFont val="ＭＳ Ｐ明朝"/>
        <family val="1"/>
        <charset val="128"/>
      </rPr>
      <t>」「</t>
    </r>
    <r>
      <rPr>
        <sz val="11"/>
        <rFont val="HGS創英角ｺﾞｼｯｸUB"/>
        <family val="3"/>
        <charset val="128"/>
      </rPr>
      <t>非該当</t>
    </r>
    <r>
      <rPr>
        <sz val="11"/>
        <rFont val="ＭＳ Ｐ明朝"/>
        <family val="1"/>
        <charset val="128"/>
      </rPr>
      <t>」を選択してください。</t>
    </r>
    <rPh sb="0" eb="1">
      <t>ツギ</t>
    </rPh>
    <rPh sb="2" eb="4">
      <t>ナイヨウ</t>
    </rPh>
    <rPh sb="10" eb="12">
      <t>ガイトウ</t>
    </rPh>
    <rPh sb="14" eb="17">
      <t>ヒガイトウ</t>
    </rPh>
    <rPh sb="19" eb="21">
      <t>センタク</t>
    </rPh>
    <phoneticPr fontId="1"/>
  </si>
  <si>
    <r>
      <t>次の内容について、「</t>
    </r>
    <r>
      <rPr>
        <sz val="11"/>
        <rFont val="HGS創英角ｺﾞｼｯｸUB"/>
        <family val="3"/>
        <charset val="128"/>
      </rPr>
      <t>該当</t>
    </r>
    <r>
      <rPr>
        <sz val="11"/>
        <rFont val="ＭＳ Ｐ明朝"/>
        <family val="1"/>
        <charset val="128"/>
      </rPr>
      <t>」「</t>
    </r>
    <r>
      <rPr>
        <sz val="11"/>
        <rFont val="HGS創英角ｺﾞｼｯｸUB"/>
        <family val="3"/>
        <charset val="128"/>
      </rPr>
      <t>非該当</t>
    </r>
    <r>
      <rPr>
        <sz val="11"/>
        <rFont val="ＭＳ Ｐ明朝"/>
        <family val="1"/>
        <charset val="128"/>
      </rPr>
      <t>」を選択してください。</t>
    </r>
    <rPh sb="0" eb="1">
      <t>ツギ</t>
    </rPh>
    <rPh sb="2" eb="4">
      <t>ナイヨウ</t>
    </rPh>
    <rPh sb="10" eb="12">
      <t>ガイトウ</t>
    </rPh>
    <rPh sb="14" eb="17">
      <t>ヒガイトウ</t>
    </rPh>
    <rPh sb="19" eb="21">
      <t>センタク</t>
    </rPh>
    <phoneticPr fontId="1"/>
  </si>
  <si>
    <t>①</t>
    <phoneticPr fontId="1"/>
  </si>
  <si>
    <t>栄養管理加算（A：配置）</t>
    <rPh sb="0" eb="2">
      <t>エイヨウ</t>
    </rPh>
    <rPh sb="2" eb="4">
      <t>カンリ</t>
    </rPh>
    <rPh sb="4" eb="6">
      <t>カサン</t>
    </rPh>
    <rPh sb="9" eb="11">
      <t>ハイチ</t>
    </rPh>
    <phoneticPr fontId="1"/>
  </si>
  <si>
    <t>職員処遇改善費の加算対象職員数「人数Ｃ」</t>
    <rPh sb="0" eb="2">
      <t>ショクイン</t>
    </rPh>
    <rPh sb="2" eb="4">
      <t>ショグウ</t>
    </rPh>
    <rPh sb="4" eb="6">
      <t>カイゼン</t>
    </rPh>
    <rPh sb="6" eb="7">
      <t>ヒ</t>
    </rPh>
    <rPh sb="8" eb="10">
      <t>カサン</t>
    </rPh>
    <rPh sb="10" eb="12">
      <t>タイショウ</t>
    </rPh>
    <rPh sb="12" eb="14">
      <t>ショクイン</t>
    </rPh>
    <rPh sb="14" eb="15">
      <t>スウ</t>
    </rPh>
    <rPh sb="16" eb="18">
      <t>ニンズウ</t>
    </rPh>
    <phoneticPr fontId="1"/>
  </si>
  <si>
    <t>職員の職位、職責又は職務内容に応じた勤務条件等の要件及びこれに応じた賃金体系を定め、すべての職員に周知している。</t>
    <phoneticPr fontId="1"/>
  </si>
  <si>
    <t>　処遇改善等加算Ⅰの賃金改善要件分・キャリアパス要件分及び処遇改善等加算Ⅱを適用しており、職員処遇改善費を適用する。</t>
    <phoneticPr fontId="1"/>
  </si>
  <si>
    <t>　処遇改善等加算Ⅱの加算額について、当該施設・事業所から同一法人内の他の施設・事業所をまたぐ配分を実施しない。　</t>
    <phoneticPr fontId="1"/>
  </si>
  <si>
    <t>代表者職・氏名</t>
    <rPh sb="0" eb="3">
      <t>ダイヒョウシャ</t>
    </rPh>
    <rPh sb="3" eb="4">
      <t>ショク</t>
    </rPh>
    <rPh sb="5" eb="7">
      <t>シメイ</t>
    </rPh>
    <phoneticPr fontId="11"/>
  </si>
  <si>
    <t>区</t>
    <rPh sb="0" eb="1">
      <t>ク</t>
    </rPh>
    <phoneticPr fontId="1"/>
  </si>
  <si>
    <t>市町村</t>
    <phoneticPr fontId="1"/>
  </si>
  <si>
    <t>横浜市</t>
    <phoneticPr fontId="1"/>
  </si>
  <si>
    <t xml:space="preserve">  ※３歳児配置改善加算を受ける場合は「１５」、受けない場合は「20」で除する。　　　</t>
    <rPh sb="4" eb="6">
      <t>サイジ</t>
    </rPh>
    <rPh sb="6" eb="8">
      <t>ハイチ</t>
    </rPh>
    <rPh sb="8" eb="10">
      <t>カイゼン</t>
    </rPh>
    <rPh sb="10" eb="12">
      <t>カサン</t>
    </rPh>
    <rPh sb="13" eb="14">
      <t>ウ</t>
    </rPh>
    <rPh sb="16" eb="18">
      <t>バアイ</t>
    </rPh>
    <rPh sb="24" eb="25">
      <t>ウ</t>
    </rPh>
    <rPh sb="28" eb="30">
      <t>バアイ</t>
    </rPh>
    <rPh sb="36" eb="37">
      <t>ジョ</t>
    </rPh>
    <phoneticPr fontId="1"/>
  </si>
  <si>
    <r>
      <t>保育標準時間認定の</t>
    </r>
    <r>
      <rPr>
        <sz val="11"/>
        <rFont val="ＭＳ Ｐゴシック"/>
        <family val="3"/>
        <charset val="128"/>
        <scheme val="minor"/>
      </rPr>
      <t>子ども</t>
    </r>
    <r>
      <rPr>
        <sz val="11"/>
        <rFont val="ＭＳ Ｐゴシック"/>
        <family val="2"/>
        <charset val="128"/>
        <scheme val="minor"/>
      </rPr>
      <t>の有無</t>
    </r>
    <rPh sb="0" eb="2">
      <t>ホイク</t>
    </rPh>
    <rPh sb="2" eb="4">
      <t>ヒョウジュン</t>
    </rPh>
    <rPh sb="4" eb="6">
      <t>ジカン</t>
    </rPh>
    <rPh sb="6" eb="8">
      <t>ニンテイ</t>
    </rPh>
    <rPh sb="9" eb="10">
      <t>コ</t>
    </rPh>
    <rPh sb="13" eb="15">
      <t>ウム</t>
    </rPh>
    <phoneticPr fontId="1"/>
  </si>
  <si>
    <t>加算見込額（合計）（1,000円未満切り捨て）
※新規事由に該当する場合は特定加算見込額</t>
    <rPh sb="0" eb="2">
      <t>カサン</t>
    </rPh>
    <rPh sb="2" eb="4">
      <t>ミコミ</t>
    </rPh>
    <rPh sb="4" eb="5">
      <t>ガク</t>
    </rPh>
    <rPh sb="6" eb="8">
      <t>ゴウケイ</t>
    </rPh>
    <rPh sb="15" eb="16">
      <t>エン</t>
    </rPh>
    <rPh sb="16" eb="18">
      <t>ミマン</t>
    </rPh>
    <rPh sb="18" eb="19">
      <t>キ</t>
    </rPh>
    <rPh sb="20" eb="21">
      <t>ス</t>
    </rPh>
    <rPh sb="25" eb="27">
      <t>シンキ</t>
    </rPh>
    <rPh sb="27" eb="29">
      <t>ジユウ</t>
    </rPh>
    <rPh sb="30" eb="32">
      <t>ガイトウ</t>
    </rPh>
    <rPh sb="34" eb="36">
      <t>バアイ</t>
    </rPh>
    <rPh sb="37" eb="39">
      <t>トクテイ</t>
    </rPh>
    <rPh sb="39" eb="41">
      <t>カサン</t>
    </rPh>
    <rPh sb="41" eb="43">
      <t>ミコ</t>
    </rPh>
    <rPh sb="43" eb="44">
      <t>ガク</t>
    </rPh>
    <phoneticPr fontId="1"/>
  </si>
  <si>
    <t>副主任保育士等の加算見込額（1,000円未満切り捨て）
　　（48,860円×「人数Ａ」×賃金改善実施月数）</t>
    <rPh sb="0" eb="3">
      <t>フクシュニン</t>
    </rPh>
    <rPh sb="3" eb="6">
      <t>ホイクシ</t>
    </rPh>
    <rPh sb="6" eb="7">
      <t>トウ</t>
    </rPh>
    <rPh sb="8" eb="10">
      <t>カサン</t>
    </rPh>
    <rPh sb="10" eb="12">
      <t>ミコミ</t>
    </rPh>
    <rPh sb="12" eb="13">
      <t>ガク</t>
    </rPh>
    <rPh sb="19" eb="20">
      <t>エン</t>
    </rPh>
    <rPh sb="20" eb="22">
      <t>ミマン</t>
    </rPh>
    <rPh sb="22" eb="23">
      <t>キ</t>
    </rPh>
    <rPh sb="24" eb="25">
      <t>ス</t>
    </rPh>
    <rPh sb="37" eb="38">
      <t>エン</t>
    </rPh>
    <rPh sb="40" eb="42">
      <t>ニンズウ</t>
    </rPh>
    <rPh sb="45" eb="47">
      <t>チンギン</t>
    </rPh>
    <rPh sb="47" eb="49">
      <t>カイゼン</t>
    </rPh>
    <rPh sb="49" eb="51">
      <t>ジッシ</t>
    </rPh>
    <rPh sb="51" eb="53">
      <t>ツキスウ</t>
    </rPh>
    <phoneticPr fontId="1"/>
  </si>
  <si>
    <t>職務分野別リーダー等の加算見込額（1,000円未満切り捨て）
　　（6,110円×「人数Ｂ」×賃金改善実施月数）</t>
    <rPh sb="0" eb="2">
      <t>ショクム</t>
    </rPh>
    <rPh sb="2" eb="4">
      <t>ブンヤ</t>
    </rPh>
    <rPh sb="4" eb="5">
      <t>ベツ</t>
    </rPh>
    <rPh sb="9" eb="10">
      <t>トウ</t>
    </rPh>
    <rPh sb="11" eb="13">
      <t>カサン</t>
    </rPh>
    <rPh sb="13" eb="15">
      <t>ミコミ</t>
    </rPh>
    <rPh sb="15" eb="16">
      <t>ガク</t>
    </rPh>
    <rPh sb="22" eb="23">
      <t>エン</t>
    </rPh>
    <rPh sb="23" eb="25">
      <t>ミマン</t>
    </rPh>
    <rPh sb="25" eb="26">
      <t>キ</t>
    </rPh>
    <rPh sb="27" eb="28">
      <t>ス</t>
    </rPh>
    <rPh sb="39" eb="40">
      <t>エン</t>
    </rPh>
    <rPh sb="42" eb="44">
      <t>ニンズウ</t>
    </rPh>
    <rPh sb="47" eb="49">
      <t>チンギン</t>
    </rPh>
    <rPh sb="49" eb="51">
      <t>カイゼン</t>
    </rPh>
    <rPh sb="51" eb="53">
      <t>ジッシ</t>
    </rPh>
    <rPh sb="53" eb="55">
      <t>ツキスウ</t>
    </rPh>
    <phoneticPr fontId="1"/>
  </si>
  <si>
    <t xml:space="preserve"> （＋0.6）</t>
    <phoneticPr fontId="1"/>
  </si>
  <si>
    <t>―</t>
  </si>
  <si>
    <t>a.</t>
    <phoneticPr fontId="1"/>
  </si>
  <si>
    <t>b.</t>
    <phoneticPr fontId="1"/>
  </si>
  <si>
    <t>c.</t>
    <phoneticPr fontId="1"/>
  </si>
  <si>
    <t>d.</t>
    <phoneticPr fontId="1"/>
  </si>
  <si>
    <t>e.</t>
    <phoneticPr fontId="1"/>
  </si>
  <si>
    <t>f.</t>
    <phoneticPr fontId="1"/>
  </si>
  <si>
    <r>
      <t>令和</t>
    </r>
    <r>
      <rPr>
        <b/>
        <sz val="18"/>
        <color theme="1"/>
        <rFont val="HGｺﾞｼｯｸM"/>
        <family val="3"/>
        <charset val="128"/>
      </rPr>
      <t>３年</t>
    </r>
    <r>
      <rPr>
        <b/>
        <sz val="18"/>
        <rFont val="HGｺﾞｼｯｸM"/>
        <family val="3"/>
        <charset val="128"/>
      </rPr>
      <t>度 処遇改善等加算Ⅱ及び職員処遇改善費の
加算見込額積算表</t>
    </r>
    <rPh sb="0" eb="1">
      <t>レイ</t>
    </rPh>
    <rPh sb="1" eb="2">
      <t>ワ</t>
    </rPh>
    <rPh sb="3" eb="5">
      <t>ネンド</t>
    </rPh>
    <rPh sb="6" eb="8">
      <t>ショグウ</t>
    </rPh>
    <rPh sb="8" eb="10">
      <t>カイゼン</t>
    </rPh>
    <rPh sb="10" eb="11">
      <t>トウ</t>
    </rPh>
    <rPh sb="11" eb="13">
      <t>カサン</t>
    </rPh>
    <rPh sb="14" eb="15">
      <t>オヨ</t>
    </rPh>
    <rPh sb="16" eb="18">
      <t>ショクイン</t>
    </rPh>
    <rPh sb="18" eb="20">
      <t>ショグウ</t>
    </rPh>
    <rPh sb="20" eb="22">
      <t>カイゼン</t>
    </rPh>
    <rPh sb="22" eb="23">
      <t>ヒ</t>
    </rPh>
    <rPh sb="25" eb="27">
      <t>カサン</t>
    </rPh>
    <rPh sb="27" eb="29">
      <t>ミコ</t>
    </rPh>
    <rPh sb="29" eb="30">
      <t>ガク</t>
    </rPh>
    <rPh sb="30" eb="32">
      <t>セキサン</t>
    </rPh>
    <rPh sb="32" eb="33">
      <t>ヒョウ</t>
    </rPh>
    <phoneticPr fontId="4"/>
  </si>
  <si>
    <t>h.</t>
    <phoneticPr fontId="1"/>
  </si>
  <si>
    <t>令和３年度加算算定対象人数等認定申請書（処遇改善等加算Ⅱ及び職員処遇改善費）</t>
    <rPh sb="0" eb="2">
      <t>レイワ</t>
    </rPh>
    <rPh sb="3" eb="5">
      <t>ネンド</t>
    </rPh>
    <rPh sb="5" eb="7">
      <t>カサン</t>
    </rPh>
    <rPh sb="7" eb="9">
      <t>サンテイ</t>
    </rPh>
    <rPh sb="9" eb="11">
      <t>タイショウ</t>
    </rPh>
    <rPh sb="11" eb="13">
      <t>ニンズウ</t>
    </rPh>
    <rPh sb="13" eb="14">
      <t>ナド</t>
    </rPh>
    <rPh sb="14" eb="16">
      <t>ニンテイ</t>
    </rPh>
    <rPh sb="16" eb="19">
      <t>シンセイショ</t>
    </rPh>
    <rPh sb="20" eb="22">
      <t>ショグウ</t>
    </rPh>
    <rPh sb="22" eb="24">
      <t>カイゼン</t>
    </rPh>
    <rPh sb="24" eb="25">
      <t>ナド</t>
    </rPh>
    <rPh sb="25" eb="27">
      <t>カサン</t>
    </rPh>
    <rPh sb="28" eb="29">
      <t>オヨ</t>
    </rPh>
    <rPh sb="30" eb="32">
      <t>ショクイン</t>
    </rPh>
    <rPh sb="32" eb="34">
      <t>ショグウ</t>
    </rPh>
    <rPh sb="34" eb="36">
      <t>カイゼン</t>
    </rPh>
    <rPh sb="36" eb="37">
      <t>ヒ</t>
    </rPh>
    <phoneticPr fontId="1"/>
  </si>
  <si>
    <t>平均年齢別児童数計算表（認定こども園、保育所等）</t>
    <rPh sb="0" eb="2">
      <t>ヘイキン</t>
    </rPh>
    <rPh sb="2" eb="4">
      <t>ネンレイ</t>
    </rPh>
    <rPh sb="4" eb="5">
      <t>ベツ</t>
    </rPh>
    <rPh sb="5" eb="7">
      <t>ジドウ</t>
    </rPh>
    <rPh sb="7" eb="8">
      <t>スウ</t>
    </rPh>
    <rPh sb="8" eb="10">
      <t>ケイサン</t>
    </rPh>
    <rPh sb="10" eb="11">
      <t>ヒョウ</t>
    </rPh>
    <rPh sb="12" eb="14">
      <t>ニンテイ</t>
    </rPh>
    <rPh sb="17" eb="18">
      <t>エン</t>
    </rPh>
    <rPh sb="19" eb="21">
      <t>ホイク</t>
    </rPh>
    <rPh sb="21" eb="22">
      <t>ショ</t>
    </rPh>
    <rPh sb="22" eb="23">
      <t>トウ</t>
    </rPh>
    <phoneticPr fontId="1"/>
  </si>
  <si>
    <t>施設・事業所名</t>
    <rPh sb="0" eb="2">
      <t>シセツ</t>
    </rPh>
    <rPh sb="3" eb="6">
      <t>ジギョウショ</t>
    </rPh>
    <rPh sb="6" eb="7">
      <t>メイ</t>
    </rPh>
    <phoneticPr fontId="1"/>
  </si>
  <si>
    <t>黄緑セルは入力項目、グレー・黄色（オレンジ）セルは自動計算。</t>
    <rPh sb="0" eb="2">
      <t>キミドリ</t>
    </rPh>
    <rPh sb="5" eb="7">
      <t>ニュウリョク</t>
    </rPh>
    <rPh sb="7" eb="9">
      <t>コウモク</t>
    </rPh>
    <rPh sb="14" eb="16">
      <t>キイロ</t>
    </rPh>
    <rPh sb="25" eb="27">
      <t>ジドウ</t>
    </rPh>
    <rPh sb="27" eb="29">
      <t>ケイサン</t>
    </rPh>
    <phoneticPr fontId="1"/>
  </si>
  <si>
    <t>子ども数は、月初日利用子ども数を入力すること。</t>
    <rPh sb="0" eb="1">
      <t>コ</t>
    </rPh>
    <rPh sb="3" eb="4">
      <t>カズ</t>
    </rPh>
    <rPh sb="6" eb="7">
      <t>ツキ</t>
    </rPh>
    <rPh sb="7" eb="9">
      <t>ショニチ</t>
    </rPh>
    <rPh sb="9" eb="11">
      <t>リヨウ</t>
    </rPh>
    <rPh sb="11" eb="12">
      <t>コ</t>
    </rPh>
    <rPh sb="14" eb="15">
      <t>カズ</t>
    </rPh>
    <rPh sb="16" eb="18">
      <t>ニュウリョク</t>
    </rPh>
    <phoneticPr fontId="1"/>
  </si>
  <si>
    <t>小規模保育所、事業所内保育所については、１，２歳児、０歳児欄に記入すること。</t>
    <rPh sb="0" eb="3">
      <t>ショウキボ</t>
    </rPh>
    <rPh sb="3" eb="6">
      <t>ホイクショ</t>
    </rPh>
    <rPh sb="7" eb="10">
      <t>ジギョウショ</t>
    </rPh>
    <rPh sb="10" eb="11">
      <t>ナイ</t>
    </rPh>
    <rPh sb="11" eb="14">
      <t>ホイクショ</t>
    </rPh>
    <rPh sb="23" eb="25">
      <t>サイジ</t>
    </rPh>
    <rPh sb="27" eb="29">
      <t>サイジ</t>
    </rPh>
    <rPh sb="29" eb="30">
      <t>ラン</t>
    </rPh>
    <rPh sb="31" eb="33">
      <t>キニュウ</t>
    </rPh>
    <phoneticPr fontId="1"/>
  </si>
  <si>
    <t>（１）前年度の利用子ども数の実績</t>
    <rPh sb="3" eb="6">
      <t>ゼンネンド</t>
    </rPh>
    <rPh sb="7" eb="9">
      <t>リヨウ</t>
    </rPh>
    <rPh sb="9" eb="10">
      <t>コ</t>
    </rPh>
    <rPh sb="12" eb="13">
      <t>カズ</t>
    </rPh>
    <rPh sb="14" eb="16">
      <t>ジッセキ</t>
    </rPh>
    <phoneticPr fontId="1"/>
  </si>
  <si>
    <t>令和２年度</t>
    <rPh sb="0" eb="2">
      <t>レイワ</t>
    </rPh>
    <rPh sb="3" eb="5">
      <t>ネンド</t>
    </rPh>
    <phoneticPr fontId="1"/>
  </si>
  <si>
    <t>平均
子ども数</t>
    <rPh sb="0" eb="2">
      <t>ヘイキン</t>
    </rPh>
    <phoneticPr fontId="1"/>
  </si>
  <si>
    <t>実績</t>
    <rPh sb="0" eb="2">
      <t>ジッセキ</t>
    </rPh>
    <phoneticPr fontId="1"/>
  </si>
  <si>
    <t>４歳以上児</t>
    <rPh sb="1" eb="2">
      <t>サイ</t>
    </rPh>
    <rPh sb="4" eb="5">
      <t>ジ</t>
    </rPh>
    <phoneticPr fontId="1"/>
  </si>
  <si>
    <t>子ども数</t>
    <rPh sb="0" eb="1">
      <t>コ</t>
    </rPh>
    <rPh sb="3" eb="4">
      <t>カズ</t>
    </rPh>
    <phoneticPr fontId="1"/>
  </si>
  <si>
    <t>伸び率</t>
    <rPh sb="0" eb="1">
      <t>ノ</t>
    </rPh>
    <rPh sb="2" eb="3">
      <t>リツ</t>
    </rPh>
    <phoneticPr fontId="1"/>
  </si>
  <si>
    <t xml:space="preserve"> </t>
    <phoneticPr fontId="1"/>
  </si>
  <si>
    <t>３歳児</t>
    <rPh sb="1" eb="3">
      <t>サイジ</t>
    </rPh>
    <phoneticPr fontId="1"/>
  </si>
  <si>
    <r>
      <rPr>
        <b/>
        <u/>
        <sz val="10"/>
        <rFont val="HGｺﾞｼｯｸM"/>
        <family val="3"/>
        <charset val="128"/>
      </rPr>
      <t>うち</t>
    </r>
    <r>
      <rPr>
        <sz val="10"/>
        <rFont val="HGｺﾞｼｯｸM"/>
        <family val="3"/>
        <charset val="128"/>
      </rPr>
      <t>満３歳児</t>
    </r>
    <r>
      <rPr>
        <sz val="11"/>
        <rFont val="HGｺﾞｼｯｸM"/>
        <family val="3"/>
        <charset val="128"/>
      </rPr>
      <t xml:space="preserve">
</t>
    </r>
    <r>
      <rPr>
        <sz val="8"/>
        <rFont val="HGｺﾞｼｯｸM"/>
        <family val="3"/>
        <charset val="128"/>
      </rPr>
      <t>（認定こども園）</t>
    </r>
    <rPh sb="2" eb="3">
      <t>マン</t>
    </rPh>
    <rPh sb="4" eb="6">
      <t>サイジ</t>
    </rPh>
    <rPh sb="8" eb="10">
      <t>ニン</t>
    </rPh>
    <phoneticPr fontId="1"/>
  </si>
  <si>
    <t>１，２歳児</t>
    <rPh sb="3" eb="5">
      <t>サイジ</t>
    </rPh>
    <phoneticPr fontId="1"/>
  </si>
  <si>
    <t>合計</t>
    <rPh sb="0" eb="2">
      <t>ゴウケイ</t>
    </rPh>
    <phoneticPr fontId="1"/>
  </si>
  <si>
    <t>（２）当年度の見込平均利用子ども数</t>
    <rPh sb="3" eb="6">
      <t>トウネンド</t>
    </rPh>
    <rPh sb="7" eb="9">
      <t>ミコミ</t>
    </rPh>
    <rPh sb="9" eb="11">
      <t>ヘイキン</t>
    </rPh>
    <rPh sb="11" eb="13">
      <t>リヨウ</t>
    </rPh>
    <rPh sb="13" eb="14">
      <t>コ</t>
    </rPh>
    <rPh sb="16" eb="17">
      <t>スウ</t>
    </rPh>
    <phoneticPr fontId="1"/>
  </si>
  <si>
    <t>令和３年度</t>
    <rPh sb="0" eb="2">
      <t>レイワ</t>
    </rPh>
    <rPh sb="3" eb="5">
      <t>ネンド</t>
    </rPh>
    <phoneticPr fontId="1"/>
  </si>
  <si>
    <t>見込み（４月実績×（１）で算出された伸び率）</t>
    <rPh sb="0" eb="2">
      <t>ミコ</t>
    </rPh>
    <phoneticPr fontId="1"/>
  </si>
  <si>
    <r>
      <rPr>
        <b/>
        <u/>
        <sz val="11"/>
        <rFont val="HGｺﾞｼｯｸM"/>
        <family val="3"/>
        <charset val="128"/>
      </rPr>
      <t>うち</t>
    </r>
    <r>
      <rPr>
        <sz val="11"/>
        <rFont val="HGｺﾞｼｯｸM"/>
        <family val="3"/>
        <charset val="128"/>
      </rPr>
      <t xml:space="preserve">満３歳児
</t>
    </r>
    <r>
      <rPr>
        <sz val="8"/>
        <rFont val="HGｺﾞｼｯｸM"/>
        <family val="3"/>
        <charset val="128"/>
      </rPr>
      <t>（認定こども園）</t>
    </r>
    <rPh sb="2" eb="3">
      <t>マン</t>
    </rPh>
    <rPh sb="4" eb="6">
      <t>サイジ</t>
    </rPh>
    <phoneticPr fontId="1"/>
  </si>
  <si>
    <t>※各月の初日人数は各施設の面積基準を下回らないこと。</t>
    <rPh sb="1" eb="3">
      <t>カクツキ</t>
    </rPh>
    <rPh sb="4" eb="6">
      <t>ショニチ</t>
    </rPh>
    <rPh sb="6" eb="8">
      <t>ニンズウ</t>
    </rPh>
    <rPh sb="9" eb="12">
      <t>カクシセツ</t>
    </rPh>
    <rPh sb="13" eb="15">
      <t>メンセキ</t>
    </rPh>
    <rPh sb="15" eb="17">
      <t>キジュン</t>
    </rPh>
    <rPh sb="18" eb="20">
      <t>シタマワ</t>
    </rPh>
    <phoneticPr fontId="1"/>
  </si>
  <si>
    <t>（３）当年度の見込平均利用子ども数（（２）により難い場合）</t>
    <rPh sb="3" eb="6">
      <t>トウネンド</t>
    </rPh>
    <rPh sb="7" eb="9">
      <t>ミコ</t>
    </rPh>
    <rPh sb="9" eb="11">
      <t>ヘイキン</t>
    </rPh>
    <rPh sb="11" eb="14">
      <t>リヨウコ</t>
    </rPh>
    <rPh sb="16" eb="17">
      <t>カズ</t>
    </rPh>
    <rPh sb="24" eb="25">
      <t>ガタ</t>
    </rPh>
    <rPh sb="26" eb="28">
      <t>バアイ</t>
    </rPh>
    <phoneticPr fontId="1"/>
  </si>
  <si>
    <t>見込み</t>
    <rPh sb="0" eb="2">
      <t>ミコ</t>
    </rPh>
    <phoneticPr fontId="1"/>
  </si>
  <si>
    <t>（２）により難い理由（（３）の算出結果を使用する場合に記入）</t>
    <rPh sb="6" eb="7">
      <t>ガタ</t>
    </rPh>
    <rPh sb="8" eb="10">
      <t>リユウ</t>
    </rPh>
    <rPh sb="15" eb="17">
      <t>サンシュツ</t>
    </rPh>
    <rPh sb="17" eb="19">
      <t>ケッカ</t>
    </rPh>
    <rPh sb="20" eb="22">
      <t>シヨウ</t>
    </rPh>
    <rPh sb="24" eb="26">
      <t>バアイ</t>
    </rPh>
    <rPh sb="27" eb="29">
      <t>キニュウ</t>
    </rPh>
    <phoneticPr fontId="1"/>
  </si>
  <si>
    <t>「人数Ａ」及び「人数Ｂ」の算定の基礎となる職員数
　　（ａ～hの合計：小数点第１位四捨五入）</t>
    <rPh sb="1" eb="3">
      <t>ニンズウ</t>
    </rPh>
    <rPh sb="5" eb="6">
      <t>オヨ</t>
    </rPh>
    <rPh sb="8" eb="10">
      <t>ニンズウ</t>
    </rPh>
    <rPh sb="13" eb="15">
      <t>サンテイ</t>
    </rPh>
    <rPh sb="16" eb="18">
      <t>キソ</t>
    </rPh>
    <rPh sb="21" eb="24">
      <t>ショクインスウ</t>
    </rPh>
    <rPh sb="32" eb="34">
      <t>ゴウケイ</t>
    </rPh>
    <rPh sb="35" eb="38">
      <t>ショウスウテン</t>
    </rPh>
    <rPh sb="38" eb="39">
      <t>ダイ</t>
    </rPh>
    <rPh sb="40" eb="41">
      <t>イ</t>
    </rPh>
    <rPh sb="41" eb="45">
      <t>シシャゴニュウ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</si>
</sst>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quot;人&quot;"/>
    <numFmt numFmtId="177" formatCode="0_ "/>
    <numFmt numFmtId="178" formatCode="0_);[Red]\(0\)"/>
    <numFmt numFmtId="179" formatCode="0&quot;人&quot;"/>
    <numFmt numFmtId="180" formatCode="0.0_ "/>
    <numFmt numFmtId="181" formatCode="#,##0_ "/>
    <numFmt numFmtId="182" formatCode="[$-411]ggge&quot;年&quot;m&quot;月&quot;d&quot;日&quot;;@"/>
    <numFmt numFmtId="183" formatCode="#,##0&quot;月&quot;\ "/>
    <numFmt numFmtId="184" formatCode="#,##0&quot;人&quot;\ "/>
    <numFmt numFmtId="185" formatCode="0.00_ "/>
    <numFmt numFmtId="186" formatCode="#,##0.0&quot;人&quot;\ "/>
  </numFmts>
  <fonts count="53">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font>
    <font>
      <sz val="6"/>
      <name val="ＭＳ Ｐゴシック"/>
      <family val="3"/>
      <charset val="128"/>
    </font>
    <font>
      <sz val="11"/>
      <name val="明朝"/>
      <family val="3"/>
      <charset val="128"/>
    </font>
    <font>
      <sz val="12"/>
      <name val="ＭＳ ゴシック"/>
      <family val="3"/>
      <charset val="128"/>
    </font>
    <font>
      <sz val="10"/>
      <name val="ＭＳ 明朝"/>
      <family val="1"/>
      <charset val="128"/>
    </font>
    <font>
      <sz val="11"/>
      <color indexed="8"/>
      <name val="ＭＳ Ｐゴシック"/>
      <family val="3"/>
      <charset val="128"/>
    </font>
    <font>
      <sz val="11"/>
      <name val="ＭＳ Ｐ明朝"/>
      <family val="1"/>
      <charset val="128"/>
    </font>
    <font>
      <sz val="10"/>
      <name val="ＭＳ Ｐ明朝"/>
      <family val="1"/>
      <charset val="128"/>
    </font>
    <font>
      <sz val="6"/>
      <name val="ＭＳ Ｐゴシック"/>
      <family val="3"/>
      <charset val="128"/>
      <scheme val="minor"/>
    </font>
    <font>
      <sz val="20"/>
      <name val="ＭＳ Ｐ明朝"/>
      <family val="1"/>
      <charset val="128"/>
    </font>
    <font>
      <sz val="18"/>
      <name val="ＭＳ Ｐ明朝"/>
      <family val="1"/>
      <charset val="128"/>
    </font>
    <font>
      <b/>
      <sz val="28"/>
      <name val="HGPｺﾞｼｯｸM"/>
      <family val="3"/>
      <charset val="128"/>
    </font>
    <font>
      <sz val="12"/>
      <name val="HGPｺﾞｼｯｸM"/>
      <family val="3"/>
      <charset val="128"/>
    </font>
    <font>
      <b/>
      <sz val="18"/>
      <name val="HGｺﾞｼｯｸM"/>
      <family val="3"/>
      <charset val="128"/>
    </font>
    <font>
      <sz val="12"/>
      <name val="HGS創英角ｺﾞｼｯｸUB"/>
      <family val="3"/>
      <charset val="128"/>
    </font>
    <font>
      <sz val="9"/>
      <color indexed="81"/>
      <name val="ＭＳ Ｐゴシック"/>
      <family val="3"/>
      <charset val="128"/>
    </font>
    <font>
      <sz val="11"/>
      <name val="HGP創英角ｺﾞｼｯｸUB"/>
      <family val="3"/>
      <charset val="128"/>
    </font>
    <font>
      <sz val="11"/>
      <name val="HGS創英角ｺﾞｼｯｸUB"/>
      <family val="3"/>
      <charset val="128"/>
    </font>
    <font>
      <sz val="9"/>
      <color indexed="81"/>
      <name val="MS P ゴシック"/>
      <family val="3"/>
      <charset val="128"/>
    </font>
    <font>
      <sz val="11"/>
      <name val="ＭＳ Ｐゴシック"/>
      <family val="2"/>
      <charset val="128"/>
      <scheme val="minor"/>
    </font>
    <font>
      <b/>
      <sz val="12"/>
      <name val="HGPｺﾞｼｯｸM"/>
      <family val="3"/>
      <charset val="128"/>
    </font>
    <font>
      <sz val="12"/>
      <name val="HGP創英角ﾎﾟｯﾌﾟ体"/>
      <family val="3"/>
      <charset val="128"/>
    </font>
    <font>
      <sz val="11"/>
      <name val="HGPｺﾞｼｯｸM"/>
      <family val="3"/>
      <charset val="128"/>
    </font>
    <font>
      <sz val="14"/>
      <name val="HGP創英角ｺﾞｼｯｸUB"/>
      <family val="3"/>
      <charset val="128"/>
    </font>
    <font>
      <sz val="20"/>
      <name val="ＭＳ Ｐゴシック"/>
      <family val="2"/>
      <charset val="128"/>
      <scheme val="minor"/>
    </font>
    <font>
      <sz val="12"/>
      <name val="ＭＳ Ｐゴシック"/>
      <family val="2"/>
      <charset val="128"/>
      <scheme val="minor"/>
    </font>
    <font>
      <sz val="14"/>
      <name val="ＭＳ Ｐゴシック"/>
      <family val="3"/>
      <charset val="128"/>
      <scheme val="minor"/>
    </font>
    <font>
      <sz val="12"/>
      <name val="HGP創英角ｺﾞｼｯｸUB"/>
      <family val="3"/>
      <charset val="128"/>
    </font>
    <font>
      <sz val="11"/>
      <name val="ＭＳ Ｐゴシック"/>
      <family val="3"/>
      <charset val="128"/>
      <scheme val="minor"/>
    </font>
    <font>
      <sz val="16"/>
      <name val="HGP創英角ｺﾞｼｯｸUB"/>
      <family val="3"/>
      <charset val="128"/>
    </font>
    <font>
      <b/>
      <sz val="14"/>
      <name val="ＭＳ Ｐゴシック"/>
      <family val="3"/>
      <charset val="128"/>
      <scheme val="minor"/>
    </font>
    <font>
      <b/>
      <sz val="18"/>
      <color theme="1"/>
      <name val="HGｺﾞｼｯｸM"/>
      <family val="3"/>
      <charset val="128"/>
    </font>
    <font>
      <sz val="14"/>
      <color theme="1"/>
      <name val="HGP創英角ｺﾞｼｯｸUB"/>
      <family val="3"/>
      <charset val="128"/>
    </font>
    <font>
      <sz val="18"/>
      <color theme="1"/>
      <name val="ＭＳ Ｐ明朝"/>
      <family val="1"/>
      <charset val="128"/>
    </font>
    <font>
      <sz val="11"/>
      <color theme="1"/>
      <name val="ＭＳ Ｐ明朝"/>
      <family val="1"/>
      <charset val="128"/>
    </font>
    <font>
      <sz val="11"/>
      <color theme="1"/>
      <name val="HGｺﾞｼｯｸM"/>
      <family val="3"/>
      <charset val="128"/>
    </font>
    <font>
      <sz val="12"/>
      <color theme="1"/>
      <name val="HGｺﾞｼｯｸE"/>
      <family val="3"/>
      <charset val="128"/>
    </font>
    <font>
      <b/>
      <sz val="24"/>
      <color theme="1"/>
      <name val="HGｺﾞｼｯｸM"/>
      <family val="3"/>
      <charset val="128"/>
    </font>
    <font>
      <sz val="12"/>
      <color theme="1"/>
      <name val="HGｺﾞｼｯｸM"/>
      <family val="3"/>
      <charset val="128"/>
    </font>
    <font>
      <b/>
      <sz val="14"/>
      <color theme="1"/>
      <name val="HGｺﾞｼｯｸM"/>
      <family val="3"/>
      <charset val="128"/>
    </font>
    <font>
      <b/>
      <sz val="11"/>
      <name val="HGｺﾞｼｯｸM"/>
      <family val="3"/>
      <charset val="128"/>
    </font>
    <font>
      <b/>
      <sz val="11"/>
      <color theme="1"/>
      <name val="HGｺﾞｼｯｸM"/>
      <family val="3"/>
      <charset val="128"/>
    </font>
    <font>
      <sz val="11"/>
      <name val="HGｺﾞｼｯｸM"/>
      <family val="3"/>
      <charset val="128"/>
    </font>
    <font>
      <b/>
      <u/>
      <sz val="10"/>
      <name val="HGｺﾞｼｯｸM"/>
      <family val="3"/>
      <charset val="128"/>
    </font>
    <font>
      <sz val="10"/>
      <name val="HGｺﾞｼｯｸM"/>
      <family val="3"/>
      <charset val="128"/>
    </font>
    <font>
      <sz val="8"/>
      <name val="HGｺﾞｼｯｸM"/>
      <family val="3"/>
      <charset val="128"/>
    </font>
    <font>
      <b/>
      <u/>
      <sz val="11"/>
      <name val="HGｺﾞｼｯｸM"/>
      <family val="3"/>
      <charset val="128"/>
    </font>
    <font>
      <b/>
      <sz val="12"/>
      <color theme="1"/>
      <name val="HGｺﾞｼｯｸM"/>
      <family val="3"/>
      <charset val="128"/>
    </font>
    <font>
      <sz val="9"/>
      <color indexed="10"/>
      <name val="MS P ゴシック"/>
      <family val="3"/>
      <charset val="128"/>
    </font>
    <font>
      <b/>
      <sz val="12"/>
      <color indexed="10"/>
      <name val="MS P ゴシック"/>
      <family val="3"/>
      <charset val="128"/>
    </font>
  </fonts>
  <fills count="11">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rgb="FF99FF99"/>
        <bgColor indexed="64"/>
      </patternFill>
    </fill>
    <fill>
      <patternFill patternType="solid">
        <fgColor theme="0" tint="-0.499984740745262"/>
        <bgColor indexed="64"/>
      </patternFill>
    </fill>
    <fill>
      <patternFill patternType="solid">
        <fgColor rgb="FFCCFF99"/>
        <bgColor indexed="64"/>
      </patternFill>
    </fill>
    <fill>
      <patternFill patternType="solid">
        <fgColor rgb="FFC4FEA4"/>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s>
  <borders count="121">
    <border>
      <left/>
      <right/>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diagonal/>
    </border>
    <border>
      <left/>
      <right style="thin">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top/>
      <bottom style="medium">
        <color auto="1"/>
      </bottom>
      <diagonal/>
    </border>
    <border>
      <left/>
      <right/>
      <top style="medium">
        <color auto="1"/>
      </top>
      <bottom style="medium">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thin">
        <color auto="1"/>
      </right>
      <top style="medium">
        <color indexed="64"/>
      </top>
      <bottom style="medium">
        <color indexed="64"/>
      </bottom>
      <diagonal/>
    </border>
    <border>
      <left/>
      <right style="medium">
        <color auto="1"/>
      </right>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diagonal/>
    </border>
    <border>
      <left/>
      <right/>
      <top style="dotted">
        <color indexed="64"/>
      </top>
      <bottom/>
      <diagonal/>
    </border>
    <border>
      <left/>
      <right/>
      <top style="medium">
        <color auto="1"/>
      </top>
      <bottom/>
      <diagonal/>
    </border>
    <border>
      <left style="medium">
        <color indexed="64"/>
      </left>
      <right/>
      <top style="thin">
        <color auto="1"/>
      </top>
      <bottom style="medium">
        <color indexed="64"/>
      </bottom>
      <diagonal/>
    </border>
    <border>
      <left/>
      <right/>
      <top/>
      <bottom style="medium">
        <color indexed="64"/>
      </bottom>
      <diagonal/>
    </border>
    <border>
      <left style="thin">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medium">
        <color auto="1"/>
      </top>
      <bottom style="thin">
        <color indexed="64"/>
      </bottom>
      <diagonal/>
    </border>
    <border>
      <left/>
      <right style="thin">
        <color auto="1"/>
      </right>
      <top style="medium">
        <color auto="1"/>
      </top>
      <bottom style="thin">
        <color indexed="64"/>
      </bottom>
      <diagonal/>
    </border>
    <border>
      <left/>
      <right style="medium">
        <color auto="1"/>
      </right>
      <top style="thin">
        <color indexed="64"/>
      </top>
      <bottom style="medium">
        <color auto="1"/>
      </bottom>
      <diagonal/>
    </border>
    <border>
      <left/>
      <right style="double">
        <color auto="1"/>
      </right>
      <top/>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diagonal/>
    </border>
    <border>
      <left/>
      <right style="thick">
        <color indexed="64"/>
      </right>
      <top/>
      <bottom style="thick">
        <color indexed="64"/>
      </bottom>
      <diagonal/>
    </border>
    <border>
      <left style="medium">
        <color indexed="64"/>
      </left>
      <right/>
      <top style="thin">
        <color indexed="64"/>
      </top>
      <bottom/>
      <diagonal/>
    </border>
    <border>
      <left/>
      <right/>
      <top/>
      <bottom style="thick">
        <color indexed="64"/>
      </bottom>
      <diagonal/>
    </border>
    <border>
      <left/>
      <right style="thick">
        <color indexed="64"/>
      </right>
      <top style="medium">
        <color indexed="64"/>
      </top>
      <bottom style="medium">
        <color indexed="64"/>
      </bottom>
      <diagonal/>
    </border>
    <border>
      <left style="thick">
        <color indexed="64"/>
      </left>
      <right/>
      <top/>
      <bottom style="thick">
        <color indexed="64"/>
      </bottom>
      <diagonal/>
    </border>
    <border>
      <left style="thin">
        <color indexed="64"/>
      </left>
      <right/>
      <top/>
      <bottom style="hair">
        <color indexed="64"/>
      </bottom>
      <diagonal/>
    </border>
    <border>
      <left/>
      <right/>
      <top/>
      <bottom style="hair">
        <color indexed="64"/>
      </bottom>
      <diagonal/>
    </border>
    <border>
      <left/>
      <right/>
      <top style="hair">
        <color indexed="64"/>
      </top>
      <bottom style="thin">
        <color indexed="64"/>
      </bottom>
      <diagonal/>
    </border>
    <border>
      <left/>
      <right style="medium">
        <color indexed="64"/>
      </right>
      <top/>
      <bottom style="medium">
        <color indexed="64"/>
      </bottom>
      <diagonal/>
    </border>
    <border>
      <left style="thin">
        <color auto="1"/>
      </left>
      <right/>
      <top style="hair">
        <color auto="1"/>
      </top>
      <bottom style="thin">
        <color auto="1"/>
      </bottom>
      <diagonal/>
    </border>
    <border>
      <left/>
      <right style="medium">
        <color indexed="64"/>
      </right>
      <top style="hair">
        <color auto="1"/>
      </top>
      <bottom style="thin">
        <color auto="1"/>
      </bottom>
      <diagonal/>
    </border>
    <border>
      <left/>
      <right style="medium">
        <color indexed="64"/>
      </right>
      <top/>
      <bottom style="hair">
        <color auto="1"/>
      </bottom>
      <diagonal/>
    </border>
    <border>
      <left style="medium">
        <color indexed="64"/>
      </left>
      <right/>
      <top style="hair">
        <color auto="1"/>
      </top>
      <bottom style="medium">
        <color indexed="64"/>
      </bottom>
      <diagonal/>
    </border>
    <border>
      <left/>
      <right/>
      <top style="hair">
        <color indexed="64"/>
      </top>
      <bottom style="medium">
        <color indexed="64"/>
      </bottom>
      <diagonal/>
    </border>
    <border>
      <left/>
      <right style="medium">
        <color indexed="64"/>
      </right>
      <top style="hair">
        <color auto="1"/>
      </top>
      <bottom style="medium">
        <color indexed="64"/>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medium">
        <color auto="1"/>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style="thin">
        <color theme="0" tint="-0.249977111117893"/>
      </right>
      <top style="dotted">
        <color indexed="64"/>
      </top>
      <bottom style="dotted">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medium">
        <color indexed="64"/>
      </left>
      <right/>
      <top/>
      <bottom style="hair">
        <color auto="1"/>
      </bottom>
      <diagonal/>
    </border>
    <border>
      <left/>
      <right style="thin">
        <color auto="1"/>
      </right>
      <top style="dotted">
        <color indexed="64"/>
      </top>
      <bottom style="thin">
        <color auto="1"/>
      </bottom>
      <diagonal/>
    </border>
    <border>
      <left style="thin">
        <color auto="1"/>
      </left>
      <right/>
      <top style="medium">
        <color auto="1"/>
      </top>
      <bottom style="medium">
        <color auto="1"/>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double">
        <color indexed="64"/>
      </top>
      <bottom style="medium">
        <color indexed="64"/>
      </bottom>
      <diagonal/>
    </border>
    <border>
      <left/>
      <right style="thin">
        <color indexed="64"/>
      </right>
      <top/>
      <bottom style="medium">
        <color indexed="64"/>
      </bottom>
      <diagonal/>
    </border>
  </borders>
  <cellStyleXfs count="26">
    <xf numFmtId="0" fontId="0" fillId="0" borderId="0">
      <alignment vertical="center"/>
    </xf>
    <xf numFmtId="0" fontId="3" fillId="0" borderId="0">
      <alignment vertical="center"/>
    </xf>
    <xf numFmtId="0" fontId="5" fillId="0" borderId="0"/>
    <xf numFmtId="0" fontId="2" fillId="0" borderId="0">
      <alignment vertical="center"/>
    </xf>
    <xf numFmtId="38" fontId="2"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6" fillId="0" borderId="0">
      <alignment vertical="center"/>
    </xf>
    <xf numFmtId="0" fontId="3" fillId="0" borderId="0">
      <alignment vertical="center"/>
    </xf>
    <xf numFmtId="0" fontId="8" fillId="0" borderId="0">
      <alignment vertical="center"/>
    </xf>
    <xf numFmtId="0" fontId="7" fillId="0" borderId="0"/>
    <xf numFmtId="0" fontId="2" fillId="0" borderId="0">
      <alignment vertical="center"/>
    </xf>
    <xf numFmtId="0" fontId="2" fillId="0" borderId="0">
      <alignment vertical="center"/>
    </xf>
    <xf numFmtId="0" fontId="7" fillId="0" borderId="0">
      <alignment vertical="center"/>
    </xf>
    <xf numFmtId="0" fontId="2" fillId="0" borderId="0">
      <alignment vertical="center"/>
    </xf>
    <xf numFmtId="0" fontId="3" fillId="0" borderId="0"/>
    <xf numFmtId="0" fontId="2" fillId="0" borderId="0">
      <alignment vertical="center"/>
    </xf>
    <xf numFmtId="9" fontId="3" fillId="0" borderId="0" applyFont="0" applyFill="0" applyBorder="0" applyAlignment="0" applyProtection="0"/>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5" fillId="0" borderId="0"/>
  </cellStyleXfs>
  <cellXfs count="459">
    <xf numFmtId="0" fontId="0" fillId="0" borderId="0" xfId="0">
      <alignment vertical="center"/>
    </xf>
    <xf numFmtId="0" fontId="9" fillId="2" borderId="0" xfId="0" applyFont="1" applyFill="1">
      <alignment vertical="center"/>
    </xf>
    <xf numFmtId="0" fontId="9" fillId="5" borderId="0" xfId="0" applyFont="1" applyFill="1">
      <alignment vertical="center"/>
    </xf>
    <xf numFmtId="0" fontId="9" fillId="0" borderId="0" xfId="0" applyFont="1" applyFill="1">
      <alignment vertical="center"/>
    </xf>
    <xf numFmtId="0" fontId="9" fillId="2" borderId="0" xfId="0" applyFont="1" applyFill="1" applyProtection="1">
      <alignment vertical="center"/>
    </xf>
    <xf numFmtId="0" fontId="12" fillId="2" borderId="0" xfId="0" applyFont="1" applyFill="1" applyAlignment="1" applyProtection="1">
      <alignment horizontal="center" vertical="center"/>
    </xf>
    <xf numFmtId="0" fontId="9" fillId="2" borderId="10" xfId="0" applyFont="1" applyFill="1" applyBorder="1" applyProtection="1">
      <alignment vertical="center"/>
    </xf>
    <xf numFmtId="0" fontId="9" fillId="2" borderId="1" xfId="0" applyFont="1" applyFill="1" applyBorder="1" applyProtection="1">
      <alignment vertical="center"/>
    </xf>
    <xf numFmtId="0" fontId="9" fillId="2" borderId="7" xfId="0" applyFont="1" applyFill="1" applyBorder="1" applyProtection="1">
      <alignment vertical="center"/>
    </xf>
    <xf numFmtId="0" fontId="9" fillId="2" borderId="16" xfId="0" applyFont="1" applyFill="1" applyBorder="1" applyProtection="1">
      <alignment vertical="center"/>
    </xf>
    <xf numFmtId="0" fontId="9" fillId="2" borderId="18" xfId="0" applyFont="1" applyFill="1" applyBorder="1" applyProtection="1">
      <alignment vertical="center"/>
    </xf>
    <xf numFmtId="0" fontId="9" fillId="2" borderId="4" xfId="0" applyFont="1" applyFill="1" applyBorder="1" applyAlignment="1" applyProtection="1">
      <alignment horizontal="left" vertical="center"/>
    </xf>
    <xf numFmtId="0" fontId="9" fillId="2" borderId="4" xfId="0" applyFont="1" applyFill="1" applyBorder="1" applyAlignment="1" applyProtection="1">
      <alignment horizontal="left" vertical="center" wrapText="1"/>
    </xf>
    <xf numFmtId="0" fontId="9" fillId="2" borderId="4" xfId="0" applyFont="1" applyFill="1" applyBorder="1" applyAlignment="1" applyProtection="1">
      <alignment horizontal="center" vertical="center" textRotation="255" shrinkToFit="1"/>
    </xf>
    <xf numFmtId="0" fontId="9" fillId="2" borderId="4" xfId="0" applyFont="1" applyFill="1" applyBorder="1" applyProtection="1">
      <alignment vertical="center"/>
    </xf>
    <xf numFmtId="0" fontId="9" fillId="2" borderId="51" xfId="0" applyFont="1" applyFill="1" applyBorder="1" applyAlignment="1" applyProtection="1">
      <alignment horizontal="left" vertical="center"/>
    </xf>
    <xf numFmtId="0" fontId="9" fillId="2" borderId="52" xfId="0" applyFont="1" applyFill="1" applyBorder="1" applyAlignment="1" applyProtection="1">
      <alignment horizontal="center" vertical="center" textRotation="255" shrinkToFit="1"/>
    </xf>
    <xf numFmtId="0" fontId="9" fillId="2" borderId="52" xfId="0" applyFont="1" applyFill="1" applyBorder="1" applyProtection="1">
      <alignment vertical="center"/>
    </xf>
    <xf numFmtId="0" fontId="9" fillId="2" borderId="52" xfId="0" applyFont="1" applyFill="1" applyBorder="1" applyAlignment="1" applyProtection="1">
      <alignment horizontal="right" vertical="center" wrapText="1"/>
    </xf>
    <xf numFmtId="0" fontId="9" fillId="2" borderId="52" xfId="0" applyFont="1" applyFill="1" applyBorder="1" applyAlignment="1" applyProtection="1">
      <alignment horizontal="right" vertical="center"/>
    </xf>
    <xf numFmtId="0" fontId="9" fillId="2" borderId="57" xfId="0" applyFont="1" applyFill="1" applyBorder="1" applyAlignment="1" applyProtection="1">
      <alignment horizontal="right" vertical="center"/>
    </xf>
    <xf numFmtId="0" fontId="9" fillId="2" borderId="55" xfId="0" applyFont="1" applyFill="1" applyBorder="1" applyAlignment="1" applyProtection="1">
      <alignment horizontal="left" vertical="center"/>
    </xf>
    <xf numFmtId="0" fontId="9" fillId="2" borderId="53" xfId="0" applyFont="1" applyFill="1" applyBorder="1" applyAlignment="1" applyProtection="1">
      <alignment horizontal="center" vertical="center" textRotation="255" shrinkToFit="1"/>
    </xf>
    <xf numFmtId="0" fontId="9" fillId="2" borderId="53" xfId="0" applyFont="1" applyFill="1" applyBorder="1" applyProtection="1">
      <alignment vertical="center"/>
    </xf>
    <xf numFmtId="0" fontId="9" fillId="2" borderId="53" xfId="0" applyFont="1" applyFill="1" applyBorder="1" applyAlignment="1" applyProtection="1">
      <alignment horizontal="right" vertical="center" wrapText="1"/>
    </xf>
    <xf numFmtId="0" fontId="9" fillId="2" borderId="53" xfId="0" applyFont="1" applyFill="1" applyBorder="1" applyAlignment="1" applyProtection="1">
      <alignment horizontal="right" vertical="center"/>
    </xf>
    <xf numFmtId="0" fontId="9" fillId="2" borderId="56" xfId="0" applyFont="1" applyFill="1" applyBorder="1" applyAlignment="1" applyProtection="1">
      <alignment horizontal="right" vertical="center"/>
    </xf>
    <xf numFmtId="0" fontId="9" fillId="2" borderId="0" xfId="0" applyFont="1" applyFill="1" applyBorder="1" applyAlignment="1" applyProtection="1">
      <alignment horizontal="left" vertical="center"/>
    </xf>
    <xf numFmtId="0" fontId="9" fillId="2" borderId="0" xfId="0" applyFont="1" applyFill="1" applyBorder="1" applyAlignment="1" applyProtection="1">
      <alignment horizontal="center" vertical="center" textRotation="255" shrinkToFit="1"/>
    </xf>
    <xf numFmtId="0" fontId="9" fillId="2" borderId="0" xfId="0" applyFont="1" applyFill="1" applyBorder="1" applyProtection="1">
      <alignment vertical="center"/>
    </xf>
    <xf numFmtId="0" fontId="9" fillId="2" borderId="0" xfId="0" applyFont="1" applyFill="1" applyBorder="1" applyAlignment="1" applyProtection="1">
      <alignment horizontal="right" vertical="center" wrapText="1"/>
    </xf>
    <xf numFmtId="0" fontId="9" fillId="2" borderId="0" xfId="0" applyFont="1" applyFill="1" applyBorder="1" applyAlignment="1" applyProtection="1">
      <alignment horizontal="right" vertical="center"/>
    </xf>
    <xf numFmtId="176" fontId="9" fillId="2" borderId="0" xfId="0" applyNumberFormat="1" applyFont="1" applyFill="1" applyBorder="1" applyAlignment="1" applyProtection="1">
      <alignment horizontal="right" vertical="center"/>
    </xf>
    <xf numFmtId="0" fontId="9" fillId="2" borderId="0" xfId="0" applyFont="1" applyFill="1" applyAlignment="1" applyProtection="1">
      <alignment horizontal="center" vertical="center" textRotation="255" shrinkToFit="1"/>
    </xf>
    <xf numFmtId="0" fontId="9" fillId="2" borderId="61" xfId="0" applyFont="1" applyFill="1" applyBorder="1" applyProtection="1">
      <alignment vertical="center"/>
    </xf>
    <xf numFmtId="0" fontId="9" fillId="2" borderId="13" xfId="0" applyFont="1" applyFill="1" applyBorder="1" applyProtection="1">
      <alignment vertical="center"/>
    </xf>
    <xf numFmtId="0" fontId="9" fillId="2" borderId="0" xfId="0" applyFont="1" applyFill="1" applyBorder="1" applyAlignment="1" applyProtection="1">
      <alignment horizontal="left" vertical="center" wrapText="1"/>
    </xf>
    <xf numFmtId="0" fontId="9" fillId="2" borderId="3" xfId="0" applyFont="1" applyFill="1" applyBorder="1" applyAlignment="1" applyProtection="1">
      <alignment horizontal="left" vertical="center"/>
    </xf>
    <xf numFmtId="0" fontId="9" fillId="2" borderId="4" xfId="0" applyFont="1" applyFill="1" applyBorder="1" applyAlignment="1" applyProtection="1">
      <alignment vertical="center" wrapText="1"/>
    </xf>
    <xf numFmtId="0" fontId="9" fillId="2" borderId="4" xfId="0" applyFont="1" applyFill="1" applyBorder="1" applyAlignment="1" applyProtection="1">
      <alignment vertical="center"/>
    </xf>
    <xf numFmtId="0" fontId="9" fillId="2" borderId="9" xfId="0" applyFont="1" applyFill="1" applyBorder="1" applyAlignment="1" applyProtection="1">
      <alignment vertical="center"/>
    </xf>
    <xf numFmtId="0" fontId="17" fillId="2" borderId="0" xfId="20" applyFont="1" applyFill="1" applyBorder="1" applyAlignment="1" applyProtection="1">
      <alignment horizontal="left" vertical="center"/>
    </xf>
    <xf numFmtId="0" fontId="16" fillId="2" borderId="0" xfId="20" applyFont="1" applyFill="1" applyBorder="1" applyAlignment="1" applyProtection="1">
      <alignment horizontal="center" vertical="center"/>
    </xf>
    <xf numFmtId="0" fontId="15" fillId="2" borderId="0" xfId="20" applyFont="1" applyFill="1" applyBorder="1" applyAlignment="1" applyProtection="1">
      <alignment horizontal="center" vertical="center"/>
    </xf>
    <xf numFmtId="0" fontId="9" fillId="2" borderId="3" xfId="0" applyFont="1" applyFill="1" applyBorder="1" applyAlignment="1" applyProtection="1">
      <alignment horizontal="center" vertical="center"/>
    </xf>
    <xf numFmtId="0" fontId="22" fillId="2" borderId="0" xfId="0" applyFont="1" applyFill="1">
      <alignment vertical="center"/>
    </xf>
    <xf numFmtId="0" fontId="22" fillId="0" borderId="0" xfId="0" applyFont="1">
      <alignment vertical="center"/>
    </xf>
    <xf numFmtId="0" fontId="19" fillId="4" borderId="6" xfId="0" applyFont="1" applyFill="1" applyBorder="1" applyProtection="1">
      <alignment vertical="center"/>
    </xf>
    <xf numFmtId="0" fontId="16" fillId="2" borderId="0" xfId="20" applyFont="1" applyFill="1" applyAlignment="1" applyProtection="1">
      <alignment horizontal="center" vertical="center" wrapText="1"/>
    </xf>
    <xf numFmtId="0" fontId="16" fillId="2" borderId="0" xfId="20" applyFont="1" applyFill="1" applyAlignment="1" applyProtection="1">
      <alignment horizontal="center" vertical="center"/>
    </xf>
    <xf numFmtId="0" fontId="9" fillId="2" borderId="0" xfId="0" applyFont="1" applyFill="1" applyBorder="1" applyAlignment="1" applyProtection="1">
      <alignment horizontal="center" vertical="center"/>
    </xf>
    <xf numFmtId="0" fontId="22" fillId="2" borderId="0" xfId="0" applyFont="1" applyFill="1" applyProtection="1">
      <alignment vertical="center"/>
    </xf>
    <xf numFmtId="0" fontId="22" fillId="0" borderId="0" xfId="0" applyFont="1" applyProtection="1">
      <alignment vertical="center"/>
    </xf>
    <xf numFmtId="0" fontId="22" fillId="2" borderId="0" xfId="0" applyFont="1" applyFill="1" applyAlignment="1" applyProtection="1">
      <alignment vertical="center"/>
    </xf>
    <xf numFmtId="0" fontId="27" fillId="2" borderId="0" xfId="0" applyFont="1" applyFill="1" applyAlignment="1" applyProtection="1">
      <alignment horizontal="center" vertical="center"/>
    </xf>
    <xf numFmtId="0" fontId="26" fillId="3" borderId="62" xfId="0" applyFont="1" applyFill="1" applyBorder="1" applyAlignment="1" applyProtection="1">
      <alignment horizontal="center" vertical="center"/>
    </xf>
    <xf numFmtId="180" fontId="19" fillId="3" borderId="64" xfId="0" applyNumberFormat="1" applyFont="1" applyFill="1" applyBorder="1" applyAlignment="1" applyProtection="1">
      <alignment vertical="center"/>
    </xf>
    <xf numFmtId="0" fontId="22" fillId="2" borderId="0" xfId="0" applyFont="1" applyFill="1" applyAlignment="1" applyProtection="1">
      <alignment vertical="center" wrapText="1"/>
    </xf>
    <xf numFmtId="0" fontId="22" fillId="2" borderId="0" xfId="0" applyFont="1" applyFill="1" applyAlignment="1" applyProtection="1">
      <alignment horizontal="left" vertical="center" wrapText="1"/>
    </xf>
    <xf numFmtId="0" fontId="22" fillId="2" borderId="2" xfId="0" applyFont="1" applyFill="1" applyBorder="1" applyAlignment="1" applyProtection="1">
      <alignment horizontal="left" vertical="center" wrapText="1"/>
    </xf>
    <xf numFmtId="0" fontId="19" fillId="4" borderId="7" xfId="0" applyFont="1" applyFill="1" applyBorder="1" applyAlignment="1" applyProtection="1">
      <alignment horizontal="left" vertical="center" shrinkToFit="1"/>
    </xf>
    <xf numFmtId="0" fontId="28" fillId="0" borderId="31" xfId="0" applyFont="1" applyBorder="1" applyAlignment="1" applyProtection="1">
      <alignment vertical="center"/>
    </xf>
    <xf numFmtId="179" fontId="19" fillId="3" borderId="7" xfId="0" applyNumberFormat="1" applyFont="1" applyFill="1" applyBorder="1" applyAlignment="1" applyProtection="1">
      <alignment vertical="center" shrinkToFit="1"/>
    </xf>
    <xf numFmtId="0" fontId="19" fillId="4" borderId="66" xfId="0" applyFont="1" applyFill="1" applyBorder="1" applyAlignment="1" applyProtection="1">
      <alignment horizontal="left" vertical="center" shrinkToFit="1"/>
    </xf>
    <xf numFmtId="0" fontId="28" fillId="0" borderId="65" xfId="0" applyFont="1" applyBorder="1" applyAlignment="1" applyProtection="1">
      <alignment vertical="center"/>
    </xf>
    <xf numFmtId="179" fontId="19" fillId="3" borderId="32" xfId="0" applyNumberFormat="1" applyFont="1" applyFill="1" applyBorder="1" applyAlignment="1" applyProtection="1">
      <alignment vertical="center" shrinkToFit="1"/>
    </xf>
    <xf numFmtId="0" fontId="19" fillId="4" borderId="17" xfId="0" applyFont="1" applyFill="1" applyBorder="1" applyAlignment="1" applyProtection="1">
      <alignment horizontal="left" vertical="center" shrinkToFit="1"/>
    </xf>
    <xf numFmtId="0" fontId="19" fillId="4" borderId="67" xfId="0" applyFont="1" applyFill="1" applyBorder="1" applyAlignment="1" applyProtection="1">
      <alignment horizontal="left" vertical="center" shrinkToFit="1"/>
    </xf>
    <xf numFmtId="0" fontId="28" fillId="0" borderId="0" xfId="0" applyFont="1" applyBorder="1" applyAlignment="1" applyProtection="1">
      <alignment vertical="center"/>
    </xf>
    <xf numFmtId="0" fontId="30" fillId="2" borderId="0" xfId="0" applyFont="1" applyFill="1" applyBorder="1" applyAlignment="1" applyProtection="1">
      <alignment horizontal="right" vertical="center"/>
    </xf>
    <xf numFmtId="0" fontId="27" fillId="0" borderId="42" xfId="0" applyFont="1" applyBorder="1" applyAlignment="1" applyProtection="1">
      <alignment horizontal="center" vertical="center"/>
    </xf>
    <xf numFmtId="0" fontId="22" fillId="2" borderId="0" xfId="0" applyFont="1" applyFill="1" applyBorder="1" applyProtection="1">
      <alignment vertical="center"/>
    </xf>
    <xf numFmtId="0" fontId="22" fillId="0" borderId="1" xfId="0" applyFont="1" applyBorder="1" applyAlignment="1" applyProtection="1">
      <alignment horizontal="center" vertical="center"/>
    </xf>
    <xf numFmtId="0" fontId="22" fillId="0" borderId="65" xfId="0" applyFont="1" applyBorder="1" applyAlignment="1" applyProtection="1">
      <alignment horizontal="center" vertical="center"/>
    </xf>
    <xf numFmtId="180" fontId="30" fillId="3" borderId="64" xfId="0" applyNumberFormat="1" applyFont="1" applyFill="1" applyBorder="1" applyAlignment="1" applyProtection="1">
      <alignment vertical="center"/>
    </xf>
    <xf numFmtId="0" fontId="22" fillId="0" borderId="70" xfId="0" applyFont="1" applyBorder="1" applyAlignment="1" applyProtection="1">
      <alignment horizontal="center" vertical="center"/>
    </xf>
    <xf numFmtId="0" fontId="22" fillId="0" borderId="28" xfId="0" applyFont="1" applyBorder="1" applyAlignment="1" applyProtection="1">
      <alignment horizontal="center" vertical="center"/>
    </xf>
    <xf numFmtId="0" fontId="19" fillId="3" borderId="73" xfId="0" applyFont="1" applyFill="1" applyBorder="1" applyProtection="1">
      <alignment vertical="center"/>
    </xf>
    <xf numFmtId="0" fontId="19" fillId="3" borderId="49" xfId="0" applyFont="1" applyFill="1" applyBorder="1" applyProtection="1">
      <alignment vertical="center"/>
    </xf>
    <xf numFmtId="0" fontId="19" fillId="3" borderId="46" xfId="0" applyFont="1" applyFill="1" applyBorder="1" applyProtection="1">
      <alignment vertical="center"/>
    </xf>
    <xf numFmtId="0" fontId="33" fillId="2" borderId="0" xfId="0" applyFont="1" applyFill="1" applyProtection="1">
      <alignment vertical="center"/>
    </xf>
    <xf numFmtId="0" fontId="22" fillId="3" borderId="8" xfId="0" applyFont="1" applyFill="1" applyBorder="1" applyProtection="1">
      <alignment vertical="center"/>
    </xf>
    <xf numFmtId="0" fontId="22" fillId="3" borderId="4" xfId="0" applyFont="1" applyFill="1" applyBorder="1" applyProtection="1">
      <alignment vertical="center"/>
    </xf>
    <xf numFmtId="0" fontId="19" fillId="3" borderId="45" xfId="0" applyFont="1" applyFill="1" applyBorder="1" applyProtection="1">
      <alignment vertical="center"/>
    </xf>
    <xf numFmtId="0" fontId="19" fillId="3" borderId="9" xfId="0" applyFont="1" applyFill="1" applyBorder="1" applyProtection="1">
      <alignment vertical="center"/>
    </xf>
    <xf numFmtId="0" fontId="19" fillId="3" borderId="54" xfId="0" applyFont="1" applyFill="1" applyBorder="1" applyProtection="1">
      <alignment vertical="center"/>
    </xf>
    <xf numFmtId="0" fontId="15" fillId="2" borderId="0" xfId="0" applyFont="1" applyFill="1" applyProtection="1">
      <alignment vertical="center"/>
    </xf>
    <xf numFmtId="0" fontId="22" fillId="2" borderId="0" xfId="0" applyFont="1" applyFill="1" applyBorder="1" applyAlignment="1" applyProtection="1">
      <alignment horizontal="center" vertical="center"/>
    </xf>
    <xf numFmtId="0" fontId="35" fillId="3" borderId="62" xfId="0" applyFont="1" applyFill="1" applyBorder="1" applyAlignment="1" applyProtection="1">
      <alignment horizontal="center" vertical="center"/>
    </xf>
    <xf numFmtId="0" fontId="38" fillId="2" borderId="0" xfId="0" applyFont="1" applyFill="1" applyProtection="1">
      <alignment vertical="center"/>
    </xf>
    <xf numFmtId="0" fontId="39" fillId="2" borderId="0" xfId="0" applyFont="1" applyFill="1" applyProtection="1">
      <alignment vertical="center"/>
    </xf>
    <xf numFmtId="0" fontId="38" fillId="0" borderId="0" xfId="0" applyFont="1" applyProtection="1">
      <alignment vertical="center"/>
      <protection locked="0"/>
    </xf>
    <xf numFmtId="0" fontId="40" fillId="2" borderId="0" xfId="0" applyFont="1" applyFill="1" applyProtection="1">
      <alignment vertical="center"/>
    </xf>
    <xf numFmtId="0" fontId="38" fillId="2" borderId="0" xfId="0" applyFont="1" applyFill="1" applyBorder="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183" fontId="38" fillId="0" borderId="79" xfId="0" applyNumberFormat="1" applyFont="1" applyBorder="1" applyAlignment="1" applyProtection="1">
      <alignment horizontal="center" vertical="center"/>
    </xf>
    <xf numFmtId="0" fontId="38" fillId="0" borderId="82" xfId="0" applyFont="1" applyBorder="1" applyAlignment="1" applyProtection="1">
      <alignment horizontal="center" vertical="center" shrinkToFit="1"/>
    </xf>
    <xf numFmtId="184" fontId="38" fillId="7" borderId="82" xfId="0" applyNumberFormat="1" applyFont="1" applyFill="1" applyBorder="1" applyAlignment="1" applyProtection="1">
      <alignment vertical="center" shrinkToFit="1"/>
      <protection locked="0"/>
    </xf>
    <xf numFmtId="184" fontId="44" fillId="8" borderId="83" xfId="0" applyNumberFormat="1" applyFont="1" applyFill="1" applyBorder="1" applyAlignment="1" applyProtection="1">
      <alignment vertical="center" shrinkToFit="1"/>
    </xf>
    <xf numFmtId="0" fontId="38" fillId="0" borderId="84" xfId="0" applyFont="1" applyBorder="1" applyAlignment="1" applyProtection="1">
      <alignment horizontal="center" vertical="center" shrinkToFit="1"/>
    </xf>
    <xf numFmtId="0" fontId="38" fillId="0" borderId="84" xfId="0" applyFont="1" applyBorder="1" applyAlignment="1" applyProtection="1">
      <alignment vertical="center" shrinkToFit="1"/>
    </xf>
    <xf numFmtId="185" fontId="38" fillId="8" borderId="84" xfId="0" applyNumberFormat="1" applyFont="1" applyFill="1" applyBorder="1" applyAlignment="1" applyProtection="1">
      <alignment vertical="center" shrinkToFit="1"/>
    </xf>
    <xf numFmtId="184" fontId="44" fillId="0" borderId="85" xfId="0" applyNumberFormat="1" applyFont="1" applyBorder="1" applyAlignment="1" applyProtection="1">
      <alignment vertical="center" shrinkToFit="1"/>
    </xf>
    <xf numFmtId="0" fontId="38" fillId="0" borderId="90" xfId="0" applyFont="1" applyBorder="1" applyAlignment="1" applyProtection="1">
      <alignment horizontal="center" vertical="center" shrinkToFit="1"/>
    </xf>
    <xf numFmtId="0" fontId="38" fillId="0" borderId="90" xfId="0" applyFont="1" applyBorder="1" applyAlignment="1" applyProtection="1">
      <alignment vertical="center" shrinkToFit="1"/>
    </xf>
    <xf numFmtId="185" fontId="38" fillId="8" borderId="90" xfId="0" applyNumberFormat="1" applyFont="1" applyFill="1" applyBorder="1" applyAlignment="1" applyProtection="1">
      <alignment vertical="center" shrinkToFit="1"/>
    </xf>
    <xf numFmtId="184" fontId="44" fillId="0" borderId="91" xfId="0" applyNumberFormat="1" applyFont="1" applyBorder="1" applyAlignment="1" applyProtection="1">
      <alignment vertical="center" shrinkToFit="1"/>
    </xf>
    <xf numFmtId="0" fontId="38" fillId="0" borderId="94" xfId="0" applyFont="1" applyBorder="1" applyAlignment="1" applyProtection="1">
      <alignment horizontal="center" vertical="center"/>
    </xf>
    <xf numFmtId="184" fontId="38" fillId="8" borderId="94" xfId="0" applyNumberFormat="1" applyFont="1" applyFill="1" applyBorder="1" applyAlignment="1" applyProtection="1">
      <alignment vertical="center" shrinkToFit="1"/>
    </xf>
    <xf numFmtId="184" fontId="38" fillId="0" borderId="94" xfId="0" applyNumberFormat="1" applyFont="1" applyFill="1" applyBorder="1" applyAlignment="1" applyProtection="1">
      <alignment vertical="center" shrinkToFit="1"/>
    </xf>
    <xf numFmtId="184" fontId="44" fillId="8" borderId="95" xfId="0" applyNumberFormat="1" applyFont="1" applyFill="1" applyBorder="1" applyAlignment="1" applyProtection="1">
      <alignment vertical="center" shrinkToFit="1"/>
    </xf>
    <xf numFmtId="0" fontId="38" fillId="2" borderId="0" xfId="0" applyFont="1" applyFill="1" applyBorder="1" applyProtection="1">
      <alignment vertical="center"/>
    </xf>
    <xf numFmtId="185" fontId="38" fillId="2" borderId="0" xfId="0" applyNumberFormat="1" applyFont="1" applyFill="1" applyBorder="1" applyProtection="1">
      <alignment vertical="center"/>
    </xf>
    <xf numFmtId="0" fontId="38" fillId="2" borderId="36" xfId="0" applyFont="1" applyFill="1" applyBorder="1" applyAlignment="1" applyProtection="1">
      <alignment horizontal="center" vertical="center"/>
    </xf>
    <xf numFmtId="183" fontId="38" fillId="0" borderId="96" xfId="0" applyNumberFormat="1" applyFont="1" applyBorder="1" applyAlignment="1" applyProtection="1">
      <alignment horizontal="center" vertical="center"/>
    </xf>
    <xf numFmtId="183" fontId="38" fillId="0" borderId="40" xfId="0" applyNumberFormat="1" applyFont="1" applyBorder="1" applyAlignment="1" applyProtection="1">
      <alignment horizontal="center" vertical="center"/>
    </xf>
    <xf numFmtId="183" fontId="38" fillId="0" borderId="37" xfId="0" applyNumberFormat="1" applyFont="1" applyBorder="1" applyAlignment="1" applyProtection="1">
      <alignment horizontal="center" vertical="center"/>
    </xf>
    <xf numFmtId="0" fontId="38" fillId="2" borderId="97" xfId="0" applyFont="1" applyFill="1" applyBorder="1" applyAlignment="1" applyProtection="1">
      <alignment horizontal="center" vertical="center"/>
    </xf>
    <xf numFmtId="0" fontId="38" fillId="0" borderId="83" xfId="0" applyFont="1" applyBorder="1" applyAlignment="1" applyProtection="1">
      <alignment horizontal="center" vertical="center" shrinkToFit="1"/>
    </xf>
    <xf numFmtId="184" fontId="43" fillId="7" borderId="99" xfId="0" applyNumberFormat="1" applyFont="1" applyFill="1" applyBorder="1" applyAlignment="1" applyProtection="1">
      <alignment vertical="center" shrinkToFit="1"/>
      <protection locked="0"/>
    </xf>
    <xf numFmtId="184" fontId="38" fillId="8" borderId="100" xfId="0" applyNumberFormat="1" applyFont="1" applyFill="1" applyBorder="1" applyAlignment="1" applyProtection="1">
      <alignment vertical="center" shrinkToFit="1"/>
    </xf>
    <xf numFmtId="184" fontId="38" fillId="8" borderId="101" xfId="0" applyNumberFormat="1" applyFont="1" applyFill="1" applyBorder="1" applyAlignment="1" applyProtection="1">
      <alignment vertical="center" shrinkToFit="1"/>
    </xf>
    <xf numFmtId="184" fontId="44" fillId="9" borderId="99" xfId="0" applyNumberFormat="1" applyFont="1" applyFill="1" applyBorder="1" applyAlignment="1" applyProtection="1">
      <alignment vertical="center" shrinkToFit="1"/>
    </xf>
    <xf numFmtId="184" fontId="38" fillId="8" borderId="102" xfId="0" applyNumberFormat="1" applyFont="1" applyFill="1" applyBorder="1" applyAlignment="1" applyProtection="1">
      <alignment vertical="center" shrinkToFit="1"/>
    </xf>
    <xf numFmtId="0" fontId="38" fillId="2" borderId="87" xfId="0" applyFont="1" applyFill="1" applyBorder="1" applyProtection="1">
      <alignment vertical="center"/>
    </xf>
    <xf numFmtId="0" fontId="45" fillId="2" borderId="100" xfId="0" applyFont="1" applyFill="1" applyBorder="1" applyAlignment="1" applyProtection="1">
      <alignment vertical="top" wrapText="1"/>
    </xf>
    <xf numFmtId="184" fontId="44" fillId="10" borderId="99" xfId="0" applyNumberFormat="1" applyFont="1" applyFill="1" applyBorder="1" applyAlignment="1" applyProtection="1">
      <alignment vertical="center" shrinkToFit="1"/>
    </xf>
    <xf numFmtId="0" fontId="38" fillId="0" borderId="103" xfId="0" applyFont="1" applyBorder="1" applyAlignment="1" applyProtection="1">
      <alignment horizontal="center" vertical="center" shrinkToFit="1"/>
    </xf>
    <xf numFmtId="184" fontId="43" fillId="7" borderId="104" xfId="0" applyNumberFormat="1" applyFont="1" applyFill="1" applyBorder="1" applyAlignment="1" applyProtection="1">
      <alignment vertical="center" shrinkToFit="1"/>
      <protection locked="0"/>
    </xf>
    <xf numFmtId="184" fontId="38" fillId="8" borderId="105" xfId="0" applyNumberFormat="1" applyFont="1" applyFill="1" applyBorder="1" applyAlignment="1" applyProtection="1">
      <alignment vertical="center" shrinkToFit="1"/>
    </xf>
    <xf numFmtId="184" fontId="38" fillId="8" borderId="106" xfId="0" applyNumberFormat="1" applyFont="1" applyFill="1" applyBorder="1" applyAlignment="1" applyProtection="1">
      <alignment vertical="center" shrinkToFit="1"/>
    </xf>
    <xf numFmtId="184" fontId="38" fillId="8" borderId="107" xfId="0" applyNumberFormat="1" applyFont="1" applyFill="1" applyBorder="1" applyAlignment="1" applyProtection="1">
      <alignment vertical="center" shrinkToFit="1"/>
    </xf>
    <xf numFmtId="184" fontId="44" fillId="9" borderId="108" xfId="0" applyNumberFormat="1" applyFont="1" applyFill="1" applyBorder="1" applyAlignment="1" applyProtection="1">
      <alignment vertical="center" shrinkToFit="1"/>
    </xf>
    <xf numFmtId="0" fontId="38" fillId="0" borderId="109" xfId="0" applyFont="1" applyBorder="1" applyProtection="1">
      <alignment vertical="center"/>
    </xf>
    <xf numFmtId="184" fontId="38" fillId="8" borderId="110" xfId="0" applyNumberFormat="1" applyFont="1" applyFill="1" applyBorder="1" applyAlignment="1" applyProtection="1">
      <alignment vertical="center" shrinkToFit="1"/>
    </xf>
    <xf numFmtId="186" fontId="38" fillId="0" borderId="111" xfId="0" applyNumberFormat="1" applyFont="1" applyFill="1" applyBorder="1" applyAlignment="1" applyProtection="1">
      <alignment vertical="center" shrinkToFit="1"/>
    </xf>
    <xf numFmtId="186" fontId="38" fillId="0" borderId="94" xfId="0" applyNumberFormat="1" applyFont="1" applyFill="1" applyBorder="1" applyAlignment="1" applyProtection="1">
      <alignment vertical="center" shrinkToFit="1"/>
    </xf>
    <xf numFmtId="186" fontId="38" fillId="0" borderId="95" xfId="0" applyNumberFormat="1" applyFont="1" applyFill="1" applyBorder="1" applyAlignment="1" applyProtection="1">
      <alignment vertical="center" shrinkToFit="1"/>
    </xf>
    <xf numFmtId="184" fontId="44" fillId="9" borderId="112" xfId="0" applyNumberFormat="1" applyFont="1" applyFill="1" applyBorder="1" applyAlignment="1" applyProtection="1">
      <alignment vertical="center" shrinkToFit="1"/>
    </xf>
    <xf numFmtId="0" fontId="38" fillId="2" borderId="17" xfId="0" applyFont="1" applyFill="1" applyBorder="1" applyProtection="1">
      <alignment vertical="center"/>
    </xf>
    <xf numFmtId="0" fontId="38" fillId="2" borderId="113" xfId="0" applyFont="1" applyFill="1" applyBorder="1" applyAlignment="1" applyProtection="1">
      <alignment horizontal="center" vertical="center"/>
    </xf>
    <xf numFmtId="183" fontId="38" fillId="0" borderId="114" xfId="0" applyNumberFormat="1" applyFont="1" applyBorder="1" applyAlignment="1" applyProtection="1">
      <alignment horizontal="center" vertical="center"/>
    </xf>
    <xf numFmtId="183" fontId="38" fillId="0" borderId="78" xfId="0" applyNumberFormat="1" applyFont="1" applyBorder="1" applyAlignment="1" applyProtection="1">
      <alignment horizontal="center" vertical="center"/>
    </xf>
    <xf numFmtId="183" fontId="38" fillId="0" borderId="115" xfId="0" applyNumberFormat="1" applyFont="1" applyBorder="1" applyAlignment="1" applyProtection="1">
      <alignment horizontal="center" vertical="center"/>
    </xf>
    <xf numFmtId="183" fontId="38" fillId="0" borderId="80" xfId="0" applyNumberFormat="1" applyFont="1" applyBorder="1" applyAlignment="1" applyProtection="1">
      <alignment horizontal="center" vertical="center"/>
    </xf>
    <xf numFmtId="183" fontId="38" fillId="0" borderId="11" xfId="0" applyNumberFormat="1" applyFont="1" applyBorder="1" applyAlignment="1" applyProtection="1">
      <alignment horizontal="center" vertical="center"/>
    </xf>
    <xf numFmtId="184" fontId="45" fillId="7" borderId="87" xfId="0" applyNumberFormat="1" applyFont="1" applyFill="1" applyBorder="1" applyAlignment="1" applyProtection="1">
      <alignment vertical="center" shrinkToFit="1"/>
      <protection locked="0"/>
    </xf>
    <xf numFmtId="184" fontId="38" fillId="7" borderId="19" xfId="0" applyNumberFormat="1" applyFont="1" applyFill="1" applyBorder="1" applyAlignment="1" applyProtection="1">
      <alignment vertical="center" shrinkToFit="1"/>
      <protection locked="0"/>
    </xf>
    <xf numFmtId="184" fontId="38" fillId="7" borderId="13" xfId="0" applyNumberFormat="1" applyFont="1" applyFill="1" applyBorder="1" applyAlignment="1" applyProtection="1">
      <alignment vertical="center" shrinkToFit="1"/>
      <protection locked="0"/>
    </xf>
    <xf numFmtId="184" fontId="38" fillId="7" borderId="81" xfId="0" applyNumberFormat="1" applyFont="1" applyFill="1" applyBorder="1" applyAlignment="1" applyProtection="1">
      <alignment vertical="center" shrinkToFit="1"/>
      <protection locked="0"/>
    </xf>
    <xf numFmtId="184" fontId="45" fillId="7" borderId="102" xfId="0" applyNumberFormat="1" applyFont="1" applyFill="1" applyBorder="1" applyAlignment="1" applyProtection="1">
      <alignment vertical="center" shrinkToFit="1"/>
      <protection locked="0"/>
    </xf>
    <xf numFmtId="184" fontId="38" fillId="7" borderId="5" xfId="0" applyNumberFormat="1" applyFont="1" applyFill="1" applyBorder="1" applyAlignment="1" applyProtection="1">
      <alignment vertical="center" shrinkToFit="1"/>
      <protection locked="0"/>
    </xf>
    <xf numFmtId="184" fontId="38" fillId="7" borderId="100" xfId="0" applyNumberFormat="1" applyFont="1" applyFill="1" applyBorder="1" applyAlignment="1" applyProtection="1">
      <alignment vertical="center" shrinkToFit="1"/>
      <protection locked="0"/>
    </xf>
    <xf numFmtId="184" fontId="38" fillId="7" borderId="101" xfId="0" applyNumberFormat="1" applyFont="1" applyFill="1" applyBorder="1" applyAlignment="1" applyProtection="1">
      <alignment vertical="center" shrinkToFit="1"/>
      <protection locked="0"/>
    </xf>
    <xf numFmtId="0" fontId="38" fillId="0" borderId="87" xfId="0" applyFont="1" applyBorder="1" applyProtection="1">
      <alignment vertical="center"/>
    </xf>
    <xf numFmtId="0" fontId="45" fillId="0" borderId="100" xfId="0" applyFont="1" applyBorder="1" applyAlignment="1" applyProtection="1">
      <alignment vertical="top" wrapText="1"/>
    </xf>
    <xf numFmtId="0" fontId="38" fillId="0" borderId="116" xfId="0" applyFont="1" applyBorder="1" applyAlignment="1" applyProtection="1">
      <alignment horizontal="center" vertical="center" shrinkToFit="1"/>
    </xf>
    <xf numFmtId="184" fontId="45" fillId="7" borderId="117" xfId="0" applyNumberFormat="1" applyFont="1" applyFill="1" applyBorder="1" applyAlignment="1" applyProtection="1">
      <alignment vertical="center" shrinkToFit="1"/>
      <protection locked="0"/>
    </xf>
    <xf numFmtId="184" fontId="38" fillId="7" borderId="118" xfId="0" applyNumberFormat="1" applyFont="1" applyFill="1" applyBorder="1" applyAlignment="1" applyProtection="1">
      <alignment vertical="center" shrinkToFit="1"/>
      <protection locked="0"/>
    </xf>
    <xf numFmtId="184" fontId="38" fillId="7" borderId="106" xfId="0" applyNumberFormat="1" applyFont="1" applyFill="1" applyBorder="1" applyAlignment="1" applyProtection="1">
      <alignment vertical="center" shrinkToFit="1"/>
      <protection locked="0"/>
    </xf>
    <xf numFmtId="184" fontId="38" fillId="7" borderId="107" xfId="0" applyNumberFormat="1" applyFont="1" applyFill="1" applyBorder="1" applyAlignment="1" applyProtection="1">
      <alignment vertical="center" shrinkToFit="1"/>
      <protection locked="0"/>
    </xf>
    <xf numFmtId="0" fontId="38" fillId="0" borderId="119" xfId="0" applyFont="1" applyBorder="1" applyProtection="1">
      <alignment vertical="center"/>
    </xf>
    <xf numFmtId="184" fontId="38" fillId="0" borderId="120" xfId="0" applyNumberFormat="1" applyFont="1" applyFill="1" applyBorder="1" applyAlignment="1" applyProtection="1">
      <alignment vertical="center" shrinkToFit="1"/>
    </xf>
    <xf numFmtId="184" fontId="38" fillId="0" borderId="95" xfId="0" applyNumberFormat="1" applyFont="1" applyFill="1" applyBorder="1" applyAlignment="1" applyProtection="1">
      <alignment vertical="center" shrinkToFit="1"/>
    </xf>
    <xf numFmtId="184" fontId="44" fillId="8" borderId="112" xfId="0" applyNumberFormat="1" applyFont="1" applyFill="1" applyBorder="1" applyAlignment="1" applyProtection="1">
      <alignment vertical="center" shrinkToFit="1"/>
    </xf>
    <xf numFmtId="184" fontId="38" fillId="2" borderId="0" xfId="0" applyNumberFormat="1" applyFont="1" applyFill="1" applyBorder="1" applyProtection="1">
      <alignment vertical="center"/>
    </xf>
    <xf numFmtId="0" fontId="50" fillId="2" borderId="17" xfId="0" applyFont="1" applyFill="1" applyBorder="1" applyProtection="1">
      <alignment vertical="center"/>
    </xf>
    <xf numFmtId="0" fontId="50" fillId="2" borderId="0" xfId="0" applyFont="1" applyFill="1" applyBorder="1" applyProtection="1">
      <alignment vertical="center"/>
    </xf>
    <xf numFmtId="0" fontId="15" fillId="0" borderId="39" xfId="20" applyFont="1" applyBorder="1" applyAlignment="1" applyProtection="1">
      <alignment horizontal="center" vertical="center" shrinkToFit="1"/>
    </xf>
    <xf numFmtId="0" fontId="15" fillId="0" borderId="43" xfId="20" applyFont="1" applyBorder="1" applyAlignment="1" applyProtection="1">
      <alignment horizontal="center" vertical="center" shrinkToFit="1"/>
    </xf>
    <xf numFmtId="0" fontId="15" fillId="0" borderId="40" xfId="20" applyFont="1" applyBorder="1" applyAlignment="1" applyProtection="1">
      <alignment horizontal="center" vertical="center" shrinkToFit="1"/>
    </xf>
    <xf numFmtId="0" fontId="23" fillId="0" borderId="43" xfId="0" applyFont="1" applyFill="1" applyBorder="1" applyAlignment="1" applyProtection="1">
      <alignment horizontal="center" vertical="center"/>
    </xf>
    <xf numFmtId="0" fontId="23" fillId="0" borderId="38" xfId="0" applyFont="1" applyFill="1" applyBorder="1" applyAlignment="1" applyProtection="1">
      <alignment horizontal="center" vertical="center"/>
    </xf>
    <xf numFmtId="0" fontId="16" fillId="2" borderId="0" xfId="20" applyFont="1" applyFill="1" applyAlignment="1" applyProtection="1">
      <alignment horizontal="center" vertical="center" wrapText="1"/>
    </xf>
    <xf numFmtId="0" fontId="16" fillId="2" borderId="0" xfId="20" applyFont="1" applyFill="1" applyAlignment="1" applyProtection="1">
      <alignment horizontal="center" vertical="center"/>
    </xf>
    <xf numFmtId="0" fontId="15" fillId="0" borderId="3" xfId="20" applyFont="1" applyFill="1" applyBorder="1" applyAlignment="1" applyProtection="1">
      <alignment horizontal="center" vertical="center"/>
    </xf>
    <xf numFmtId="0" fontId="15" fillId="0" borderId="4" xfId="20" applyFont="1" applyFill="1" applyBorder="1" applyAlignment="1" applyProtection="1">
      <alignment horizontal="center" vertical="center"/>
    </xf>
    <xf numFmtId="0" fontId="15" fillId="0" borderId="5" xfId="20" applyFont="1" applyFill="1" applyBorder="1" applyAlignment="1" applyProtection="1">
      <alignment horizontal="center" vertical="center"/>
    </xf>
    <xf numFmtId="179" fontId="26" fillId="4" borderId="3" xfId="0" applyNumberFormat="1" applyFont="1" applyFill="1" applyBorder="1" applyAlignment="1" applyProtection="1">
      <alignment horizontal="center" vertical="center"/>
      <protection locked="0"/>
    </xf>
    <xf numFmtId="179" fontId="26" fillId="4" borderId="4" xfId="0" applyNumberFormat="1" applyFont="1" applyFill="1" applyBorder="1" applyAlignment="1" applyProtection="1">
      <alignment horizontal="center" vertical="center"/>
      <protection locked="0"/>
    </xf>
    <xf numFmtId="179" fontId="26" fillId="4" borderId="9" xfId="0" applyNumberFormat="1" applyFont="1" applyFill="1" applyBorder="1" applyAlignment="1" applyProtection="1">
      <alignment horizontal="center" vertical="center"/>
      <protection locked="0"/>
    </xf>
    <xf numFmtId="0" fontId="15" fillId="0" borderId="11" xfId="20" applyFont="1" applyFill="1" applyBorder="1" applyAlignment="1" applyProtection="1">
      <alignment horizontal="center" vertical="center"/>
    </xf>
    <xf numFmtId="0" fontId="15" fillId="0" borderId="15" xfId="20" applyFont="1" applyFill="1" applyBorder="1" applyAlignment="1" applyProtection="1">
      <alignment horizontal="center" vertical="center"/>
    </xf>
    <xf numFmtId="0" fontId="15" fillId="0" borderId="22" xfId="20" applyFont="1" applyFill="1" applyBorder="1" applyAlignment="1" applyProtection="1">
      <alignment horizontal="center" vertical="center"/>
    </xf>
    <xf numFmtId="179" fontId="26" fillId="3" borderId="77" xfId="0" applyNumberFormat="1" applyFont="1" applyFill="1" applyBorder="1" applyAlignment="1" applyProtection="1">
      <alignment horizontal="center" vertical="center"/>
    </xf>
    <xf numFmtId="179" fontId="26" fillId="3" borderId="15" xfId="0" applyNumberFormat="1" applyFont="1" applyFill="1" applyBorder="1" applyAlignment="1" applyProtection="1">
      <alignment horizontal="center" vertical="center"/>
    </xf>
    <xf numFmtId="179" fontId="26" fillId="3" borderId="12" xfId="0" applyNumberFormat="1" applyFont="1" applyFill="1" applyBorder="1" applyAlignment="1" applyProtection="1">
      <alignment horizontal="center" vertical="center"/>
    </xf>
    <xf numFmtId="180" fontId="26" fillId="3" borderId="63" xfId="0" applyNumberFormat="1" applyFont="1" applyFill="1" applyBorder="1" applyAlignment="1" applyProtection="1">
      <alignment horizontal="center" vertical="center"/>
    </xf>
    <xf numFmtId="0" fontId="14" fillId="2" borderId="25" xfId="20" applyFont="1" applyFill="1" applyBorder="1" applyAlignment="1" applyProtection="1">
      <alignment horizontal="center" vertical="center"/>
    </xf>
    <xf numFmtId="0" fontId="14" fillId="2" borderId="34" xfId="20" applyFont="1" applyFill="1" applyBorder="1" applyAlignment="1" applyProtection="1">
      <alignment horizontal="center" vertical="center"/>
    </xf>
    <xf numFmtId="0" fontId="14" fillId="2" borderId="6" xfId="20" applyFont="1" applyFill="1" applyBorder="1" applyAlignment="1" applyProtection="1">
      <alignment horizontal="center" vertical="center"/>
    </xf>
    <xf numFmtId="0" fontId="14" fillId="2" borderId="24" xfId="20" applyFont="1" applyFill="1" applyBorder="1" applyAlignment="1" applyProtection="1">
      <alignment horizontal="center" vertical="center"/>
    </xf>
    <xf numFmtId="0" fontId="14" fillId="2" borderId="0" xfId="20" applyFont="1" applyFill="1" applyBorder="1" applyAlignment="1" applyProtection="1">
      <alignment horizontal="center" vertical="center"/>
    </xf>
    <xf numFmtId="0" fontId="14" fillId="2" borderId="23" xfId="20" applyFont="1" applyFill="1" applyBorder="1" applyAlignment="1" applyProtection="1">
      <alignment horizontal="center" vertical="center"/>
    </xf>
    <xf numFmtId="0" fontId="14" fillId="2" borderId="14" xfId="20" applyFont="1" applyFill="1" applyBorder="1" applyAlignment="1" applyProtection="1">
      <alignment horizontal="center" vertical="center"/>
    </xf>
    <xf numFmtId="0" fontId="14" fillId="2" borderId="36" xfId="20" applyFont="1" applyFill="1" applyBorder="1" applyAlignment="1" applyProtection="1">
      <alignment horizontal="center" vertical="center"/>
    </xf>
    <xf numFmtId="0" fontId="14" fillId="2" borderId="54" xfId="20" applyFont="1" applyFill="1" applyBorder="1" applyAlignment="1" applyProtection="1">
      <alignment horizontal="center" vertical="center"/>
    </xf>
    <xf numFmtId="0" fontId="15" fillId="0" borderId="26" xfId="20" applyFont="1" applyBorder="1" applyAlignment="1" applyProtection="1">
      <alignment horizontal="center" vertical="center" shrinkToFit="1"/>
    </xf>
    <xf numFmtId="0" fontId="15" fillId="0" borderId="2" xfId="20" applyFont="1" applyBorder="1" applyAlignment="1" applyProtection="1">
      <alignment horizontal="center" vertical="center" shrinkToFit="1"/>
    </xf>
    <xf numFmtId="0" fontId="15" fillId="0" borderId="19" xfId="20" applyFont="1" applyBorder="1" applyAlignment="1" applyProtection="1">
      <alignment horizontal="center" vertical="center" shrinkToFit="1"/>
    </xf>
    <xf numFmtId="0" fontId="24" fillId="2" borderId="18" xfId="0" applyFont="1" applyFill="1" applyBorder="1" applyAlignment="1" applyProtection="1">
      <alignment horizontal="center" vertical="center"/>
    </xf>
    <xf numFmtId="0" fontId="24" fillId="2" borderId="2" xfId="0" applyFont="1" applyFill="1" applyBorder="1" applyAlignment="1" applyProtection="1">
      <alignment horizontal="center" vertical="center"/>
    </xf>
    <xf numFmtId="0" fontId="24" fillId="2" borderId="27" xfId="0" applyFont="1" applyFill="1" applyBorder="1" applyAlignment="1" applyProtection="1">
      <alignment horizontal="center" vertical="center"/>
    </xf>
    <xf numFmtId="0" fontId="15" fillId="0" borderId="8" xfId="20" applyFont="1" applyBorder="1" applyAlignment="1" applyProtection="1">
      <alignment horizontal="center" vertical="center" shrinkToFit="1"/>
    </xf>
    <xf numFmtId="0" fontId="15" fillId="0" borderId="4" xfId="20" applyFont="1" applyBorder="1" applyAlignment="1" applyProtection="1">
      <alignment horizontal="center" vertical="center" shrinkToFit="1"/>
    </xf>
    <xf numFmtId="0" fontId="15" fillId="0" borderId="5" xfId="20" applyFont="1" applyBorder="1" applyAlignment="1" applyProtection="1">
      <alignment horizontal="center" vertical="center" shrinkToFit="1"/>
    </xf>
    <xf numFmtId="177" fontId="22" fillId="4" borderId="4" xfId="0" applyNumberFormat="1" applyFont="1" applyFill="1" applyBorder="1" applyAlignment="1" applyProtection="1">
      <alignment horizontal="center" vertical="center" shrinkToFit="1"/>
      <protection locked="0"/>
    </xf>
    <xf numFmtId="177" fontId="22" fillId="4" borderId="9" xfId="0" applyNumberFormat="1" applyFont="1" applyFill="1" applyBorder="1" applyAlignment="1" applyProtection="1">
      <alignment horizontal="center" vertical="center" shrinkToFit="1"/>
      <protection locked="0"/>
    </xf>
    <xf numFmtId="0" fontId="25" fillId="0" borderId="35" xfId="20" applyFont="1" applyBorder="1" applyAlignment="1" applyProtection="1">
      <alignment horizontal="center" vertical="center" shrinkToFit="1"/>
    </xf>
    <xf numFmtId="0" fontId="25" fillId="0" borderId="44" xfId="20" applyFont="1" applyBorder="1" applyAlignment="1" applyProtection="1">
      <alignment horizontal="center" vertical="center" shrinkToFit="1"/>
    </xf>
    <xf numFmtId="0" fontId="25" fillId="0" borderId="21" xfId="20" applyFont="1" applyBorder="1" applyAlignment="1" applyProtection="1">
      <alignment horizontal="center" vertical="center" shrinkToFit="1"/>
    </xf>
    <xf numFmtId="0" fontId="22" fillId="4" borderId="44" xfId="0" applyFont="1" applyFill="1" applyBorder="1" applyAlignment="1" applyProtection="1">
      <alignment horizontal="center" vertical="center" shrinkToFit="1"/>
      <protection locked="0"/>
    </xf>
    <xf numFmtId="0" fontId="22" fillId="4" borderId="41" xfId="0" applyFont="1" applyFill="1" applyBorder="1" applyAlignment="1" applyProtection="1">
      <alignment horizontal="center" vertical="center" shrinkToFit="1"/>
      <protection locked="0"/>
    </xf>
    <xf numFmtId="0" fontId="15" fillId="0" borderId="47" xfId="20" applyFont="1" applyBorder="1" applyAlignment="1" applyProtection="1">
      <alignment horizontal="center" vertical="center" shrinkToFit="1"/>
    </xf>
    <xf numFmtId="0" fontId="15" fillId="0" borderId="1" xfId="20" applyFont="1" applyBorder="1" applyAlignment="1" applyProtection="1">
      <alignment horizontal="center" vertical="center" shrinkToFit="1"/>
    </xf>
    <xf numFmtId="0" fontId="15" fillId="0" borderId="7" xfId="20" applyFont="1" applyBorder="1" applyAlignment="1" applyProtection="1">
      <alignment horizontal="center" vertical="center" shrinkToFit="1"/>
    </xf>
    <xf numFmtId="177" fontId="22" fillId="4" borderId="10" xfId="0" applyNumberFormat="1" applyFont="1" applyFill="1" applyBorder="1" applyAlignment="1" applyProtection="1">
      <alignment horizontal="center" vertical="center" shrinkToFit="1"/>
      <protection locked="0"/>
    </xf>
    <xf numFmtId="177" fontId="22" fillId="4" borderId="1" xfId="0" applyNumberFormat="1" applyFont="1" applyFill="1" applyBorder="1" applyAlignment="1" applyProtection="1">
      <alignment horizontal="center" vertical="center" shrinkToFit="1"/>
      <protection locked="0"/>
    </xf>
    <xf numFmtId="177" fontId="22" fillId="4" borderId="45" xfId="0" applyNumberFormat="1" applyFont="1" applyFill="1" applyBorder="1" applyAlignment="1" applyProtection="1">
      <alignment horizontal="center" vertical="center" shrinkToFit="1"/>
      <protection locked="0"/>
    </xf>
    <xf numFmtId="177" fontId="22" fillId="4" borderId="18" xfId="0" applyNumberFormat="1" applyFont="1" applyFill="1" applyBorder="1" applyAlignment="1" applyProtection="1">
      <alignment horizontal="center" vertical="center" shrinkToFit="1"/>
      <protection locked="0"/>
    </xf>
    <xf numFmtId="177" fontId="22" fillId="4" borderId="2" xfId="0" applyNumberFormat="1" applyFont="1" applyFill="1" applyBorder="1" applyAlignment="1" applyProtection="1">
      <alignment horizontal="center" vertical="center" shrinkToFit="1"/>
      <protection locked="0"/>
    </xf>
    <xf numFmtId="177" fontId="22" fillId="4" borderId="27" xfId="0" applyNumberFormat="1" applyFont="1" applyFill="1" applyBorder="1" applyAlignment="1" applyProtection="1">
      <alignment horizontal="center" vertical="center" shrinkToFit="1"/>
      <protection locked="0"/>
    </xf>
    <xf numFmtId="0" fontId="15" fillId="0" borderId="3" xfId="20" applyFont="1" applyBorder="1" applyAlignment="1" applyProtection="1">
      <alignment horizontal="center" vertical="center" wrapText="1"/>
    </xf>
    <xf numFmtId="0" fontId="15" fillId="0" borderId="4" xfId="20" applyFont="1" applyBorder="1" applyAlignment="1" applyProtection="1">
      <alignment horizontal="center" vertical="center" wrapText="1"/>
    </xf>
    <xf numFmtId="0" fontId="15" fillId="0" borderId="5" xfId="20" applyFont="1" applyBorder="1" applyAlignment="1" applyProtection="1">
      <alignment horizontal="center" vertical="center" wrapText="1"/>
    </xf>
    <xf numFmtId="0" fontId="16" fillId="4" borderId="3" xfId="20" applyFont="1" applyFill="1" applyBorder="1" applyAlignment="1" applyProtection="1">
      <alignment horizontal="center" vertical="center"/>
      <protection locked="0"/>
    </xf>
    <xf numFmtId="0" fontId="16" fillId="4" borderId="4" xfId="20" applyFont="1" applyFill="1" applyBorder="1" applyAlignment="1" applyProtection="1">
      <alignment horizontal="center" vertical="center"/>
      <protection locked="0"/>
    </xf>
    <xf numFmtId="0" fontId="16" fillId="4" borderId="5" xfId="20" applyFont="1" applyFill="1" applyBorder="1" applyAlignment="1" applyProtection="1">
      <alignment horizontal="center" vertical="center"/>
      <protection locked="0"/>
    </xf>
    <xf numFmtId="0" fontId="22" fillId="2" borderId="0" xfId="0" applyFont="1" applyFill="1" applyAlignment="1" applyProtection="1">
      <alignment horizontal="left" vertical="center" wrapText="1"/>
    </xf>
    <xf numFmtId="0" fontId="15" fillId="0" borderId="3" xfId="0" applyFont="1" applyBorder="1" applyAlignment="1" applyProtection="1">
      <alignment horizontal="center" vertical="center"/>
    </xf>
    <xf numFmtId="0" fontId="15" fillId="0" borderId="4" xfId="0" applyFont="1" applyBorder="1" applyAlignment="1" applyProtection="1">
      <alignment horizontal="center" vertical="center"/>
    </xf>
    <xf numFmtId="0" fontId="15" fillId="0" borderId="5" xfId="0" applyFont="1" applyBorder="1" applyAlignment="1" applyProtection="1">
      <alignment horizontal="center" vertical="center"/>
    </xf>
    <xf numFmtId="0" fontId="26" fillId="4" borderId="4" xfId="0" applyFont="1" applyFill="1" applyBorder="1" applyAlignment="1" applyProtection="1">
      <alignment horizontal="center" vertical="center"/>
      <protection locked="0"/>
    </xf>
    <xf numFmtId="0" fontId="26" fillId="4" borderId="4" xfId="0" applyFont="1" applyFill="1" applyBorder="1" applyAlignment="1" applyProtection="1">
      <alignment horizontal="center" vertical="center" wrapText="1"/>
    </xf>
    <xf numFmtId="0" fontId="26" fillId="4" borderId="5" xfId="0" applyFont="1" applyFill="1" applyBorder="1" applyAlignment="1" applyProtection="1">
      <alignment horizontal="center" vertical="center" wrapText="1"/>
    </xf>
    <xf numFmtId="0" fontId="15" fillId="0" borderId="10" xfId="20" applyFont="1" applyFill="1" applyBorder="1" applyAlignment="1" applyProtection="1">
      <alignment horizontal="center" vertical="center"/>
    </xf>
    <xf numFmtId="0" fontId="15" fillId="0" borderId="1" xfId="20" applyFont="1" applyFill="1" applyBorder="1" applyAlignment="1" applyProtection="1">
      <alignment horizontal="center" vertical="center"/>
    </xf>
    <xf numFmtId="0" fontId="15" fillId="0" borderId="7" xfId="20" applyFont="1" applyFill="1" applyBorder="1" applyAlignment="1" applyProtection="1">
      <alignment horizontal="center" vertical="center"/>
    </xf>
    <xf numFmtId="0" fontId="15" fillId="0" borderId="16" xfId="20" applyFont="1" applyFill="1" applyBorder="1" applyAlignment="1" applyProtection="1">
      <alignment horizontal="center" vertical="center"/>
    </xf>
    <xf numFmtId="0" fontId="15" fillId="0" borderId="0" xfId="20" applyFont="1" applyFill="1" applyBorder="1" applyAlignment="1" applyProtection="1">
      <alignment horizontal="center" vertical="center"/>
    </xf>
    <xf numFmtId="0" fontId="15" fillId="0" borderId="17" xfId="20" applyFont="1" applyFill="1" applyBorder="1" applyAlignment="1" applyProtection="1">
      <alignment horizontal="center" vertical="center"/>
    </xf>
    <xf numFmtId="0" fontId="15" fillId="0" borderId="18" xfId="20" applyFont="1" applyFill="1" applyBorder="1" applyAlignment="1" applyProtection="1">
      <alignment horizontal="center" vertical="center"/>
    </xf>
    <xf numFmtId="0" fontId="15" fillId="0" borderId="2" xfId="20" applyFont="1" applyFill="1" applyBorder="1" applyAlignment="1" applyProtection="1">
      <alignment horizontal="center" vertical="center"/>
    </xf>
    <xf numFmtId="0" fontId="15" fillId="0" borderId="19" xfId="20" applyFont="1" applyFill="1" applyBorder="1" applyAlignment="1" applyProtection="1">
      <alignment horizontal="center" vertical="center"/>
    </xf>
    <xf numFmtId="0" fontId="22" fillId="0" borderId="31" xfId="0" applyFont="1" applyBorder="1" applyAlignment="1" applyProtection="1">
      <alignment horizontal="center" vertical="center"/>
    </xf>
    <xf numFmtId="181" fontId="26" fillId="4" borderId="31" xfId="0" applyNumberFormat="1" applyFont="1" applyFill="1" applyBorder="1" applyAlignment="1" applyProtection="1">
      <alignment horizontal="center" vertical="center"/>
      <protection locked="0"/>
    </xf>
    <xf numFmtId="0" fontId="29" fillId="0" borderId="31" xfId="0" applyFont="1" applyBorder="1" applyAlignment="1" applyProtection="1">
      <alignment horizontal="center" vertical="center"/>
    </xf>
    <xf numFmtId="180" fontId="26" fillId="3" borderId="31" xfId="0" applyNumberFormat="1" applyFont="1" applyFill="1" applyBorder="1" applyAlignment="1" applyProtection="1">
      <alignment horizontal="center" vertical="center"/>
    </xf>
    <xf numFmtId="0" fontId="22" fillId="0" borderId="65" xfId="0" applyFont="1" applyBorder="1" applyAlignment="1" applyProtection="1">
      <alignment horizontal="center" vertical="center"/>
    </xf>
    <xf numFmtId="181" fontId="26" fillId="4" borderId="65" xfId="0" applyNumberFormat="1" applyFont="1" applyFill="1" applyBorder="1" applyAlignment="1" applyProtection="1">
      <alignment horizontal="center" vertical="center"/>
      <protection locked="0"/>
    </xf>
    <xf numFmtId="0" fontId="29" fillId="0" borderId="65" xfId="0" applyFont="1" applyBorder="1" applyAlignment="1" applyProtection="1">
      <alignment horizontal="center" vertical="center"/>
    </xf>
    <xf numFmtId="180" fontId="26" fillId="3" borderId="65" xfId="0" applyNumberFormat="1" applyFont="1" applyFill="1" applyBorder="1" applyAlignment="1" applyProtection="1">
      <alignment horizontal="center" vertical="center"/>
    </xf>
    <xf numFmtId="0" fontId="22" fillId="0" borderId="2" xfId="0" applyFont="1" applyBorder="1" applyAlignment="1" applyProtection="1">
      <alignment horizontal="center" vertical="center"/>
    </xf>
    <xf numFmtId="181" fontId="26" fillId="4" borderId="28" xfId="0" applyNumberFormat="1" applyFont="1" applyFill="1" applyBorder="1" applyAlignment="1" applyProtection="1">
      <alignment horizontal="center" vertical="center"/>
      <protection locked="0"/>
    </xf>
    <xf numFmtId="0" fontId="29" fillId="0" borderId="33" xfId="0" applyFont="1" applyBorder="1" applyAlignment="1" applyProtection="1">
      <alignment horizontal="center" vertical="center"/>
    </xf>
    <xf numFmtId="0" fontId="22" fillId="0" borderId="33" xfId="0" applyFont="1" applyBorder="1" applyAlignment="1" applyProtection="1">
      <alignment horizontal="center" vertical="center"/>
    </xf>
    <xf numFmtId="180" fontId="26" fillId="3" borderId="33" xfId="0" applyNumberFormat="1" applyFont="1" applyFill="1" applyBorder="1" applyAlignment="1" applyProtection="1">
      <alignment horizontal="center" vertical="center"/>
    </xf>
    <xf numFmtId="0" fontId="22" fillId="0" borderId="69" xfId="0" applyFont="1" applyBorder="1" applyAlignment="1" applyProtection="1">
      <alignment horizontal="center" vertical="center"/>
    </xf>
    <xf numFmtId="0" fontId="22" fillId="4" borderId="65" xfId="0" applyFont="1" applyFill="1" applyBorder="1" applyAlignment="1" applyProtection="1">
      <alignment horizontal="center" vertical="center"/>
      <protection locked="0"/>
    </xf>
    <xf numFmtId="0" fontId="22" fillId="4" borderId="66" xfId="0" applyFont="1" applyFill="1" applyBorder="1" applyAlignment="1" applyProtection="1">
      <alignment horizontal="center" vertical="center"/>
      <protection locked="0"/>
    </xf>
    <xf numFmtId="0" fontId="26" fillId="3" borderId="63" xfId="0" applyNumberFormat="1" applyFont="1" applyFill="1" applyBorder="1" applyAlignment="1" applyProtection="1">
      <alignment horizontal="center" vertical="center"/>
    </xf>
    <xf numFmtId="0" fontId="15" fillId="2" borderId="11" xfId="20" applyFont="1" applyFill="1" applyBorder="1" applyAlignment="1" applyProtection="1">
      <alignment horizontal="center" vertical="center"/>
    </xf>
    <xf numFmtId="0" fontId="15" fillId="2" borderId="15" xfId="20" applyFont="1" applyFill="1" applyBorder="1" applyAlignment="1" applyProtection="1">
      <alignment horizontal="center" vertical="center"/>
    </xf>
    <xf numFmtId="0" fontId="15" fillId="2" borderId="12" xfId="20" applyFont="1" applyFill="1" applyBorder="1" applyAlignment="1" applyProtection="1">
      <alignment horizontal="center" vertical="center"/>
    </xf>
    <xf numFmtId="178" fontId="22" fillId="4" borderId="65" xfId="0" applyNumberFormat="1" applyFont="1" applyFill="1" applyBorder="1" applyAlignment="1" applyProtection="1">
      <alignment horizontal="center" vertical="center"/>
      <protection locked="0"/>
    </xf>
    <xf numFmtId="178" fontId="22" fillId="4" borderId="66" xfId="0" applyNumberFormat="1" applyFont="1" applyFill="1" applyBorder="1" applyAlignment="1" applyProtection="1">
      <alignment horizontal="center" vertical="center"/>
      <protection locked="0"/>
    </xf>
    <xf numFmtId="177" fontId="26" fillId="3" borderId="63" xfId="0" applyNumberFormat="1" applyFont="1" applyFill="1" applyBorder="1" applyAlignment="1" applyProtection="1">
      <alignment horizontal="center" vertical="center"/>
    </xf>
    <xf numFmtId="0" fontId="10" fillId="2" borderId="0" xfId="20" applyFont="1" applyFill="1" applyBorder="1" applyAlignment="1" applyProtection="1">
      <alignment horizontal="left" vertical="center" wrapText="1"/>
    </xf>
    <xf numFmtId="0" fontId="22" fillId="2" borderId="0" xfId="0" applyFont="1" applyFill="1" applyAlignment="1" applyProtection="1">
      <alignment horizontal="center" vertical="center"/>
    </xf>
    <xf numFmtId="0" fontId="22" fillId="0" borderId="68" xfId="0" applyFont="1" applyBorder="1" applyAlignment="1" applyProtection="1">
      <alignment horizontal="center" vertical="center"/>
    </xf>
    <xf numFmtId="0" fontId="22" fillId="4" borderId="31" xfId="0" applyFont="1" applyFill="1" applyBorder="1" applyAlignment="1" applyProtection="1">
      <alignment horizontal="center" vertical="center"/>
      <protection locked="0"/>
    </xf>
    <xf numFmtId="0" fontId="22" fillId="4" borderId="30" xfId="0" applyFont="1" applyFill="1" applyBorder="1" applyAlignment="1" applyProtection="1">
      <alignment horizontal="center" vertical="center"/>
      <protection locked="0"/>
    </xf>
    <xf numFmtId="0" fontId="22" fillId="0" borderId="29" xfId="0" applyFont="1" applyBorder="1" applyAlignment="1" applyProtection="1">
      <alignment horizontal="center" vertical="center"/>
    </xf>
    <xf numFmtId="0" fontId="31" fillId="0" borderId="28" xfId="0" applyFont="1" applyBorder="1" applyAlignment="1" applyProtection="1">
      <alignment horizontal="center" vertical="center"/>
    </xf>
    <xf numFmtId="0" fontId="22" fillId="4" borderId="28" xfId="0" applyFont="1" applyFill="1" applyBorder="1" applyAlignment="1" applyProtection="1">
      <alignment horizontal="center" vertical="center"/>
      <protection locked="0"/>
    </xf>
    <xf numFmtId="0" fontId="22" fillId="4" borderId="76" xfId="0" applyFont="1" applyFill="1" applyBorder="1" applyAlignment="1" applyProtection="1">
      <alignment horizontal="center" vertical="center"/>
      <protection locked="0"/>
    </xf>
    <xf numFmtId="0" fontId="32" fillId="3" borderId="15" xfId="0" applyNumberFormat="1" applyFont="1" applyFill="1" applyBorder="1" applyAlignment="1" applyProtection="1">
      <alignment horizontal="center" vertical="center"/>
    </xf>
    <xf numFmtId="0" fontId="15" fillId="0" borderId="74" xfId="0" applyFont="1" applyBorder="1" applyAlignment="1" applyProtection="1">
      <alignment horizontal="left" vertical="center" wrapText="1"/>
    </xf>
    <xf numFmtId="0" fontId="15" fillId="0" borderId="15" xfId="0" applyFont="1" applyBorder="1" applyAlignment="1" applyProtection="1">
      <alignment horizontal="left" vertical="center" wrapText="1"/>
    </xf>
    <xf numFmtId="0" fontId="15" fillId="0" borderId="49" xfId="0" applyFont="1" applyBorder="1" applyAlignment="1" applyProtection="1">
      <alignment horizontal="left" vertical="center" wrapText="1"/>
    </xf>
    <xf numFmtId="181" fontId="32" fillId="3" borderId="15" xfId="0" applyNumberFormat="1" applyFont="1" applyFill="1" applyBorder="1" applyAlignment="1" applyProtection="1">
      <alignment horizontal="right" vertical="center"/>
    </xf>
    <xf numFmtId="0" fontId="26" fillId="3" borderId="15" xfId="0" applyNumberFormat="1" applyFont="1" applyFill="1" applyBorder="1" applyAlignment="1" applyProtection="1">
      <alignment horizontal="center" vertical="center"/>
    </xf>
    <xf numFmtId="0" fontId="22" fillId="4" borderId="10" xfId="0" applyFont="1" applyFill="1" applyBorder="1" applyAlignment="1" applyProtection="1">
      <alignment horizontal="center" vertical="center"/>
      <protection locked="0"/>
    </xf>
    <xf numFmtId="0" fontId="22" fillId="4" borderId="1" xfId="0" applyFont="1" applyFill="1" applyBorder="1" applyAlignment="1" applyProtection="1">
      <alignment horizontal="center" vertical="center"/>
      <protection locked="0"/>
    </xf>
    <xf numFmtId="0" fontId="22" fillId="4" borderId="7" xfId="0" applyFont="1" applyFill="1" applyBorder="1" applyAlignment="1" applyProtection="1">
      <alignment horizontal="center" vertical="center"/>
      <protection locked="0"/>
    </xf>
    <xf numFmtId="0" fontId="22" fillId="4" borderId="18" xfId="0" applyFont="1" applyFill="1" applyBorder="1" applyAlignment="1" applyProtection="1">
      <alignment horizontal="center" vertical="center"/>
      <protection locked="0"/>
    </xf>
    <xf numFmtId="0" fontId="22" fillId="4" borderId="2" xfId="0" applyFont="1" applyFill="1" applyBorder="1" applyAlignment="1" applyProtection="1">
      <alignment horizontal="center" vertical="center"/>
      <protection locked="0"/>
    </xf>
    <xf numFmtId="0" fontId="22" fillId="4" borderId="19" xfId="0" applyFont="1" applyFill="1" applyBorder="1" applyAlignment="1" applyProtection="1">
      <alignment horizontal="center" vertical="center"/>
      <protection locked="0"/>
    </xf>
    <xf numFmtId="0" fontId="15" fillId="0" borderId="50" xfId="0" applyFont="1" applyBorder="1" applyAlignment="1" applyProtection="1">
      <alignment horizontal="left" vertical="center" wrapText="1"/>
    </xf>
    <xf numFmtId="0" fontId="15" fillId="0" borderId="48" xfId="0" applyFont="1" applyBorder="1" applyAlignment="1" applyProtection="1">
      <alignment horizontal="left" vertical="center" wrapText="1"/>
    </xf>
    <xf numFmtId="0" fontId="15" fillId="0" borderId="46" xfId="0" applyFont="1" applyBorder="1" applyAlignment="1" applyProtection="1">
      <alignment horizontal="left" vertical="center" wrapText="1"/>
    </xf>
    <xf numFmtId="181" fontId="32" fillId="3" borderId="48" xfId="0" applyNumberFormat="1" applyFont="1" applyFill="1" applyBorder="1" applyAlignment="1" applyProtection="1">
      <alignment horizontal="right" vertical="center"/>
    </xf>
    <xf numFmtId="0" fontId="15" fillId="0" borderId="10" xfId="0" applyFont="1" applyBorder="1" applyAlignment="1" applyProtection="1">
      <alignment horizontal="left" vertical="center" wrapText="1"/>
    </xf>
    <xf numFmtId="0" fontId="15" fillId="0" borderId="1" xfId="0" applyFont="1" applyBorder="1" applyAlignment="1" applyProtection="1">
      <alignment horizontal="left" vertical="center" wrapText="1"/>
    </xf>
    <xf numFmtId="0" fontId="15" fillId="0" borderId="7" xfId="0" applyFont="1" applyBorder="1" applyAlignment="1" applyProtection="1">
      <alignment horizontal="left" vertical="center" wrapText="1"/>
    </xf>
    <xf numFmtId="0" fontId="15" fillId="0" borderId="18" xfId="0" applyFont="1" applyBorder="1" applyAlignment="1" applyProtection="1">
      <alignment horizontal="left" vertical="center" wrapText="1"/>
    </xf>
    <xf numFmtId="0" fontId="15" fillId="0" borderId="2" xfId="0" applyFont="1" applyBorder="1" applyAlignment="1" applyProtection="1">
      <alignment horizontal="left" vertical="center" wrapText="1"/>
    </xf>
    <xf numFmtId="0" fontId="15" fillId="0" borderId="19" xfId="0" applyFont="1" applyBorder="1" applyAlignment="1" applyProtection="1">
      <alignment horizontal="left" vertical="center" wrapText="1"/>
    </xf>
    <xf numFmtId="0" fontId="15" fillId="0" borderId="71" xfId="0" applyFont="1" applyBorder="1" applyAlignment="1" applyProtection="1">
      <alignment horizontal="left" vertical="center" wrapText="1"/>
    </xf>
    <xf numFmtId="0" fontId="15" fillId="0" borderId="72" xfId="0" applyFont="1" applyBorder="1" applyAlignment="1" applyProtection="1">
      <alignment horizontal="left" vertical="center" wrapText="1"/>
    </xf>
    <xf numFmtId="0" fontId="15" fillId="0" borderId="73" xfId="0" applyFont="1" applyBorder="1" applyAlignment="1" applyProtection="1">
      <alignment horizontal="left" vertical="center" wrapText="1"/>
    </xf>
    <xf numFmtId="180" fontId="26" fillId="3" borderId="71" xfId="0" applyNumberFormat="1" applyFont="1" applyFill="1" applyBorder="1" applyAlignment="1" applyProtection="1">
      <alignment horizontal="center" vertical="center"/>
    </xf>
    <xf numFmtId="0" fontId="26" fillId="3" borderId="72" xfId="0" applyNumberFormat="1" applyFont="1" applyFill="1" applyBorder="1" applyAlignment="1" applyProtection="1">
      <alignment horizontal="center" vertical="center"/>
    </xf>
    <xf numFmtId="177" fontId="32" fillId="3" borderId="72" xfId="0" applyNumberFormat="1" applyFont="1" applyFill="1" applyBorder="1" applyAlignment="1" applyProtection="1">
      <alignment horizontal="center" vertical="center"/>
    </xf>
    <xf numFmtId="0" fontId="15" fillId="0" borderId="10" xfId="0" applyFont="1" applyBorder="1" applyAlignment="1" applyProtection="1">
      <alignment horizontal="center" vertical="center" wrapText="1"/>
    </xf>
    <xf numFmtId="0" fontId="15" fillId="0" borderId="1" xfId="0" applyFont="1" applyBorder="1" applyAlignment="1" applyProtection="1">
      <alignment horizontal="center" vertical="center"/>
    </xf>
    <xf numFmtId="0" fontId="15" fillId="0" borderId="7" xfId="0" applyFont="1" applyBorder="1" applyAlignment="1" applyProtection="1">
      <alignment horizontal="center" vertical="center"/>
    </xf>
    <xf numFmtId="0" fontId="15" fillId="0" borderId="16" xfId="0" applyFont="1" applyBorder="1" applyAlignment="1" applyProtection="1">
      <alignment horizontal="center" vertical="center"/>
    </xf>
    <xf numFmtId="0" fontId="15" fillId="0" borderId="0" xfId="0" applyFont="1" applyBorder="1" applyAlignment="1" applyProtection="1">
      <alignment horizontal="center" vertical="center"/>
    </xf>
    <xf numFmtId="0" fontId="15" fillId="0" borderId="17" xfId="0" applyFont="1" applyBorder="1" applyAlignment="1" applyProtection="1">
      <alignment horizontal="center" vertical="center"/>
    </xf>
    <xf numFmtId="0" fontId="15" fillId="0" borderId="18" xfId="0" applyFont="1" applyBorder="1" applyAlignment="1" applyProtection="1">
      <alignment horizontal="center" vertical="center"/>
    </xf>
    <xf numFmtId="0" fontId="15" fillId="0" borderId="2" xfId="0" applyFont="1" applyBorder="1" applyAlignment="1" applyProtection="1">
      <alignment horizontal="center" vertical="center"/>
    </xf>
    <xf numFmtId="0" fontId="15" fillId="0" borderId="19" xfId="0" applyFont="1" applyBorder="1" applyAlignment="1" applyProtection="1">
      <alignment horizontal="center" vertical="center"/>
    </xf>
    <xf numFmtId="0" fontId="23" fillId="0" borderId="37" xfId="0" applyFont="1" applyFill="1" applyBorder="1" applyAlignment="1" applyProtection="1">
      <alignment horizontal="center" vertical="center"/>
    </xf>
    <xf numFmtId="0" fontId="22" fillId="4" borderId="43" xfId="0" applyFont="1" applyFill="1" applyBorder="1" applyAlignment="1" applyProtection="1">
      <alignment horizontal="center" vertical="center"/>
      <protection locked="0"/>
    </xf>
    <xf numFmtId="0" fontId="15" fillId="0" borderId="35" xfId="0" applyFont="1" applyBorder="1" applyAlignment="1" applyProtection="1">
      <alignment horizontal="left" vertical="center"/>
    </xf>
    <xf numFmtId="0" fontId="15" fillId="0" borderId="44" xfId="0" applyFont="1" applyBorder="1" applyAlignment="1" applyProtection="1">
      <alignment horizontal="left" vertical="center"/>
    </xf>
    <xf numFmtId="0" fontId="15" fillId="0" borderId="41" xfId="0" applyFont="1" applyBorder="1" applyAlignment="1" applyProtection="1">
      <alignment horizontal="left" vertical="center"/>
    </xf>
    <xf numFmtId="181" fontId="26" fillId="3" borderId="36" xfId="0" applyNumberFormat="1" applyFont="1" applyFill="1" applyBorder="1" applyAlignment="1" applyProtection="1">
      <alignment horizontal="right" vertical="center"/>
    </xf>
    <xf numFmtId="0" fontId="15" fillId="0" borderId="39" xfId="0" applyFont="1" applyBorder="1" applyAlignment="1" applyProtection="1">
      <alignment horizontal="left" vertical="center" shrinkToFit="1"/>
    </xf>
    <xf numFmtId="0" fontId="15" fillId="0" borderId="43" xfId="0" applyFont="1" applyBorder="1" applyAlignment="1" applyProtection="1">
      <alignment horizontal="left" vertical="center" shrinkToFit="1"/>
    </xf>
    <xf numFmtId="0" fontId="15" fillId="0" borderId="38" xfId="0" applyFont="1" applyBorder="1" applyAlignment="1" applyProtection="1">
      <alignment horizontal="left" vertical="center" shrinkToFit="1"/>
    </xf>
    <xf numFmtId="0" fontId="26" fillId="4" borderId="43" xfId="0" applyFont="1" applyFill="1" applyBorder="1" applyAlignment="1" applyProtection="1">
      <alignment horizontal="center" vertical="center"/>
      <protection locked="0"/>
    </xf>
    <xf numFmtId="0" fontId="15" fillId="0" borderId="8" xfId="0" applyFont="1" applyBorder="1" applyAlignment="1" applyProtection="1">
      <alignment horizontal="left" vertical="center" shrinkToFit="1"/>
    </xf>
    <xf numFmtId="0" fontId="15" fillId="0" borderId="4" xfId="0" applyFont="1" applyBorder="1" applyAlignment="1" applyProtection="1">
      <alignment horizontal="left" vertical="center" shrinkToFit="1"/>
    </xf>
    <xf numFmtId="0" fontId="15" fillId="0" borderId="9" xfId="0" applyFont="1" applyBorder="1" applyAlignment="1" applyProtection="1">
      <alignment horizontal="left" vertical="center" shrinkToFit="1"/>
    </xf>
    <xf numFmtId="0" fontId="26" fillId="3" borderId="4" xfId="0" applyFont="1" applyFill="1" applyBorder="1" applyAlignment="1" applyProtection="1">
      <alignment horizontal="center" vertical="center"/>
    </xf>
    <xf numFmtId="0" fontId="15" fillId="0" borderId="47" xfId="0" applyFont="1" applyBorder="1" applyAlignment="1" applyProtection="1">
      <alignment horizontal="left" vertical="center" shrinkToFit="1"/>
    </xf>
    <xf numFmtId="0" fontId="15" fillId="0" borderId="1" xfId="0" applyFont="1" applyBorder="1" applyAlignment="1" applyProtection="1">
      <alignment horizontal="left" vertical="center" shrinkToFit="1"/>
    </xf>
    <xf numFmtId="0" fontId="15" fillId="0" borderId="45" xfId="0" applyFont="1" applyBorder="1" applyAlignment="1" applyProtection="1">
      <alignment horizontal="left" vertical="center" shrinkToFit="1"/>
    </xf>
    <xf numFmtId="0" fontId="22" fillId="4" borderId="39" xfId="0" applyFont="1" applyFill="1" applyBorder="1" applyAlignment="1" applyProtection="1">
      <alignment horizontal="center" vertical="center"/>
    </xf>
    <xf numFmtId="0" fontId="22" fillId="4" borderId="43" xfId="0" applyFont="1" applyFill="1" applyBorder="1" applyAlignment="1" applyProtection="1">
      <alignment horizontal="center" vertical="center"/>
    </xf>
    <xf numFmtId="0" fontId="9" fillId="2" borderId="0" xfId="0" applyFont="1" applyFill="1" applyAlignment="1" applyProtection="1">
      <alignment horizontal="left" vertical="center" wrapText="1"/>
    </xf>
    <xf numFmtId="0" fontId="9" fillId="2" borderId="10" xfId="0" applyFont="1" applyFill="1" applyBorder="1" applyAlignment="1" applyProtection="1">
      <alignment horizontal="left" vertical="center" wrapText="1"/>
    </xf>
    <xf numFmtId="0" fontId="9" fillId="2" borderId="1" xfId="0" applyFont="1" applyFill="1" applyBorder="1" applyAlignment="1" applyProtection="1">
      <alignment horizontal="left" vertical="center" wrapText="1"/>
    </xf>
    <xf numFmtId="0" fontId="9" fillId="2" borderId="18" xfId="0" applyFont="1" applyFill="1" applyBorder="1" applyAlignment="1" applyProtection="1">
      <alignment horizontal="left" vertical="center" wrapText="1"/>
    </xf>
    <xf numFmtId="0" fontId="9" fillId="2" borderId="2" xfId="0" applyFont="1" applyFill="1" applyBorder="1" applyAlignment="1" applyProtection="1">
      <alignment horizontal="left" vertical="center" wrapText="1"/>
    </xf>
    <xf numFmtId="0" fontId="9" fillId="3" borderId="25" xfId="0" applyFont="1" applyFill="1" applyBorder="1" applyAlignment="1" applyProtection="1">
      <alignment horizontal="center" vertical="center"/>
    </xf>
    <xf numFmtId="0" fontId="9" fillId="3" borderId="34" xfId="0" applyFont="1" applyFill="1" applyBorder="1" applyAlignment="1" applyProtection="1">
      <alignment horizontal="center" vertical="center"/>
    </xf>
    <xf numFmtId="0" fontId="9" fillId="3" borderId="6" xfId="0" applyFont="1" applyFill="1" applyBorder="1" applyAlignment="1" applyProtection="1">
      <alignment horizontal="center" vertical="center"/>
    </xf>
    <xf numFmtId="0" fontId="9" fillId="3" borderId="14" xfId="0" applyFont="1" applyFill="1" applyBorder="1" applyAlignment="1" applyProtection="1">
      <alignment horizontal="center" vertical="center"/>
    </xf>
    <xf numFmtId="0" fontId="9" fillId="3" borderId="36" xfId="0" applyFont="1" applyFill="1" applyBorder="1" applyAlignment="1" applyProtection="1">
      <alignment horizontal="center" vertical="center"/>
    </xf>
    <xf numFmtId="0" fontId="9" fillId="3" borderId="54" xfId="0" applyFont="1" applyFill="1" applyBorder="1" applyAlignment="1" applyProtection="1">
      <alignment horizontal="center" vertical="center"/>
    </xf>
    <xf numFmtId="0" fontId="9" fillId="2" borderId="35" xfId="0" applyFont="1" applyFill="1" applyBorder="1" applyAlignment="1" applyProtection="1">
      <alignment horizontal="center" vertical="center" shrinkToFit="1"/>
    </xf>
    <xf numFmtId="0" fontId="9" fillId="2" borderId="44" xfId="0" applyFont="1" applyFill="1" applyBorder="1" applyAlignment="1" applyProtection="1">
      <alignment horizontal="center" vertical="center" shrinkToFit="1"/>
    </xf>
    <xf numFmtId="0" fontId="9" fillId="2" borderId="21" xfId="0" applyFont="1" applyFill="1" applyBorder="1" applyAlignment="1" applyProtection="1">
      <alignment horizontal="center" vertical="center" shrinkToFit="1"/>
    </xf>
    <xf numFmtId="0" fontId="9" fillId="2" borderId="4" xfId="0" applyFont="1" applyFill="1" applyBorder="1" applyAlignment="1" applyProtection="1">
      <alignment horizontal="right" vertical="center" wrapText="1"/>
    </xf>
    <xf numFmtId="0" fontId="9" fillId="2" borderId="4" xfId="0" applyFont="1" applyFill="1" applyBorder="1" applyAlignment="1" applyProtection="1">
      <alignment horizontal="right" vertical="center"/>
    </xf>
    <xf numFmtId="0" fontId="9" fillId="2" borderId="9" xfId="0" applyFont="1" applyFill="1" applyBorder="1" applyAlignment="1" applyProtection="1">
      <alignment horizontal="right" vertical="center"/>
    </xf>
    <xf numFmtId="176" fontId="9" fillId="3" borderId="11" xfId="0" applyNumberFormat="1" applyFont="1" applyFill="1" applyBorder="1" applyAlignment="1" applyProtection="1">
      <alignment horizontal="center" vertical="center"/>
    </xf>
    <xf numFmtId="176" fontId="9" fillId="3" borderId="15" xfId="0" applyNumberFormat="1" applyFont="1" applyFill="1" applyBorder="1" applyAlignment="1" applyProtection="1">
      <alignment horizontal="center" vertical="center"/>
    </xf>
    <xf numFmtId="176" fontId="9" fillId="3" borderId="12" xfId="0" applyNumberFormat="1" applyFont="1" applyFill="1" applyBorder="1" applyAlignment="1" applyProtection="1">
      <alignment horizontal="center" vertical="center"/>
    </xf>
    <xf numFmtId="176" fontId="9" fillId="3" borderId="75" xfId="0" applyNumberFormat="1" applyFont="1" applyFill="1" applyBorder="1" applyAlignment="1" applyProtection="1">
      <alignment horizontal="center" vertical="center"/>
    </xf>
    <xf numFmtId="176" fontId="9" fillId="3" borderId="52" xfId="0" applyNumberFormat="1" applyFont="1" applyFill="1" applyBorder="1" applyAlignment="1" applyProtection="1">
      <alignment horizontal="center" vertical="center"/>
    </xf>
    <xf numFmtId="176" fontId="9" fillId="3" borderId="57" xfId="0" applyNumberFormat="1"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9" fillId="2" borderId="2" xfId="0" applyFont="1" applyFill="1" applyBorder="1" applyAlignment="1" applyProtection="1">
      <alignment horizontal="center" vertical="center"/>
    </xf>
    <xf numFmtId="0" fontId="9" fillId="2" borderId="16" xfId="0" applyFont="1" applyFill="1" applyBorder="1" applyAlignment="1" applyProtection="1">
      <alignment horizontal="center" vertical="center"/>
    </xf>
    <xf numFmtId="0" fontId="9" fillId="2" borderId="18" xfId="0" applyFont="1" applyFill="1" applyBorder="1" applyAlignment="1" applyProtection="1">
      <alignment horizontal="center" vertical="center"/>
    </xf>
    <xf numFmtId="176" fontId="9" fillId="3" borderId="58" xfId="0" applyNumberFormat="1" applyFont="1" applyFill="1" applyBorder="1" applyAlignment="1" applyProtection="1">
      <alignment horizontal="center" vertical="center"/>
    </xf>
    <xf numFmtId="176" fontId="9" fillId="3" borderId="59" xfId="0" applyNumberFormat="1" applyFont="1" applyFill="1" applyBorder="1" applyAlignment="1" applyProtection="1">
      <alignment horizontal="center" vertical="center"/>
    </xf>
    <xf numFmtId="176" fontId="9" fillId="3" borderId="60" xfId="0" applyNumberFormat="1" applyFont="1" applyFill="1" applyBorder="1" applyAlignment="1" applyProtection="1">
      <alignment horizontal="center" vertical="center"/>
    </xf>
    <xf numFmtId="0" fontId="9" fillId="2" borderId="45" xfId="0" applyFont="1" applyFill="1" applyBorder="1" applyAlignment="1" applyProtection="1">
      <alignment horizontal="left" vertical="center" wrapText="1"/>
    </xf>
    <xf numFmtId="0" fontId="9" fillId="2" borderId="27" xfId="0" applyFont="1" applyFill="1" applyBorder="1" applyAlignment="1" applyProtection="1">
      <alignment horizontal="left" vertical="center" wrapText="1"/>
    </xf>
    <xf numFmtId="0" fontId="9" fillId="3" borderId="20" xfId="0" applyFont="1" applyFill="1" applyBorder="1" applyAlignment="1" applyProtection="1">
      <alignment horizontal="center" vertical="center" shrinkToFit="1"/>
    </xf>
    <xf numFmtId="0" fontId="9" fillId="3" borderId="44" xfId="0" applyFont="1" applyFill="1" applyBorder="1" applyAlignment="1" applyProtection="1">
      <alignment horizontal="center" vertical="center" shrinkToFit="1"/>
    </xf>
    <xf numFmtId="0" fontId="9" fillId="3" borderId="41" xfId="0" applyFont="1" applyFill="1" applyBorder="1" applyAlignment="1" applyProtection="1">
      <alignment horizontal="center" vertical="center" shrinkToFit="1"/>
    </xf>
    <xf numFmtId="0" fontId="36" fillId="2" borderId="0" xfId="0" applyFont="1" applyFill="1" applyAlignment="1" applyProtection="1">
      <alignment horizontal="center" vertical="center" shrinkToFit="1"/>
    </xf>
    <xf numFmtId="0" fontId="13" fillId="2" borderId="0" xfId="0" applyFont="1" applyFill="1" applyAlignment="1" applyProtection="1">
      <alignment horizontal="center" vertical="center" shrinkToFit="1"/>
    </xf>
    <xf numFmtId="182" fontId="37" fillId="2" borderId="0" xfId="3" applyNumberFormat="1" applyFont="1" applyFill="1" applyBorder="1" applyAlignment="1" applyProtection="1">
      <alignment horizontal="right" vertical="center"/>
    </xf>
    <xf numFmtId="0" fontId="9" fillId="2" borderId="39" xfId="0" applyFont="1" applyFill="1" applyBorder="1" applyAlignment="1" applyProtection="1">
      <alignment horizontal="center" vertical="center" shrinkToFit="1"/>
    </xf>
    <xf numFmtId="0" fontId="9" fillId="2" borderId="43" xfId="0" applyFont="1" applyFill="1" applyBorder="1" applyAlignment="1" applyProtection="1">
      <alignment horizontal="center" vertical="center" shrinkToFit="1"/>
    </xf>
    <xf numFmtId="0" fontId="9" fillId="2" borderId="40" xfId="0" applyFont="1" applyFill="1" applyBorder="1" applyAlignment="1" applyProtection="1">
      <alignment horizontal="center" vertical="center" shrinkToFit="1"/>
    </xf>
    <xf numFmtId="0" fontId="9" fillId="2" borderId="37" xfId="3" applyFont="1" applyFill="1" applyBorder="1" applyAlignment="1" applyProtection="1">
      <alignment horizontal="center" vertical="center" shrinkToFit="1"/>
    </xf>
    <xf numFmtId="0" fontId="9" fillId="2" borderId="43" xfId="3" applyFont="1" applyFill="1" applyBorder="1" applyAlignment="1" applyProtection="1">
      <alignment horizontal="center" vertical="center" shrinkToFit="1"/>
    </xf>
    <xf numFmtId="0" fontId="9" fillId="3" borderId="43" xfId="3" applyFont="1" applyFill="1" applyBorder="1" applyAlignment="1" applyProtection="1">
      <alignment horizontal="center" vertical="center" shrinkToFit="1"/>
    </xf>
    <xf numFmtId="0" fontId="9" fillId="2" borderId="38" xfId="3" applyFont="1" applyFill="1" applyBorder="1" applyAlignment="1" applyProtection="1">
      <alignment horizontal="center" vertical="center" shrinkToFit="1"/>
    </xf>
    <xf numFmtId="0" fontId="9" fillId="2" borderId="47" xfId="0" applyFont="1" applyFill="1" applyBorder="1" applyAlignment="1" applyProtection="1">
      <alignment horizontal="center" vertical="center" shrinkToFit="1"/>
    </xf>
    <xf numFmtId="0" fontId="9" fillId="2" borderId="1" xfId="0" applyFont="1" applyFill="1" applyBorder="1" applyAlignment="1" applyProtection="1">
      <alignment horizontal="center" vertical="center" shrinkToFit="1"/>
    </xf>
    <xf numFmtId="0" fontId="9" fillId="2" borderId="7" xfId="0" applyFont="1" applyFill="1" applyBorder="1" applyAlignment="1" applyProtection="1">
      <alignment horizontal="center" vertical="center" shrinkToFit="1"/>
    </xf>
    <xf numFmtId="0" fontId="9" fillId="2" borderId="26" xfId="0" applyFont="1" applyFill="1" applyBorder="1" applyAlignment="1" applyProtection="1">
      <alignment horizontal="center" vertical="center" shrinkToFit="1"/>
    </xf>
    <xf numFmtId="0" fontId="9" fillId="2" borderId="2" xfId="0" applyFont="1" applyFill="1" applyBorder="1" applyAlignment="1" applyProtection="1">
      <alignment horizontal="center" vertical="center" shrinkToFit="1"/>
    </xf>
    <xf numFmtId="0" fontId="9" fillId="2" borderId="19" xfId="0" applyFont="1" applyFill="1" applyBorder="1" applyAlignment="1" applyProtection="1">
      <alignment horizontal="center" vertical="center" shrinkToFit="1"/>
    </xf>
    <xf numFmtId="0" fontId="9" fillId="3" borderId="10" xfId="0" applyNumberFormat="1" applyFont="1" applyFill="1" applyBorder="1" applyAlignment="1" applyProtection="1">
      <alignment horizontal="center" vertical="center" shrinkToFit="1"/>
    </xf>
    <xf numFmtId="0" fontId="9" fillId="3" borderId="1" xfId="0" applyNumberFormat="1" applyFont="1" applyFill="1" applyBorder="1" applyAlignment="1" applyProtection="1">
      <alignment horizontal="center" vertical="center" shrinkToFit="1"/>
    </xf>
    <xf numFmtId="0" fontId="9" fillId="3" borderId="45" xfId="0" applyNumberFormat="1" applyFont="1" applyFill="1" applyBorder="1" applyAlignment="1" applyProtection="1">
      <alignment horizontal="center" vertical="center" shrinkToFit="1"/>
    </xf>
    <xf numFmtId="0" fontId="9" fillId="3" borderId="18" xfId="0" applyNumberFormat="1" applyFont="1" applyFill="1" applyBorder="1" applyAlignment="1" applyProtection="1">
      <alignment horizontal="center" vertical="center" shrinkToFit="1"/>
    </xf>
    <xf numFmtId="0" fontId="9" fillId="3" borderId="2" xfId="0" applyNumberFormat="1" applyFont="1" applyFill="1" applyBorder="1" applyAlignment="1" applyProtection="1">
      <alignment horizontal="center" vertical="center" shrinkToFit="1"/>
    </xf>
    <xf numFmtId="0" fontId="9" fillId="3" borderId="27" xfId="0" applyNumberFormat="1" applyFont="1" applyFill="1" applyBorder="1" applyAlignment="1" applyProtection="1">
      <alignment horizontal="center" vertical="center" shrinkToFit="1"/>
    </xf>
    <xf numFmtId="0" fontId="9" fillId="2" borderId="8" xfId="0" applyFont="1" applyFill="1" applyBorder="1" applyAlignment="1" applyProtection="1">
      <alignment horizontal="center" vertical="center" shrinkToFit="1"/>
    </xf>
    <xf numFmtId="0" fontId="9" fillId="2" borderId="4" xfId="0" applyFont="1" applyFill="1" applyBorder="1" applyAlignment="1" applyProtection="1">
      <alignment horizontal="center" vertical="center" shrinkToFit="1"/>
    </xf>
    <xf numFmtId="0" fontId="9" fillId="2" borderId="5" xfId="0" applyFont="1" applyFill="1" applyBorder="1" applyAlignment="1" applyProtection="1">
      <alignment horizontal="center" vertical="center" shrinkToFit="1"/>
    </xf>
    <xf numFmtId="0" fontId="9" fillId="2" borderId="3" xfId="0" applyFont="1" applyFill="1" applyBorder="1" applyAlignment="1" applyProtection="1">
      <alignment horizontal="center" vertical="center" shrinkToFit="1"/>
    </xf>
    <xf numFmtId="0" fontId="9" fillId="2" borderId="9" xfId="0" applyFont="1" applyFill="1" applyBorder="1" applyAlignment="1" applyProtection="1">
      <alignment horizontal="center" vertical="center" shrinkToFit="1"/>
    </xf>
    <xf numFmtId="178" fontId="9" fillId="3" borderId="3" xfId="0" applyNumberFormat="1" applyFont="1" applyFill="1" applyBorder="1" applyAlignment="1" applyProtection="1">
      <alignment horizontal="center" vertical="center" shrinkToFit="1"/>
    </xf>
    <xf numFmtId="178" fontId="9" fillId="3" borderId="4" xfId="0" applyNumberFormat="1" applyFont="1" applyFill="1" applyBorder="1" applyAlignment="1" applyProtection="1">
      <alignment horizontal="center" vertical="center" shrinkToFit="1"/>
    </xf>
    <xf numFmtId="178" fontId="9" fillId="3" borderId="9" xfId="0" applyNumberFormat="1" applyFont="1" applyFill="1" applyBorder="1" applyAlignment="1" applyProtection="1">
      <alignment horizontal="center" vertical="center" shrinkToFit="1"/>
    </xf>
    <xf numFmtId="0" fontId="34" fillId="2" borderId="0" xfId="0" applyFont="1" applyFill="1" applyAlignment="1" applyProtection="1">
      <alignment horizontal="center" vertical="center"/>
    </xf>
    <xf numFmtId="0" fontId="41" fillId="2" borderId="11"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0" fontId="41" fillId="2" borderId="12" xfId="0" applyFont="1" applyFill="1" applyBorder="1" applyAlignment="1" applyProtection="1">
      <alignment horizontal="center" vertical="center"/>
    </xf>
    <xf numFmtId="0" fontId="41" fillId="6" borderId="11" xfId="0" applyFont="1" applyFill="1" applyBorder="1" applyAlignment="1" applyProtection="1">
      <alignment horizontal="center" vertical="center" shrinkToFit="1"/>
      <protection locked="0"/>
    </xf>
    <xf numFmtId="0" fontId="41" fillId="6" borderId="15" xfId="0" applyFont="1" applyFill="1" applyBorder="1" applyAlignment="1" applyProtection="1">
      <alignment horizontal="center" vertical="center" shrinkToFit="1"/>
      <protection locked="0"/>
    </xf>
    <xf numFmtId="0" fontId="41" fillId="6" borderId="12" xfId="0" applyFont="1" applyFill="1" applyBorder="1" applyAlignment="1" applyProtection="1">
      <alignment horizontal="center" vertical="center" shrinkToFit="1"/>
      <protection locked="0"/>
    </xf>
    <xf numFmtId="0" fontId="43" fillId="0" borderId="25" xfId="0" applyFont="1" applyBorder="1" applyAlignment="1" applyProtection="1">
      <alignment horizontal="center" vertical="center"/>
    </xf>
    <xf numFmtId="0" fontId="43" fillId="0" borderId="34" xfId="0" applyFont="1" applyBorder="1" applyAlignment="1" applyProtection="1">
      <alignment horizontal="center" vertical="center"/>
    </xf>
    <xf numFmtId="0" fontId="43" fillId="0" borderId="78" xfId="0" applyFont="1" applyBorder="1" applyAlignment="1" applyProtection="1">
      <alignment horizontal="center" vertical="center"/>
    </xf>
    <xf numFmtId="0" fontId="43" fillId="0" borderId="26" xfId="0" applyFont="1" applyBorder="1" applyAlignment="1" applyProtection="1">
      <alignment horizontal="center" vertical="center"/>
    </xf>
    <xf numFmtId="0" fontId="43" fillId="0" borderId="2" xfId="0" applyFont="1" applyBorder="1" applyAlignment="1" applyProtection="1">
      <alignment horizontal="center" vertical="center"/>
    </xf>
    <xf numFmtId="0" fontId="43" fillId="0" borderId="19" xfId="0" applyFont="1" applyBorder="1" applyAlignment="1" applyProtection="1">
      <alignment horizontal="center" vertical="center"/>
    </xf>
    <xf numFmtId="0" fontId="38" fillId="0" borderId="80" xfId="0" applyFont="1" applyBorder="1" applyAlignment="1" applyProtection="1">
      <alignment horizontal="center" vertical="center" wrapText="1"/>
    </xf>
    <xf numFmtId="0" fontId="38" fillId="0" borderId="81" xfId="0" applyFont="1" applyBorder="1" applyAlignment="1" applyProtection="1">
      <alignment horizontal="center" vertical="center" wrapText="1"/>
    </xf>
    <xf numFmtId="0" fontId="38" fillId="0" borderId="3" xfId="0" applyFont="1" applyBorder="1" applyAlignment="1" applyProtection="1">
      <alignment horizontal="center" vertical="center"/>
    </xf>
    <xf numFmtId="0" fontId="38" fillId="0" borderId="4" xfId="0" applyFont="1" applyBorder="1" applyAlignment="1" applyProtection="1">
      <alignment horizontal="center" vertical="center"/>
    </xf>
    <xf numFmtId="0" fontId="38" fillId="0" borderId="5" xfId="0" applyFont="1" applyBorder="1" applyAlignment="1" applyProtection="1">
      <alignment horizontal="center" vertical="center"/>
    </xf>
    <xf numFmtId="0" fontId="38" fillId="2" borderId="24"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38" fillId="0" borderId="47" xfId="0" applyFont="1" applyBorder="1" applyAlignment="1" applyProtection="1">
      <alignment horizontal="left" vertical="center"/>
    </xf>
    <xf numFmtId="0" fontId="38" fillId="0" borderId="1" xfId="0" applyFont="1" applyBorder="1" applyAlignment="1" applyProtection="1">
      <alignment horizontal="left" vertical="center"/>
    </xf>
    <xf numFmtId="0" fontId="38" fillId="0" borderId="26" xfId="0" applyFont="1" applyBorder="1" applyAlignment="1" applyProtection="1">
      <alignment horizontal="left" vertical="center"/>
    </xf>
    <xf numFmtId="0" fontId="38" fillId="0" borderId="2" xfId="0" applyFont="1" applyBorder="1" applyAlignment="1" applyProtection="1">
      <alignment horizontal="left" vertical="center"/>
    </xf>
    <xf numFmtId="0" fontId="38" fillId="2" borderId="86" xfId="0" applyFont="1" applyFill="1" applyBorder="1" applyAlignment="1" applyProtection="1">
      <alignment horizontal="left" vertical="center"/>
    </xf>
    <xf numFmtId="0" fontId="38" fillId="2" borderId="87" xfId="0" applyFont="1" applyFill="1" applyBorder="1" applyAlignment="1" applyProtection="1">
      <alignment horizontal="left" vertical="center"/>
    </xf>
    <xf numFmtId="0" fontId="45" fillId="2" borderId="10"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xf>
    <xf numFmtId="0" fontId="38" fillId="2" borderId="47" xfId="0" applyFont="1" applyFill="1" applyBorder="1" applyAlignment="1" applyProtection="1">
      <alignment horizontal="left" vertical="center"/>
    </xf>
    <xf numFmtId="0" fontId="38" fillId="2" borderId="1" xfId="0" applyFont="1" applyFill="1" applyBorder="1" applyAlignment="1" applyProtection="1">
      <alignment horizontal="left" vertical="center"/>
    </xf>
    <xf numFmtId="0" fontId="38" fillId="2" borderId="26" xfId="0" applyFont="1" applyFill="1" applyBorder="1" applyAlignment="1" applyProtection="1">
      <alignment horizontal="left" vertical="center"/>
    </xf>
    <xf numFmtId="0" fontId="38" fillId="2" borderId="19" xfId="0" applyFont="1" applyFill="1" applyBorder="1" applyAlignment="1" applyProtection="1">
      <alignment horizontal="left" vertical="center"/>
    </xf>
    <xf numFmtId="0" fontId="38" fillId="0" borderId="7" xfId="0" applyFont="1" applyBorder="1" applyAlignment="1" applyProtection="1">
      <alignment horizontal="left" vertical="center"/>
    </xf>
    <xf numFmtId="0" fontId="38" fillId="0" borderId="88" xfId="0" applyFont="1" applyBorder="1" applyAlignment="1" applyProtection="1">
      <alignment horizontal="left" vertical="center"/>
    </xf>
    <xf numFmtId="0" fontId="38" fillId="0" borderId="89" xfId="0" applyFont="1" applyBorder="1" applyAlignment="1" applyProtection="1">
      <alignment horizontal="left" vertical="center"/>
    </xf>
    <xf numFmtId="0" fontId="38" fillId="0" borderId="92" xfId="0" applyFont="1" applyBorder="1" applyAlignment="1" applyProtection="1">
      <alignment horizontal="left" vertical="center"/>
    </xf>
    <xf numFmtId="0" fontId="38" fillId="0" borderId="93" xfId="0" applyFont="1" applyBorder="1" applyAlignment="1" applyProtection="1">
      <alignment horizontal="left" vertical="center"/>
    </xf>
    <xf numFmtId="0" fontId="43" fillId="0" borderId="25" xfId="0" applyFont="1" applyBorder="1" applyAlignment="1" applyProtection="1">
      <alignment horizontal="center" vertical="center" wrapText="1"/>
    </xf>
    <xf numFmtId="0" fontId="43" fillId="0" borderId="34" xfId="0" applyFont="1" applyBorder="1" applyAlignment="1" applyProtection="1">
      <alignment horizontal="center" vertical="center" wrapText="1"/>
    </xf>
    <xf numFmtId="0" fontId="43" fillId="0" borderId="6" xfId="0" applyFont="1" applyBorder="1" applyAlignment="1" applyProtection="1">
      <alignment horizontal="center" vertical="center" wrapText="1"/>
    </xf>
    <xf numFmtId="0" fontId="43" fillId="0" borderId="26" xfId="0" applyFont="1" applyBorder="1" applyAlignment="1" applyProtection="1">
      <alignment horizontal="center" vertical="center" wrapText="1"/>
    </xf>
    <xf numFmtId="0" fontId="43" fillId="0" borderId="2" xfId="0" applyFont="1" applyBorder="1" applyAlignment="1" applyProtection="1">
      <alignment horizontal="center" vertical="center" wrapText="1"/>
    </xf>
    <xf numFmtId="0" fontId="43" fillId="0" borderId="27" xfId="0" applyFont="1" applyBorder="1" applyAlignment="1" applyProtection="1">
      <alignment horizontal="center" vertical="center" wrapText="1"/>
    </xf>
    <xf numFmtId="0" fontId="38" fillId="0" borderId="97" xfId="0" applyFont="1" applyBorder="1" applyAlignment="1" applyProtection="1">
      <alignment horizontal="center" vertical="center" wrapText="1"/>
    </xf>
    <xf numFmtId="0" fontId="38" fillId="0" borderId="98" xfId="0" applyFont="1" applyBorder="1" applyAlignment="1" applyProtection="1">
      <alignment horizontal="center" vertical="center" wrapText="1"/>
    </xf>
    <xf numFmtId="183" fontId="38" fillId="0" borderId="8" xfId="0" applyNumberFormat="1" applyFont="1" applyBorder="1" applyAlignment="1" applyProtection="1">
      <alignment horizontal="center" vertical="center"/>
    </xf>
    <xf numFmtId="183" fontId="38" fillId="0" borderId="4" xfId="0" applyNumberFormat="1" applyFont="1" applyBorder="1" applyAlignment="1" applyProtection="1">
      <alignment horizontal="center" vertical="center"/>
    </xf>
    <xf numFmtId="183" fontId="38" fillId="0" borderId="9" xfId="0" applyNumberFormat="1" applyFont="1" applyBorder="1" applyAlignment="1" applyProtection="1">
      <alignment horizontal="center" vertical="center"/>
    </xf>
    <xf numFmtId="0" fontId="38" fillId="2" borderId="8" xfId="0" applyFont="1" applyFill="1" applyBorder="1" applyAlignment="1" applyProtection="1">
      <alignment horizontal="left" vertical="center"/>
    </xf>
    <xf numFmtId="0" fontId="38" fillId="2" borderId="5" xfId="0" applyFont="1" applyFill="1" applyBorder="1" applyAlignment="1" applyProtection="1">
      <alignment horizontal="left" vertical="center"/>
    </xf>
    <xf numFmtId="0" fontId="38" fillId="7" borderId="11" xfId="0" applyFont="1" applyFill="1" applyBorder="1" applyAlignment="1" applyProtection="1">
      <alignment horizontal="left" vertical="top" wrapText="1"/>
      <protection locked="0"/>
    </xf>
    <xf numFmtId="0" fontId="38" fillId="7" borderId="15" xfId="0" applyFont="1" applyFill="1" applyBorder="1" applyAlignment="1" applyProtection="1">
      <alignment horizontal="left" vertical="top" wrapText="1"/>
      <protection locked="0"/>
    </xf>
    <xf numFmtId="0" fontId="38" fillId="7" borderId="12" xfId="0" applyFont="1" applyFill="1" applyBorder="1" applyAlignment="1" applyProtection="1">
      <alignment horizontal="left" vertical="top" wrapText="1"/>
      <protection locked="0"/>
    </xf>
    <xf numFmtId="0" fontId="38" fillId="2" borderId="7" xfId="0" applyFont="1" applyFill="1" applyBorder="1" applyAlignment="1" applyProtection="1">
      <alignment horizontal="left" vertical="center"/>
    </xf>
    <xf numFmtId="183" fontId="38" fillId="0" borderId="11" xfId="0" applyNumberFormat="1" applyFont="1" applyBorder="1" applyAlignment="1" applyProtection="1">
      <alignment horizontal="center" vertical="center"/>
    </xf>
    <xf numFmtId="183" fontId="38" fillId="0" borderId="15" xfId="0" applyNumberFormat="1" applyFont="1" applyBorder="1" applyAlignment="1" applyProtection="1">
      <alignment horizontal="center" vertical="center"/>
    </xf>
    <xf numFmtId="183" fontId="38" fillId="0" borderId="12" xfId="0" applyNumberFormat="1" applyFont="1" applyBorder="1" applyAlignment="1" applyProtection="1">
      <alignment horizontal="center" vertical="center"/>
    </xf>
    <xf numFmtId="0" fontId="38" fillId="0" borderId="8" xfId="0" applyFont="1" applyBorder="1" applyAlignment="1" applyProtection="1">
      <alignment horizontal="left" vertical="center"/>
    </xf>
    <xf numFmtId="0" fontId="38" fillId="0" borderId="5" xfId="0" applyFont="1" applyBorder="1" applyAlignment="1" applyProtection="1">
      <alignment horizontal="left" vertical="center"/>
    </xf>
    <xf numFmtId="0" fontId="38" fillId="0" borderId="24" xfId="0" applyFont="1" applyBorder="1" applyAlignment="1" applyProtection="1">
      <alignment horizontal="left" vertical="center"/>
    </xf>
    <xf numFmtId="0" fontId="38" fillId="0" borderId="0" xfId="0" applyFont="1" applyBorder="1" applyAlignment="1" applyProtection="1">
      <alignment horizontal="left" vertical="center"/>
    </xf>
  </cellXfs>
  <cellStyles count="26">
    <cellStyle name="パーセント 2" xfId="8"/>
    <cellStyle name="パーセント 2 2" xfId="22"/>
    <cellStyle name="パーセント 3" xfId="9"/>
    <cellStyle name="パーセント 3 2" xfId="23"/>
    <cellStyle name="桁区切り 2" xfId="4"/>
    <cellStyle name="桁区切り 2 2" xfId="6"/>
    <cellStyle name="桁区切り 2 3" xfId="10"/>
    <cellStyle name="桁区切り 3" xfId="7"/>
    <cellStyle name="桁区切り 3 2" xfId="24"/>
    <cellStyle name="桁区切り 4" xfId="11"/>
    <cellStyle name="標準" xfId="0" builtinId="0"/>
    <cellStyle name="標準 2" xfId="3"/>
    <cellStyle name="標準 2 2" xfId="5"/>
    <cellStyle name="標準 2 2 2" xfId="12"/>
    <cellStyle name="標準 2 2 3" xfId="19"/>
    <cellStyle name="標準 2 3" xfId="13"/>
    <cellStyle name="標準 2 4" xfId="18"/>
    <cellStyle name="標準 2 5" xfId="25"/>
    <cellStyle name="標準 2_●●●　●●●●　20　★請求確認シート★ 【10月〆】" xfId="14"/>
    <cellStyle name="標準 3" xfId="15"/>
    <cellStyle name="標準 4" xfId="16"/>
    <cellStyle name="標準 4 2" xfId="1"/>
    <cellStyle name="標準 5" xfId="17"/>
    <cellStyle name="標準 7" xfId="2"/>
    <cellStyle name="標準 7 2" xfId="21"/>
    <cellStyle name="標準 8" xfId="20"/>
  </cellStyles>
  <dxfs count="0"/>
  <tableStyles count="0" defaultTableStyle="TableStyleMedium9" defaultPivotStyle="PivotStyleLight16"/>
  <colors>
    <mruColors>
      <color rgb="FFFFFF66"/>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7</xdr:col>
      <xdr:colOff>57151</xdr:colOff>
      <xdr:row>23</xdr:row>
      <xdr:rowOff>66675</xdr:rowOff>
    </xdr:from>
    <xdr:to>
      <xdr:col>29</xdr:col>
      <xdr:colOff>9525</xdr:colOff>
      <xdr:row>23</xdr:row>
      <xdr:rowOff>228600</xdr:rowOff>
    </xdr:to>
    <xdr:sp macro="" textlink="">
      <xdr:nvSpPr>
        <xdr:cNvPr id="2" name="大かっこ 1"/>
        <xdr:cNvSpPr/>
      </xdr:nvSpPr>
      <xdr:spPr>
        <a:xfrm>
          <a:off x="1533526" y="5657850"/>
          <a:ext cx="4714874" cy="1619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195943</xdr:colOff>
      <xdr:row>14</xdr:row>
      <xdr:rowOff>130628</xdr:rowOff>
    </xdr:from>
    <xdr:to>
      <xdr:col>28</xdr:col>
      <xdr:colOff>48986</xdr:colOff>
      <xdr:row>14</xdr:row>
      <xdr:rowOff>530678</xdr:rowOff>
    </xdr:to>
    <xdr:sp macro="" textlink="">
      <xdr:nvSpPr>
        <xdr:cNvPr id="3" name="大かっこ 2"/>
        <xdr:cNvSpPr/>
      </xdr:nvSpPr>
      <xdr:spPr>
        <a:xfrm>
          <a:off x="2454729" y="3382735"/>
          <a:ext cx="3486150" cy="4000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66675</xdr:colOff>
      <xdr:row>18</xdr:row>
      <xdr:rowOff>38100</xdr:rowOff>
    </xdr:from>
    <xdr:to>
      <xdr:col>26</xdr:col>
      <xdr:colOff>238125</xdr:colOff>
      <xdr:row>21</xdr:row>
      <xdr:rowOff>333375</xdr:rowOff>
    </xdr:to>
    <xdr:sp macro="" textlink="">
      <xdr:nvSpPr>
        <xdr:cNvPr id="4" name="右中かっこ 3"/>
        <xdr:cNvSpPr/>
      </xdr:nvSpPr>
      <xdr:spPr>
        <a:xfrm>
          <a:off x="5524500" y="3867150"/>
          <a:ext cx="171450" cy="1352550"/>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190499</xdr:colOff>
      <xdr:row>19</xdr:row>
      <xdr:rowOff>47625</xdr:rowOff>
    </xdr:from>
    <xdr:to>
      <xdr:col>30</xdr:col>
      <xdr:colOff>257174</xdr:colOff>
      <xdr:row>21</xdr:row>
      <xdr:rowOff>238125</xdr:rowOff>
    </xdr:to>
    <xdr:sp macro="" textlink="">
      <xdr:nvSpPr>
        <xdr:cNvPr id="5" name="テキスト ボックス 4"/>
        <xdr:cNvSpPr txBox="1"/>
      </xdr:nvSpPr>
      <xdr:spPr>
        <a:xfrm>
          <a:off x="5648324" y="4229100"/>
          <a:ext cx="1114425" cy="89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（小数点</a:t>
          </a:r>
          <a:endParaRPr kumimoji="1" lang="en-US" altLang="ja-JP" sz="1100"/>
        </a:p>
        <a:p>
          <a:r>
            <a:rPr kumimoji="1" lang="ja-JP" altLang="en-US" sz="1100"/>
            <a:t>　第２位以下</a:t>
          </a:r>
          <a:endParaRPr kumimoji="1" lang="en-US" altLang="ja-JP" sz="1100"/>
        </a:p>
        <a:p>
          <a:r>
            <a:rPr kumimoji="1" lang="ja-JP" altLang="en-US" sz="1100"/>
            <a:t>　切り捨て）</a:t>
          </a:r>
          <a:endParaRPr kumimoji="1" lang="en-US" altLang="ja-JP" sz="1100"/>
        </a:p>
      </xdr:txBody>
    </xdr:sp>
    <xdr:clientData/>
  </xdr:twoCellAnchor>
  <xdr:twoCellAnchor editAs="oneCell">
    <xdr:from>
      <xdr:col>32</xdr:col>
      <xdr:colOff>257736</xdr:colOff>
      <xdr:row>4</xdr:row>
      <xdr:rowOff>11207</xdr:rowOff>
    </xdr:from>
    <xdr:to>
      <xdr:col>37</xdr:col>
      <xdr:colOff>187699</xdr:colOff>
      <xdr:row>9</xdr:row>
      <xdr:rowOff>11766</xdr:rowOff>
    </xdr:to>
    <xdr:pic>
      <xdr:nvPicPr>
        <xdr:cNvPr id="9" name="図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96736" y="549089"/>
          <a:ext cx="3347757" cy="661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40</xdr:col>
      <xdr:colOff>11206</xdr:colOff>
      <xdr:row>5</xdr:row>
      <xdr:rowOff>0</xdr:rowOff>
    </xdr:from>
    <xdr:to>
      <xdr:col>44</xdr:col>
      <xdr:colOff>623965</xdr:colOff>
      <xdr:row>8</xdr:row>
      <xdr:rowOff>160257</xdr:rowOff>
    </xdr:to>
    <xdr:pic>
      <xdr:nvPicPr>
        <xdr:cNvPr id="9" name="図 8"/>
        <xdr:cNvPicPr>
          <a:picLocks noChangeAspect="1"/>
        </xdr:cNvPicPr>
      </xdr:nvPicPr>
      <xdr:blipFill>
        <a:blip xmlns:r="http://schemas.openxmlformats.org/officeDocument/2006/relationships" r:embed="rId1"/>
        <a:stretch>
          <a:fillRect/>
        </a:stretch>
      </xdr:blipFill>
      <xdr:spPr>
        <a:xfrm>
          <a:off x="7250206" y="840441"/>
          <a:ext cx="3346994" cy="6645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23813</xdr:colOff>
      <xdr:row>36</xdr:row>
      <xdr:rowOff>47624</xdr:rowOff>
    </xdr:from>
    <xdr:to>
      <xdr:col>14</xdr:col>
      <xdr:colOff>333376</xdr:colOff>
      <xdr:row>37</xdr:row>
      <xdr:rowOff>202406</xdr:rowOff>
    </xdr:to>
    <xdr:sp macro="" textlink="">
      <xdr:nvSpPr>
        <xdr:cNvPr id="2" name="テキスト ボックス 1"/>
        <xdr:cNvSpPr txBox="1"/>
      </xdr:nvSpPr>
      <xdr:spPr>
        <a:xfrm>
          <a:off x="1366838" y="8096249"/>
          <a:ext cx="6253163" cy="745332"/>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rPr>
            <a:t>上記計算では実態と大きく剥離する場合（面積基準を下回る場合を含む）</a:t>
          </a:r>
          <a:endParaRPr kumimoji="1" lang="en-US" altLang="ja-JP" sz="1200" b="1">
            <a:solidFill>
              <a:srgbClr val="FF0000"/>
            </a:solidFill>
          </a:endParaRPr>
        </a:p>
        <a:p>
          <a:pPr algn="ctr"/>
          <a:r>
            <a:rPr kumimoji="1" lang="en-US" altLang="ja-JP" sz="1200" b="1">
              <a:solidFill>
                <a:srgbClr val="FF0000"/>
              </a:solidFill>
            </a:rPr>
            <a:t>【</a:t>
          </a:r>
          <a:r>
            <a:rPr kumimoji="1" lang="ja-JP" altLang="en-US" sz="1200" b="1">
              <a:solidFill>
                <a:srgbClr val="FF0000"/>
              </a:solidFill>
            </a:rPr>
            <a:t>上記算出結果を使用する場合は以下入力不要</a:t>
          </a:r>
          <a:r>
            <a:rPr kumimoji="1" lang="en-US" altLang="ja-JP" sz="1200" b="1">
              <a:solidFill>
                <a:srgbClr val="FF0000"/>
              </a:solidFill>
            </a:rPr>
            <a:t>】</a:t>
          </a:r>
          <a:endParaRPr kumimoji="1" lang="ja-JP" altLang="en-US" sz="1200" b="1">
            <a:solidFill>
              <a:srgbClr val="FF0000"/>
            </a:solidFill>
          </a:endParaRPr>
        </a:p>
      </xdr:txBody>
    </xdr:sp>
    <xdr:clientData/>
  </xdr:twoCellAnchor>
  <xdr:twoCellAnchor>
    <xdr:from>
      <xdr:col>8</xdr:col>
      <xdr:colOff>142876</xdr:colOff>
      <xdr:row>37</xdr:row>
      <xdr:rowOff>273845</xdr:rowOff>
    </xdr:from>
    <xdr:to>
      <xdr:col>9</xdr:col>
      <xdr:colOff>119063</xdr:colOff>
      <xdr:row>37</xdr:row>
      <xdr:rowOff>559595</xdr:rowOff>
    </xdr:to>
    <xdr:sp macro="" textlink="">
      <xdr:nvSpPr>
        <xdr:cNvPr id="3" name="下矢印 2"/>
        <xdr:cNvSpPr/>
      </xdr:nvSpPr>
      <xdr:spPr>
        <a:xfrm>
          <a:off x="4229101" y="8913020"/>
          <a:ext cx="509587" cy="285750"/>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30&#31309;&#31639;&#34920;&#26696;&#65288;&#20445;&#32946;&#2515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8&#24180;&#24230;&#20104;&#31639;&#35201;&#27714;\&#20107;&#26989;&#35336;&#30011;&#26360;\&#20445;&#32946;&#25152;&#36939;&#21942;&#36027;&#20107;&#26989;(&#35506;&#21407;&#26696;&#12539;&#21336;&#20385;&#35336;&#31639;&#20462;&#27491;&#24460;&#65289;20050929&#973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処遇Ⅰ"/>
      <sheetName val="加算区分"/>
      <sheetName val="保育単価表"/>
      <sheetName val="保育単価表②"/>
      <sheetName val="処遇Ⅱ"/>
    </sheetNames>
    <sheetDataSet>
      <sheetData sheetId="0">
        <row r="2">
          <cell r="AO2">
            <v>1</v>
          </cell>
          <cell r="AP2">
            <v>20</v>
          </cell>
        </row>
        <row r="3">
          <cell r="AO3">
            <v>21</v>
          </cell>
          <cell r="AP3">
            <v>30</v>
          </cell>
        </row>
        <row r="4">
          <cell r="AO4">
            <v>31</v>
          </cell>
          <cell r="AP4">
            <v>40</v>
          </cell>
        </row>
        <row r="5">
          <cell r="AO5">
            <v>41</v>
          </cell>
          <cell r="AP5">
            <v>50</v>
          </cell>
        </row>
        <row r="6">
          <cell r="AO6">
            <v>51</v>
          </cell>
          <cell r="AP6">
            <v>60</v>
          </cell>
        </row>
        <row r="7">
          <cell r="AO7">
            <v>61</v>
          </cell>
          <cell r="AP7">
            <v>70</v>
          </cell>
        </row>
        <row r="8">
          <cell r="AO8">
            <v>71</v>
          </cell>
          <cell r="AP8">
            <v>80</v>
          </cell>
        </row>
        <row r="9">
          <cell r="AO9">
            <v>81</v>
          </cell>
          <cell r="AP9">
            <v>90</v>
          </cell>
        </row>
        <row r="10">
          <cell r="AO10">
            <v>91</v>
          </cell>
          <cell r="AP10">
            <v>100</v>
          </cell>
        </row>
        <row r="11">
          <cell r="AO11">
            <v>101</v>
          </cell>
          <cell r="AP11">
            <v>110</v>
          </cell>
        </row>
        <row r="12">
          <cell r="AO12">
            <v>111</v>
          </cell>
          <cell r="AP12">
            <v>120</v>
          </cell>
        </row>
        <row r="13">
          <cell r="AO13">
            <v>121</v>
          </cell>
          <cell r="AP13">
            <v>130</v>
          </cell>
        </row>
        <row r="14">
          <cell r="AO14">
            <v>131</v>
          </cell>
          <cell r="AP14">
            <v>140</v>
          </cell>
        </row>
        <row r="15">
          <cell r="AO15">
            <v>141</v>
          </cell>
          <cell r="AP15">
            <v>150</v>
          </cell>
        </row>
        <row r="16">
          <cell r="AO16">
            <v>151</v>
          </cell>
          <cell r="AP16">
            <v>160</v>
          </cell>
        </row>
        <row r="17">
          <cell r="AO17">
            <v>161</v>
          </cell>
          <cell r="AP17">
            <v>170</v>
          </cell>
        </row>
        <row r="18">
          <cell r="AO18">
            <v>171</v>
          </cell>
          <cell r="AP18">
            <v>180</v>
          </cell>
        </row>
      </sheetData>
      <sheetData sheetId="1">
        <row r="3">
          <cell r="B3">
            <v>0</v>
          </cell>
          <cell r="C3" t="str">
            <v>１年未満</v>
          </cell>
          <cell r="D3">
            <v>2</v>
          </cell>
          <cell r="E3">
            <v>5</v>
          </cell>
          <cell r="F3">
            <v>7</v>
          </cell>
        </row>
        <row r="4">
          <cell r="B4">
            <v>1</v>
          </cell>
          <cell r="C4" t="str">
            <v>１年以上２年未満</v>
          </cell>
          <cell r="D4">
            <v>3</v>
          </cell>
          <cell r="E4">
            <v>5</v>
          </cell>
          <cell r="F4">
            <v>8</v>
          </cell>
        </row>
        <row r="5">
          <cell r="B5">
            <v>2</v>
          </cell>
          <cell r="C5" t="str">
            <v>２年以上３年未満</v>
          </cell>
          <cell r="D5">
            <v>4</v>
          </cell>
          <cell r="E5">
            <v>5</v>
          </cell>
          <cell r="F5">
            <v>9</v>
          </cell>
        </row>
        <row r="6">
          <cell r="B6">
            <v>3</v>
          </cell>
          <cell r="C6" t="str">
            <v>３年以上４年未満</v>
          </cell>
          <cell r="D6">
            <v>5</v>
          </cell>
          <cell r="E6">
            <v>5</v>
          </cell>
          <cell r="F6">
            <v>10</v>
          </cell>
        </row>
        <row r="7">
          <cell r="B7">
            <v>4</v>
          </cell>
          <cell r="C7" t="str">
            <v>４年以上５年未満</v>
          </cell>
          <cell r="D7">
            <v>6</v>
          </cell>
          <cell r="E7">
            <v>5</v>
          </cell>
          <cell r="F7">
            <v>11</v>
          </cell>
        </row>
        <row r="8">
          <cell r="B8">
            <v>5</v>
          </cell>
          <cell r="C8" t="str">
            <v>５年以上６年未満</v>
          </cell>
          <cell r="D8">
            <v>7</v>
          </cell>
          <cell r="E8">
            <v>5</v>
          </cell>
          <cell r="F8">
            <v>12</v>
          </cell>
        </row>
        <row r="9">
          <cell r="B9">
            <v>6</v>
          </cell>
          <cell r="C9" t="str">
            <v>６年以上７年未満</v>
          </cell>
          <cell r="D9">
            <v>8</v>
          </cell>
          <cell r="E9">
            <v>5</v>
          </cell>
          <cell r="F9">
            <v>13</v>
          </cell>
        </row>
        <row r="10">
          <cell r="B10">
            <v>7</v>
          </cell>
          <cell r="C10" t="str">
            <v>７年以上８年未満</v>
          </cell>
          <cell r="D10">
            <v>9</v>
          </cell>
          <cell r="E10">
            <v>5</v>
          </cell>
          <cell r="F10">
            <v>14</v>
          </cell>
        </row>
        <row r="11">
          <cell r="B11">
            <v>8</v>
          </cell>
          <cell r="C11" t="str">
            <v>８年以上９年未満</v>
          </cell>
          <cell r="D11">
            <v>10</v>
          </cell>
          <cell r="E11">
            <v>5</v>
          </cell>
          <cell r="F11">
            <v>15</v>
          </cell>
        </row>
        <row r="12">
          <cell r="B12">
            <v>9</v>
          </cell>
          <cell r="C12" t="str">
            <v>９年以上１０年未満</v>
          </cell>
          <cell r="D12">
            <v>11</v>
          </cell>
          <cell r="E12">
            <v>5</v>
          </cell>
          <cell r="F12">
            <v>16</v>
          </cell>
        </row>
        <row r="13">
          <cell r="B13">
            <v>10</v>
          </cell>
          <cell r="C13" t="str">
            <v>１０年以上１１年未満</v>
          </cell>
          <cell r="D13">
            <v>12</v>
          </cell>
          <cell r="E13">
            <v>5</v>
          </cell>
          <cell r="F13">
            <v>17</v>
          </cell>
        </row>
        <row r="14">
          <cell r="B14">
            <v>11</v>
          </cell>
          <cell r="C14" t="str">
            <v>１１年以上１２年未満</v>
          </cell>
          <cell r="D14">
            <v>12</v>
          </cell>
          <cell r="E14">
            <v>6</v>
          </cell>
          <cell r="F14">
            <v>18</v>
          </cell>
        </row>
      </sheetData>
      <sheetData sheetId="2">
        <row r="6">
          <cell r="A6">
            <v>1</v>
          </cell>
          <cell r="B6">
            <v>2</v>
          </cell>
          <cell r="C6">
            <v>3</v>
          </cell>
          <cell r="D6">
            <v>4</v>
          </cell>
          <cell r="E6">
            <v>5</v>
          </cell>
          <cell r="F6">
            <v>6</v>
          </cell>
          <cell r="G6">
            <v>7</v>
          </cell>
          <cell r="H6">
            <v>8</v>
          </cell>
          <cell r="I6">
            <v>9</v>
          </cell>
          <cell r="J6">
            <v>10</v>
          </cell>
          <cell r="K6">
            <v>11</v>
          </cell>
          <cell r="L6">
            <v>12</v>
          </cell>
          <cell r="M6">
            <v>13</v>
          </cell>
          <cell r="N6">
            <v>14</v>
          </cell>
          <cell r="O6">
            <v>15</v>
          </cell>
          <cell r="P6">
            <v>16</v>
          </cell>
          <cell r="Q6">
            <v>17</v>
          </cell>
          <cell r="R6">
            <v>18</v>
          </cell>
          <cell r="S6">
            <v>19</v>
          </cell>
          <cell r="T6">
            <v>20</v>
          </cell>
          <cell r="U6">
            <v>21</v>
          </cell>
          <cell r="V6">
            <v>22</v>
          </cell>
          <cell r="W6">
            <v>23</v>
          </cell>
          <cell r="X6">
            <v>24</v>
          </cell>
          <cell r="Y6">
            <v>25</v>
          </cell>
          <cell r="Z6">
            <v>26</v>
          </cell>
          <cell r="AA6">
            <v>27</v>
          </cell>
          <cell r="AB6">
            <v>28</v>
          </cell>
          <cell r="AC6">
            <v>29</v>
          </cell>
          <cell r="AD6">
            <v>30</v>
          </cell>
          <cell r="AE6">
            <v>31</v>
          </cell>
          <cell r="AF6">
            <v>32</v>
          </cell>
          <cell r="AG6">
            <v>33</v>
          </cell>
          <cell r="AH6">
            <v>34</v>
          </cell>
          <cell r="AI6">
            <v>35</v>
          </cell>
          <cell r="AJ6">
            <v>36</v>
          </cell>
          <cell r="AK6">
            <v>37</v>
          </cell>
          <cell r="AL6">
            <v>38</v>
          </cell>
          <cell r="AM6">
            <v>39</v>
          </cell>
          <cell r="AN6">
            <v>40</v>
          </cell>
          <cell r="AO6">
            <v>41</v>
          </cell>
          <cell r="AP6">
            <v>42</v>
          </cell>
          <cell r="AQ6">
            <v>43</v>
          </cell>
          <cell r="AR6">
            <v>44</v>
          </cell>
          <cell r="AS6">
            <v>45</v>
          </cell>
          <cell r="AT6">
            <v>46</v>
          </cell>
          <cell r="AU6">
            <v>47</v>
          </cell>
          <cell r="AV6">
            <v>48</v>
          </cell>
          <cell r="AW6">
            <v>49</v>
          </cell>
          <cell r="AX6">
            <v>50</v>
          </cell>
          <cell r="AY6">
            <v>51</v>
          </cell>
          <cell r="AZ6">
            <v>52</v>
          </cell>
          <cell r="BA6">
            <v>53</v>
          </cell>
          <cell r="BB6">
            <v>54</v>
          </cell>
          <cell r="BC6">
            <v>55</v>
          </cell>
          <cell r="BD6">
            <v>56</v>
          </cell>
          <cell r="BE6">
            <v>57</v>
          </cell>
          <cell r="BF6">
            <v>58</v>
          </cell>
          <cell r="BG6">
            <v>59</v>
          </cell>
          <cell r="BH6">
            <v>60</v>
          </cell>
          <cell r="BI6">
            <v>61</v>
          </cell>
        </row>
        <row r="7">
          <cell r="A7" t="str">
            <v>20４歳以上児</v>
          </cell>
          <cell r="B7" t="str">
            <v>16/100
地域</v>
          </cell>
          <cell r="C7" t="str">
            <v>　20人</v>
          </cell>
          <cell r="D7" t="str">
            <v>2号</v>
          </cell>
          <cell r="E7" t="str">
            <v>４歳以上児</v>
          </cell>
          <cell r="G7">
            <v>97360</v>
          </cell>
          <cell r="H7">
            <v>104710</v>
          </cell>
          <cell r="I7">
            <v>72530</v>
          </cell>
          <cell r="J7">
            <v>79880</v>
          </cell>
          <cell r="K7" t="str">
            <v>＋</v>
          </cell>
          <cell r="L7">
            <v>900</v>
          </cell>
          <cell r="M7">
            <v>970</v>
          </cell>
          <cell r="N7" t="str">
            <v>×加算率</v>
          </cell>
          <cell r="O7">
            <v>650</v>
          </cell>
          <cell r="P7">
            <v>720</v>
          </cell>
          <cell r="Q7" t="str">
            <v>×加算率</v>
          </cell>
          <cell r="R7" t="str">
            <v>＋</v>
          </cell>
          <cell r="S7">
            <v>25670</v>
          </cell>
          <cell r="T7" t="str">
            <v>＋</v>
          </cell>
          <cell r="U7">
            <v>250</v>
          </cell>
          <cell r="V7" t="str">
            <v>＋</v>
          </cell>
          <cell r="W7">
            <v>7350</v>
          </cell>
          <cell r="X7">
            <v>70</v>
          </cell>
          <cell r="Y7" t="str">
            <v>＋</v>
          </cell>
          <cell r="AB7" t="str">
            <v>＋</v>
          </cell>
          <cell r="AE7" t="str">
            <v>÷</v>
          </cell>
          <cell r="AG7" t="str">
            <v>＋</v>
          </cell>
          <cell r="AH7">
            <v>26530</v>
          </cell>
          <cell r="AJ7" t="str">
            <v>＋</v>
          </cell>
          <cell r="AK7">
            <v>190</v>
          </cell>
          <cell r="AL7" t="str">
            <v>＋</v>
          </cell>
          <cell r="AM7" t="str">
            <v>Ａ地域</v>
          </cell>
          <cell r="AN7">
            <v>5900</v>
          </cell>
          <cell r="AO7">
            <v>6500</v>
          </cell>
          <cell r="AP7" t="str">
            <v>＋</v>
          </cell>
          <cell r="AQ7" t="str">
            <v>ａ地域</v>
          </cell>
          <cell r="AR7">
            <v>15100</v>
          </cell>
          <cell r="AS7">
            <v>16800</v>
          </cell>
          <cell r="AT7" t="str">
            <v>＋</v>
          </cell>
          <cell r="AU7">
            <v>22040</v>
          </cell>
          <cell r="AV7" t="str">
            <v>＋</v>
          </cell>
          <cell r="AW7">
            <v>220</v>
          </cell>
          <cell r="AX7" t="str">
            <v>－</v>
          </cell>
          <cell r="AZ7" t="str">
            <v>－</v>
          </cell>
          <cell r="BA7" t="str">
            <v>(⑥＋⑦
　＋⑨＋⑪)</v>
          </cell>
          <cell r="BC7" t="str">
            <v>(⑥～⑯)</v>
          </cell>
          <cell r="BG7">
            <v>35</v>
          </cell>
          <cell r="BH7">
            <v>36</v>
          </cell>
          <cell r="BI7">
            <v>1</v>
          </cell>
        </row>
        <row r="8">
          <cell r="A8" t="str">
            <v>20３歳児</v>
          </cell>
          <cell r="E8" t="str">
            <v>３歳児</v>
          </cell>
          <cell r="G8">
            <v>104710</v>
          </cell>
          <cell r="H8">
            <v>159420</v>
          </cell>
          <cell r="I8">
            <v>79880</v>
          </cell>
          <cell r="J8">
            <v>134590</v>
          </cell>
          <cell r="K8" t="str">
            <v>＋</v>
          </cell>
          <cell r="L8">
            <v>970</v>
          </cell>
          <cell r="M8">
            <v>1480</v>
          </cell>
          <cell r="N8" t="str">
            <v>×加算率</v>
          </cell>
          <cell r="O8">
            <v>720</v>
          </cell>
          <cell r="P8">
            <v>1230</v>
          </cell>
          <cell r="Q8" t="str">
            <v>×加算率</v>
          </cell>
          <cell r="V8" t="str">
            <v>＋</v>
          </cell>
          <cell r="W8">
            <v>7350</v>
          </cell>
          <cell r="X8">
            <v>70</v>
          </cell>
          <cell r="AI8">
            <v>24870</v>
          </cell>
          <cell r="AM8" t="str">
            <v>Ｂ地域</v>
          </cell>
          <cell r="AN8">
            <v>5600</v>
          </cell>
          <cell r="AO8">
            <v>6200</v>
          </cell>
          <cell r="AQ8" t="str">
            <v>ｂ地域</v>
          </cell>
          <cell r="AR8">
            <v>8300</v>
          </cell>
          <cell r="AS8">
            <v>9200</v>
          </cell>
          <cell r="BG8">
            <v>35</v>
          </cell>
          <cell r="BH8">
            <v>36</v>
          </cell>
        </row>
        <row r="9">
          <cell r="A9" t="str">
            <v>20１，２歳児</v>
          </cell>
          <cell r="D9" t="str">
            <v>3号</v>
          </cell>
          <cell r="E9" t="str">
            <v>１、２歳児</v>
          </cell>
          <cell r="G9">
            <v>159420</v>
          </cell>
          <cell r="H9">
            <v>232920</v>
          </cell>
          <cell r="I9">
            <v>134590</v>
          </cell>
          <cell r="J9">
            <v>208090</v>
          </cell>
          <cell r="K9" t="str">
            <v>＋</v>
          </cell>
          <cell r="L9">
            <v>1480</v>
          </cell>
          <cell r="M9">
            <v>2220</v>
          </cell>
          <cell r="N9" t="str">
            <v>×加算率</v>
          </cell>
          <cell r="O9">
            <v>1230</v>
          </cell>
          <cell r="P9">
            <v>1970</v>
          </cell>
          <cell r="Q9" t="str">
            <v>×加算率</v>
          </cell>
          <cell r="AG9" t="str">
            <v>＋</v>
          </cell>
          <cell r="AH9">
            <v>24870</v>
          </cell>
          <cell r="AM9" t="str">
            <v>Ｃ地域</v>
          </cell>
          <cell r="AN9">
            <v>5300</v>
          </cell>
          <cell r="AO9">
            <v>5900</v>
          </cell>
          <cell r="AQ9" t="str">
            <v>ｃ地域</v>
          </cell>
          <cell r="AR9">
            <v>7200</v>
          </cell>
          <cell r="AS9">
            <v>8000</v>
          </cell>
          <cell r="BA9">
            <v>7.0000000000000007E-2</v>
          </cell>
          <cell r="BC9">
            <v>0.8</v>
          </cell>
          <cell r="BG9">
            <v>35</v>
          </cell>
          <cell r="BH9">
            <v>36</v>
          </cell>
        </row>
        <row r="10">
          <cell r="A10" t="str">
            <v>20乳児</v>
          </cell>
          <cell r="E10" t="str">
            <v>乳児</v>
          </cell>
          <cell r="G10">
            <v>232920</v>
          </cell>
          <cell r="I10">
            <v>208090</v>
          </cell>
          <cell r="K10" t="str">
            <v>＋</v>
          </cell>
          <cell r="L10">
            <v>2220</v>
          </cell>
          <cell r="N10" t="str">
            <v>×加算率</v>
          </cell>
          <cell r="O10">
            <v>1970</v>
          </cell>
          <cell r="Q10" t="str">
            <v>×加算率</v>
          </cell>
          <cell r="AM10" t="str">
            <v>Ｄ地域</v>
          </cell>
          <cell r="AN10">
            <v>5000</v>
          </cell>
          <cell r="AO10">
            <v>5600</v>
          </cell>
          <cell r="AQ10" t="str">
            <v>ｄ地域</v>
          </cell>
          <cell r="AR10">
            <v>6500</v>
          </cell>
          <cell r="AS10">
            <v>7200</v>
          </cell>
          <cell r="BG10">
            <v>35</v>
          </cell>
          <cell r="BH10">
            <v>36</v>
          </cell>
        </row>
        <row r="11">
          <cell r="A11" t="str">
            <v>30４歳以上児</v>
          </cell>
          <cell r="C11" t="str">
            <v>　21人
　　から
　30人
　　まで</v>
          </cell>
          <cell r="D11" t="str">
            <v>2号</v>
          </cell>
          <cell r="E11" t="str">
            <v>４歳以上児</v>
          </cell>
          <cell r="G11">
            <v>72830</v>
          </cell>
          <cell r="H11">
            <v>80180</v>
          </cell>
          <cell r="I11">
            <v>56280</v>
          </cell>
          <cell r="J11">
            <v>63630</v>
          </cell>
          <cell r="K11" t="str">
            <v>＋</v>
          </cell>
          <cell r="L11">
            <v>650</v>
          </cell>
          <cell r="M11">
            <v>720</v>
          </cell>
          <cell r="N11" t="str">
            <v>×加算率</v>
          </cell>
          <cell r="O11">
            <v>490</v>
          </cell>
          <cell r="P11">
            <v>560</v>
          </cell>
          <cell r="Q11" t="str">
            <v>×加算率</v>
          </cell>
          <cell r="R11" t="str">
            <v>＋</v>
          </cell>
          <cell r="S11">
            <v>17110</v>
          </cell>
          <cell r="T11" t="str">
            <v>＋</v>
          </cell>
          <cell r="U11">
            <v>170</v>
          </cell>
          <cell r="V11" t="str">
            <v>＋</v>
          </cell>
          <cell r="W11">
            <v>7350</v>
          </cell>
          <cell r="X11">
            <v>70</v>
          </cell>
          <cell r="AG11" t="str">
            <v>＋</v>
          </cell>
          <cell r="AH11">
            <v>19900</v>
          </cell>
          <cell r="AJ11" t="str">
            <v>＋</v>
          </cell>
          <cell r="AK11">
            <v>130</v>
          </cell>
          <cell r="AL11" t="str">
            <v>＋</v>
          </cell>
          <cell r="AM11" t="str">
            <v>Ａ地域</v>
          </cell>
          <cell r="AN11">
            <v>4100</v>
          </cell>
          <cell r="AO11">
            <v>4500</v>
          </cell>
          <cell r="AP11" t="str">
            <v>＋</v>
          </cell>
          <cell r="AQ11" t="str">
            <v>ａ地域</v>
          </cell>
          <cell r="AR11">
            <v>10500</v>
          </cell>
          <cell r="AS11">
            <v>11700</v>
          </cell>
          <cell r="AT11" t="str">
            <v>＋</v>
          </cell>
          <cell r="AU11">
            <v>14690</v>
          </cell>
          <cell r="AV11" t="str">
            <v>＋</v>
          </cell>
          <cell r="AW11">
            <v>140</v>
          </cell>
          <cell r="AZ11" t="str">
            <v>－</v>
          </cell>
          <cell r="BA11" t="str">
            <v>(⑥＋⑦
　＋⑨＋⑪)</v>
          </cell>
          <cell r="BC11" t="str">
            <v>(⑥～⑯)</v>
          </cell>
          <cell r="BG11">
            <v>37</v>
          </cell>
          <cell r="BH11">
            <v>38</v>
          </cell>
          <cell r="BI11">
            <v>2</v>
          </cell>
        </row>
        <row r="12">
          <cell r="A12" t="str">
            <v>30３歳児</v>
          </cell>
          <cell r="E12" t="str">
            <v>３歳児</v>
          </cell>
          <cell r="G12">
            <v>80180</v>
          </cell>
          <cell r="H12">
            <v>134890</v>
          </cell>
          <cell r="I12">
            <v>63630</v>
          </cell>
          <cell r="J12">
            <v>118340</v>
          </cell>
          <cell r="K12" t="str">
            <v>＋</v>
          </cell>
          <cell r="L12">
            <v>720</v>
          </cell>
          <cell r="M12">
            <v>1230</v>
          </cell>
          <cell r="N12" t="str">
            <v>×加算率</v>
          </cell>
          <cell r="O12">
            <v>560</v>
          </cell>
          <cell r="P12">
            <v>1070</v>
          </cell>
          <cell r="Q12" t="str">
            <v>×加算率</v>
          </cell>
          <cell r="V12" t="str">
            <v>＋</v>
          </cell>
          <cell r="W12">
            <v>7350</v>
          </cell>
          <cell r="X12">
            <v>70</v>
          </cell>
          <cell r="AI12">
            <v>18240</v>
          </cell>
          <cell r="AM12" t="str">
            <v>Ｂ地域</v>
          </cell>
          <cell r="AN12">
            <v>3900</v>
          </cell>
          <cell r="AO12">
            <v>4300</v>
          </cell>
          <cell r="AQ12" t="str">
            <v>ｂ地域</v>
          </cell>
          <cell r="AR12">
            <v>5800</v>
          </cell>
          <cell r="AS12">
            <v>6400</v>
          </cell>
          <cell r="BG12">
            <v>37</v>
          </cell>
          <cell r="BH12">
            <v>38</v>
          </cell>
        </row>
        <row r="13">
          <cell r="A13" t="str">
            <v>30１，２歳児</v>
          </cell>
          <cell r="D13" t="str">
            <v>3号</v>
          </cell>
          <cell r="E13" t="str">
            <v>１、２歳児</v>
          </cell>
          <cell r="G13">
            <v>134890</v>
          </cell>
          <cell r="H13">
            <v>208390</v>
          </cell>
          <cell r="I13">
            <v>118340</v>
          </cell>
          <cell r="J13">
            <v>191840</v>
          </cell>
          <cell r="K13" t="str">
            <v>＋</v>
          </cell>
          <cell r="L13">
            <v>1230</v>
          </cell>
          <cell r="M13">
            <v>1970</v>
          </cell>
          <cell r="N13" t="str">
            <v>×加算率</v>
          </cell>
          <cell r="O13">
            <v>1070</v>
          </cell>
          <cell r="P13">
            <v>1810</v>
          </cell>
          <cell r="Q13" t="str">
            <v>×加算率</v>
          </cell>
          <cell r="AG13" t="str">
            <v>＋</v>
          </cell>
          <cell r="AH13">
            <v>18240</v>
          </cell>
          <cell r="AK13">
            <v>0</v>
          </cell>
          <cell r="AM13" t="str">
            <v>Ｃ地域</v>
          </cell>
          <cell r="AN13">
            <v>3800</v>
          </cell>
          <cell r="AO13">
            <v>4200</v>
          </cell>
          <cell r="AQ13" t="str">
            <v>ｃ地域</v>
          </cell>
          <cell r="AR13">
            <v>5000</v>
          </cell>
          <cell r="AS13">
            <v>5600</v>
          </cell>
          <cell r="BA13">
            <v>7.0000000000000007E-2</v>
          </cell>
          <cell r="BC13">
            <v>0.87</v>
          </cell>
          <cell r="BG13">
            <v>37</v>
          </cell>
          <cell r="BH13">
            <v>38</v>
          </cell>
        </row>
        <row r="14">
          <cell r="A14" t="str">
            <v>30乳児</v>
          </cell>
          <cell r="E14" t="str">
            <v>乳児</v>
          </cell>
          <cell r="G14">
            <v>208390</v>
          </cell>
          <cell r="I14">
            <v>191840</v>
          </cell>
          <cell r="K14" t="str">
            <v>＋</v>
          </cell>
          <cell r="L14">
            <v>1970</v>
          </cell>
          <cell r="N14" t="str">
            <v>×加算率</v>
          </cell>
          <cell r="O14">
            <v>1810</v>
          </cell>
          <cell r="Q14" t="str">
            <v>×加算率</v>
          </cell>
          <cell r="AM14" t="str">
            <v>Ｄ地域</v>
          </cell>
          <cell r="AN14">
            <v>3600</v>
          </cell>
          <cell r="AO14">
            <v>4000</v>
          </cell>
          <cell r="AQ14" t="str">
            <v>ｄ地域</v>
          </cell>
          <cell r="AR14">
            <v>4500</v>
          </cell>
          <cell r="AS14">
            <v>5000</v>
          </cell>
          <cell r="BG14">
            <v>37</v>
          </cell>
          <cell r="BH14">
            <v>38</v>
          </cell>
        </row>
        <row r="15">
          <cell r="A15" t="str">
            <v>40４歳以上児</v>
          </cell>
          <cell r="C15" t="str">
            <v>　31人
　　から
　40人
　　まで</v>
          </cell>
          <cell r="D15" t="str">
            <v>2号</v>
          </cell>
          <cell r="E15" t="str">
            <v>４歳以上児</v>
          </cell>
          <cell r="G15">
            <v>60780</v>
          </cell>
          <cell r="H15">
            <v>68130</v>
          </cell>
          <cell r="I15">
            <v>48370</v>
          </cell>
          <cell r="J15">
            <v>55720</v>
          </cell>
          <cell r="K15" t="str">
            <v>＋</v>
          </cell>
          <cell r="L15">
            <v>530</v>
          </cell>
          <cell r="M15">
            <v>600</v>
          </cell>
          <cell r="N15" t="str">
            <v>×加算率</v>
          </cell>
          <cell r="O15">
            <v>410</v>
          </cell>
          <cell r="P15">
            <v>480</v>
          </cell>
          <cell r="Q15" t="str">
            <v>×加算率</v>
          </cell>
          <cell r="R15" t="str">
            <v>＋</v>
          </cell>
          <cell r="S15">
            <v>12830</v>
          </cell>
          <cell r="T15" t="str">
            <v>＋</v>
          </cell>
          <cell r="U15">
            <v>120</v>
          </cell>
          <cell r="V15" t="str">
            <v>＋</v>
          </cell>
          <cell r="W15">
            <v>7350</v>
          </cell>
          <cell r="X15">
            <v>70</v>
          </cell>
          <cell r="AG15" t="str">
            <v>＋</v>
          </cell>
          <cell r="AH15">
            <v>16580</v>
          </cell>
          <cell r="AJ15" t="str">
            <v>＋</v>
          </cell>
          <cell r="AK15">
            <v>90</v>
          </cell>
          <cell r="AL15" t="str">
            <v>＋</v>
          </cell>
          <cell r="AM15" t="str">
            <v>Ａ地域</v>
          </cell>
          <cell r="AN15">
            <v>3600</v>
          </cell>
          <cell r="AO15">
            <v>4000</v>
          </cell>
          <cell r="AP15" t="str">
            <v>＋</v>
          </cell>
          <cell r="AQ15" t="str">
            <v>ａ地域</v>
          </cell>
          <cell r="AR15">
            <v>9300</v>
          </cell>
          <cell r="AS15">
            <v>10400</v>
          </cell>
          <cell r="AT15" t="str">
            <v>＋</v>
          </cell>
          <cell r="AU15">
            <v>11020</v>
          </cell>
          <cell r="AV15" t="str">
            <v>＋</v>
          </cell>
          <cell r="AW15">
            <v>110</v>
          </cell>
          <cell r="AZ15" t="str">
            <v>－</v>
          </cell>
          <cell r="BA15" t="str">
            <v>(⑥＋⑦
　＋⑨＋⑪)</v>
          </cell>
          <cell r="BC15" t="str">
            <v>(⑥～⑯)</v>
          </cell>
          <cell r="BG15">
            <v>39</v>
          </cell>
          <cell r="BH15">
            <v>40</v>
          </cell>
          <cell r="BI15">
            <v>3</v>
          </cell>
        </row>
        <row r="16">
          <cell r="A16" t="str">
            <v>40３歳児</v>
          </cell>
          <cell r="E16" t="str">
            <v>３歳児</v>
          </cell>
          <cell r="G16">
            <v>68130</v>
          </cell>
          <cell r="H16">
            <v>122840</v>
          </cell>
          <cell r="I16">
            <v>55720</v>
          </cell>
          <cell r="J16">
            <v>110430</v>
          </cell>
          <cell r="K16" t="str">
            <v>＋</v>
          </cell>
          <cell r="L16">
            <v>600</v>
          </cell>
          <cell r="M16">
            <v>1110</v>
          </cell>
          <cell r="N16" t="str">
            <v>×加算率</v>
          </cell>
          <cell r="O16">
            <v>480</v>
          </cell>
          <cell r="P16">
            <v>990</v>
          </cell>
          <cell r="Q16" t="str">
            <v>×加算率</v>
          </cell>
          <cell r="V16" t="str">
            <v>＋</v>
          </cell>
          <cell r="W16">
            <v>7350</v>
          </cell>
          <cell r="X16">
            <v>70</v>
          </cell>
          <cell r="AI16">
            <v>14920</v>
          </cell>
          <cell r="AM16" t="str">
            <v>Ｂ地域</v>
          </cell>
          <cell r="AN16">
            <v>3400</v>
          </cell>
          <cell r="AO16">
            <v>3700</v>
          </cell>
          <cell r="AQ16" t="str">
            <v>ｂ地域</v>
          </cell>
          <cell r="AR16">
            <v>5100</v>
          </cell>
          <cell r="AS16">
            <v>5700</v>
          </cell>
          <cell r="BG16">
            <v>39</v>
          </cell>
          <cell r="BH16">
            <v>40</v>
          </cell>
        </row>
        <row r="17">
          <cell r="A17" t="str">
            <v>40１，２歳児</v>
          </cell>
          <cell r="D17" t="str">
            <v>3号</v>
          </cell>
          <cell r="E17" t="str">
            <v>１、２歳児</v>
          </cell>
          <cell r="G17">
            <v>122840</v>
          </cell>
          <cell r="H17">
            <v>196340</v>
          </cell>
          <cell r="I17">
            <v>110430</v>
          </cell>
          <cell r="J17">
            <v>183930</v>
          </cell>
          <cell r="K17" t="str">
            <v>＋</v>
          </cell>
          <cell r="L17">
            <v>1110</v>
          </cell>
          <cell r="M17">
            <v>1850</v>
          </cell>
          <cell r="N17" t="str">
            <v>×加算率</v>
          </cell>
          <cell r="O17">
            <v>990</v>
          </cell>
          <cell r="P17">
            <v>1730</v>
          </cell>
          <cell r="Q17" t="str">
            <v>×加算率</v>
          </cell>
          <cell r="AG17" t="str">
            <v>＋</v>
          </cell>
          <cell r="AH17">
            <v>14920</v>
          </cell>
          <cell r="AK17">
            <v>0</v>
          </cell>
          <cell r="AM17" t="str">
            <v>Ｃ地域</v>
          </cell>
          <cell r="AN17">
            <v>3200</v>
          </cell>
          <cell r="AO17">
            <v>3600</v>
          </cell>
          <cell r="AQ17" t="str">
            <v>ｃ地域</v>
          </cell>
          <cell r="AR17">
            <v>4500</v>
          </cell>
          <cell r="AS17">
            <v>5000</v>
          </cell>
          <cell r="BA17">
            <v>7.0000000000000007E-2</v>
          </cell>
          <cell r="BC17">
            <v>0.97</v>
          </cell>
          <cell r="BG17">
            <v>39</v>
          </cell>
          <cell r="BH17">
            <v>40</v>
          </cell>
        </row>
        <row r="18">
          <cell r="A18" t="str">
            <v>40乳児</v>
          </cell>
          <cell r="E18" t="str">
            <v>乳児</v>
          </cell>
          <cell r="G18">
            <v>196340</v>
          </cell>
          <cell r="I18">
            <v>183930</v>
          </cell>
          <cell r="K18" t="str">
            <v>＋</v>
          </cell>
          <cell r="L18">
            <v>1850</v>
          </cell>
          <cell r="N18" t="str">
            <v>×加算率</v>
          </cell>
          <cell r="O18">
            <v>1730</v>
          </cell>
          <cell r="Q18" t="str">
            <v>×加算率</v>
          </cell>
          <cell r="AM18" t="str">
            <v>Ｄ地域</v>
          </cell>
          <cell r="AN18">
            <v>3100</v>
          </cell>
          <cell r="AO18">
            <v>3400</v>
          </cell>
          <cell r="AQ18" t="str">
            <v>ｄ地域</v>
          </cell>
          <cell r="AR18">
            <v>4000</v>
          </cell>
          <cell r="AS18">
            <v>4400</v>
          </cell>
          <cell r="BG18">
            <v>39</v>
          </cell>
          <cell r="BH18">
            <v>40</v>
          </cell>
        </row>
        <row r="19">
          <cell r="A19" t="str">
            <v>50４歳以上児</v>
          </cell>
          <cell r="C19" t="str">
            <v>　41人
　　から
　50人
　　まで</v>
          </cell>
          <cell r="D19" t="str">
            <v>2号</v>
          </cell>
          <cell r="E19" t="str">
            <v>４歳以上児</v>
          </cell>
          <cell r="G19">
            <v>58850</v>
          </cell>
          <cell r="H19">
            <v>66200</v>
          </cell>
          <cell r="I19">
            <v>48920</v>
          </cell>
          <cell r="J19">
            <v>56270</v>
          </cell>
          <cell r="K19" t="str">
            <v>＋</v>
          </cell>
          <cell r="L19">
            <v>510</v>
          </cell>
          <cell r="M19">
            <v>580</v>
          </cell>
          <cell r="N19" t="str">
            <v>×加算率</v>
          </cell>
          <cell r="O19">
            <v>420</v>
          </cell>
          <cell r="P19">
            <v>490</v>
          </cell>
          <cell r="Q19" t="str">
            <v>×加算率</v>
          </cell>
          <cell r="R19" t="str">
            <v>＋</v>
          </cell>
          <cell r="S19">
            <v>10270</v>
          </cell>
          <cell r="T19" t="str">
            <v>＋</v>
          </cell>
          <cell r="U19">
            <v>100</v>
          </cell>
          <cell r="V19" t="str">
            <v>＋</v>
          </cell>
          <cell r="W19">
            <v>7350</v>
          </cell>
          <cell r="X19">
            <v>70</v>
          </cell>
          <cell r="AA19" t="str">
            <v>休日保育の年間延べ利用子ども数</v>
          </cell>
          <cell r="AC19" t="str">
            <v>休日保育の年間延べ利用子ども数</v>
          </cell>
          <cell r="AG19" t="str">
            <v>＋</v>
          </cell>
          <cell r="AH19">
            <v>14590</v>
          </cell>
          <cell r="AJ19" t="str">
            <v>＋</v>
          </cell>
          <cell r="AK19">
            <v>70</v>
          </cell>
          <cell r="AL19" t="str">
            <v>＋</v>
          </cell>
          <cell r="AM19" t="str">
            <v>Ａ地域</v>
          </cell>
          <cell r="AN19">
            <v>3300</v>
          </cell>
          <cell r="AO19">
            <v>3600</v>
          </cell>
          <cell r="AP19" t="str">
            <v>＋</v>
          </cell>
          <cell r="AQ19" t="str">
            <v>ａ地域</v>
          </cell>
          <cell r="AR19">
            <v>8300</v>
          </cell>
          <cell r="AS19">
            <v>9300</v>
          </cell>
          <cell r="AT19" t="str">
            <v>＋</v>
          </cell>
          <cell r="AU19">
            <v>8810</v>
          </cell>
          <cell r="AV19" t="str">
            <v>＋</v>
          </cell>
          <cell r="AW19">
            <v>80</v>
          </cell>
          <cell r="AZ19" t="str">
            <v>－</v>
          </cell>
          <cell r="BA19" t="str">
            <v>(⑥＋⑦
　＋⑨＋⑪)</v>
          </cell>
          <cell r="BC19" t="str">
            <v>(⑥～⑯)</v>
          </cell>
          <cell r="BG19">
            <v>41</v>
          </cell>
          <cell r="BH19">
            <v>42</v>
          </cell>
          <cell r="BI19">
            <v>4</v>
          </cell>
        </row>
        <row r="20">
          <cell r="A20" t="str">
            <v>50３歳児</v>
          </cell>
          <cell r="E20" t="str">
            <v>３歳児</v>
          </cell>
          <cell r="G20">
            <v>66200</v>
          </cell>
          <cell r="H20">
            <v>120910</v>
          </cell>
          <cell r="I20">
            <v>56270</v>
          </cell>
          <cell r="J20">
            <v>110980</v>
          </cell>
          <cell r="K20" t="str">
            <v>＋</v>
          </cell>
          <cell r="L20">
            <v>580</v>
          </cell>
          <cell r="M20">
            <v>1090</v>
          </cell>
          <cell r="N20" t="str">
            <v>×加算率</v>
          </cell>
          <cell r="O20">
            <v>490</v>
          </cell>
          <cell r="P20">
            <v>1000</v>
          </cell>
          <cell r="Q20" t="str">
            <v>×加算率</v>
          </cell>
          <cell r="V20" t="str">
            <v>＋</v>
          </cell>
          <cell r="W20">
            <v>7350</v>
          </cell>
          <cell r="X20">
            <v>70</v>
          </cell>
          <cell r="AI20">
            <v>12930</v>
          </cell>
          <cell r="AM20" t="str">
            <v>Ｂ地域</v>
          </cell>
          <cell r="AN20">
            <v>3100</v>
          </cell>
          <cell r="AO20">
            <v>3400</v>
          </cell>
          <cell r="AQ20" t="str">
            <v>ｂ地域</v>
          </cell>
          <cell r="AR20">
            <v>4600</v>
          </cell>
          <cell r="AS20">
            <v>5100</v>
          </cell>
          <cell r="BG20">
            <v>41</v>
          </cell>
          <cell r="BH20">
            <v>42</v>
          </cell>
        </row>
        <row r="21">
          <cell r="A21" t="str">
            <v>50１，２歳児</v>
          </cell>
          <cell r="D21" t="str">
            <v>3号</v>
          </cell>
          <cell r="E21" t="str">
            <v>１、２歳児</v>
          </cell>
          <cell r="G21">
            <v>120910</v>
          </cell>
          <cell r="H21">
            <v>194410</v>
          </cell>
          <cell r="I21">
            <v>110980</v>
          </cell>
          <cell r="J21">
            <v>184480</v>
          </cell>
          <cell r="K21" t="str">
            <v>＋</v>
          </cell>
          <cell r="L21">
            <v>1090</v>
          </cell>
          <cell r="M21">
            <v>1830</v>
          </cell>
          <cell r="N21" t="str">
            <v>×加算率</v>
          </cell>
          <cell r="O21">
            <v>1000</v>
          </cell>
          <cell r="P21">
            <v>1740</v>
          </cell>
          <cell r="Q21" t="str">
            <v>×加算率</v>
          </cell>
          <cell r="AG21" t="str">
            <v>＋</v>
          </cell>
          <cell r="AH21">
            <v>12930</v>
          </cell>
          <cell r="AK21">
            <v>0</v>
          </cell>
          <cell r="AM21" t="str">
            <v>Ｃ地域</v>
          </cell>
          <cell r="AN21">
            <v>2900</v>
          </cell>
          <cell r="AO21">
            <v>3200</v>
          </cell>
          <cell r="AQ21" t="str">
            <v>ｃ地域</v>
          </cell>
          <cell r="AR21">
            <v>4000</v>
          </cell>
          <cell r="AS21">
            <v>4400</v>
          </cell>
          <cell r="BA21">
            <v>7.0000000000000007E-2</v>
          </cell>
          <cell r="BC21">
            <v>0.92</v>
          </cell>
          <cell r="BG21">
            <v>41</v>
          </cell>
          <cell r="BH21">
            <v>42</v>
          </cell>
        </row>
        <row r="22">
          <cell r="A22" t="str">
            <v>50乳児</v>
          </cell>
          <cell r="E22" t="str">
            <v>乳児</v>
          </cell>
          <cell r="G22">
            <v>194410</v>
          </cell>
          <cell r="I22">
            <v>184480</v>
          </cell>
          <cell r="K22" t="str">
            <v>＋</v>
          </cell>
          <cell r="L22">
            <v>1830</v>
          </cell>
          <cell r="N22" t="str">
            <v>×加算率</v>
          </cell>
          <cell r="O22">
            <v>1740</v>
          </cell>
          <cell r="Q22" t="str">
            <v>×加算率</v>
          </cell>
          <cell r="AA22" t="str">
            <v>　 　　 ～　210人</v>
          </cell>
          <cell r="AC22" t="str">
            <v>　 　　 ～　210人</v>
          </cell>
          <cell r="AM22" t="str">
            <v>Ｄ地域</v>
          </cell>
          <cell r="AN22">
            <v>2800</v>
          </cell>
          <cell r="AO22">
            <v>3100</v>
          </cell>
          <cell r="AQ22" t="str">
            <v>ｄ地域</v>
          </cell>
          <cell r="AR22">
            <v>3600</v>
          </cell>
          <cell r="AS22">
            <v>4000</v>
          </cell>
          <cell r="BG22">
            <v>41</v>
          </cell>
          <cell r="BH22">
            <v>42</v>
          </cell>
        </row>
        <row r="23">
          <cell r="A23" t="str">
            <v>60４歳以上児</v>
          </cell>
          <cell r="C23" t="str">
            <v>　51人
　　から
　60人
　　まで</v>
          </cell>
          <cell r="D23" t="str">
            <v>2号</v>
          </cell>
          <cell r="E23" t="str">
            <v>４歳以上児</v>
          </cell>
          <cell r="G23">
            <v>52540</v>
          </cell>
          <cell r="H23">
            <v>59890</v>
          </cell>
          <cell r="I23">
            <v>44270</v>
          </cell>
          <cell r="J23">
            <v>51620</v>
          </cell>
          <cell r="K23" t="str">
            <v>＋</v>
          </cell>
          <cell r="L23">
            <v>450</v>
          </cell>
          <cell r="M23">
            <v>520</v>
          </cell>
          <cell r="N23" t="str">
            <v>×加算率</v>
          </cell>
          <cell r="O23">
            <v>370</v>
          </cell>
          <cell r="P23">
            <v>440</v>
          </cell>
          <cell r="Q23" t="str">
            <v>×加算率</v>
          </cell>
          <cell r="R23" t="str">
            <v>＋</v>
          </cell>
          <cell r="S23">
            <v>8550</v>
          </cell>
          <cell r="T23" t="str">
            <v>＋</v>
          </cell>
          <cell r="U23">
            <v>80</v>
          </cell>
          <cell r="V23" t="str">
            <v>＋</v>
          </cell>
          <cell r="W23">
            <v>7350</v>
          </cell>
          <cell r="X23">
            <v>70</v>
          </cell>
          <cell r="AA23">
            <v>250700</v>
          </cell>
          <cell r="AC23">
            <v>2500</v>
          </cell>
          <cell r="AG23" t="str">
            <v>＋</v>
          </cell>
          <cell r="AH23">
            <v>13270</v>
          </cell>
          <cell r="AJ23" t="str">
            <v>＋</v>
          </cell>
          <cell r="AK23">
            <v>60</v>
          </cell>
          <cell r="AL23" t="str">
            <v>＋</v>
          </cell>
          <cell r="AM23" t="str">
            <v>Ａ地域</v>
          </cell>
          <cell r="AN23">
            <v>2700</v>
          </cell>
          <cell r="AO23">
            <v>3000</v>
          </cell>
          <cell r="AP23" t="str">
            <v>＋</v>
          </cell>
          <cell r="AQ23" t="str">
            <v>ａ地域</v>
          </cell>
          <cell r="AR23">
            <v>7000</v>
          </cell>
          <cell r="AS23">
            <v>7800</v>
          </cell>
          <cell r="AT23" t="str">
            <v>＋</v>
          </cell>
          <cell r="AU23">
            <v>7340</v>
          </cell>
          <cell r="AV23" t="str">
            <v>＋</v>
          </cell>
          <cell r="AW23">
            <v>70</v>
          </cell>
          <cell r="AZ23" t="str">
            <v>－</v>
          </cell>
          <cell r="BA23" t="str">
            <v>(⑥＋⑦
　＋⑨＋⑪)</v>
          </cell>
          <cell r="BC23" t="str">
            <v>(⑥～⑯)</v>
          </cell>
          <cell r="BG23">
            <v>43</v>
          </cell>
          <cell r="BH23">
            <v>44</v>
          </cell>
          <cell r="BI23">
            <v>5</v>
          </cell>
        </row>
        <row r="24">
          <cell r="A24" t="str">
            <v>60３歳児</v>
          </cell>
          <cell r="E24" t="str">
            <v>３歳児</v>
          </cell>
          <cell r="G24">
            <v>59890</v>
          </cell>
          <cell r="H24">
            <v>114600</v>
          </cell>
          <cell r="I24">
            <v>51620</v>
          </cell>
          <cell r="J24">
            <v>106330</v>
          </cell>
          <cell r="K24" t="str">
            <v>＋</v>
          </cell>
          <cell r="L24">
            <v>520</v>
          </cell>
          <cell r="M24">
            <v>1030</v>
          </cell>
          <cell r="N24" t="str">
            <v>×加算率</v>
          </cell>
          <cell r="O24">
            <v>440</v>
          </cell>
          <cell r="P24">
            <v>950</v>
          </cell>
          <cell r="Q24" t="str">
            <v>×加算率</v>
          </cell>
          <cell r="V24" t="str">
            <v>＋</v>
          </cell>
          <cell r="W24">
            <v>7350</v>
          </cell>
          <cell r="X24">
            <v>70</v>
          </cell>
          <cell r="AI24">
            <v>11610</v>
          </cell>
          <cell r="AM24" t="str">
            <v>Ｂ地域</v>
          </cell>
          <cell r="AN24">
            <v>2600</v>
          </cell>
          <cell r="AO24">
            <v>2800</v>
          </cell>
          <cell r="AQ24" t="str">
            <v>ｂ地域</v>
          </cell>
          <cell r="AR24">
            <v>3800</v>
          </cell>
          <cell r="AS24">
            <v>4300</v>
          </cell>
          <cell r="BG24">
            <v>43</v>
          </cell>
          <cell r="BH24">
            <v>44</v>
          </cell>
        </row>
        <row r="25">
          <cell r="A25" t="str">
            <v>60１，２歳児</v>
          </cell>
          <cell r="D25" t="str">
            <v>3号</v>
          </cell>
          <cell r="E25" t="str">
            <v>１、２歳児</v>
          </cell>
          <cell r="G25">
            <v>114600</v>
          </cell>
          <cell r="H25">
            <v>188100</v>
          </cell>
          <cell r="I25">
            <v>106330</v>
          </cell>
          <cell r="J25">
            <v>179830</v>
          </cell>
          <cell r="K25" t="str">
            <v>＋</v>
          </cell>
          <cell r="L25">
            <v>1030</v>
          </cell>
          <cell r="M25">
            <v>1770</v>
          </cell>
          <cell r="N25" t="str">
            <v>×加算率</v>
          </cell>
          <cell r="O25">
            <v>950</v>
          </cell>
          <cell r="P25">
            <v>1690</v>
          </cell>
          <cell r="Q25" t="str">
            <v>×加算率</v>
          </cell>
          <cell r="AA25" t="str">
            <v>　 211人～　279人</v>
          </cell>
          <cell r="AC25" t="str">
            <v>　 211人～　279人</v>
          </cell>
          <cell r="AG25" t="str">
            <v>＋</v>
          </cell>
          <cell r="AH25">
            <v>11610</v>
          </cell>
          <cell r="AK25">
            <v>0</v>
          </cell>
          <cell r="AM25" t="str">
            <v>Ｃ地域</v>
          </cell>
          <cell r="AN25">
            <v>2400</v>
          </cell>
          <cell r="AO25">
            <v>2700</v>
          </cell>
          <cell r="AQ25" t="str">
            <v>ｃ地域</v>
          </cell>
          <cell r="AR25">
            <v>3300</v>
          </cell>
          <cell r="AS25">
            <v>3700</v>
          </cell>
          <cell r="BA25">
            <v>7.0000000000000007E-2</v>
          </cell>
          <cell r="BC25">
            <v>0.9</v>
          </cell>
          <cell r="BG25">
            <v>43</v>
          </cell>
          <cell r="BH25">
            <v>44</v>
          </cell>
        </row>
        <row r="26">
          <cell r="A26" t="str">
            <v>60乳児</v>
          </cell>
          <cell r="E26" t="str">
            <v>乳児</v>
          </cell>
          <cell r="G26">
            <v>188100</v>
          </cell>
          <cell r="I26">
            <v>179830</v>
          </cell>
          <cell r="K26" t="str">
            <v>＋</v>
          </cell>
          <cell r="L26">
            <v>1770</v>
          </cell>
          <cell r="N26" t="str">
            <v>×加算率</v>
          </cell>
          <cell r="O26">
            <v>1690</v>
          </cell>
          <cell r="Q26" t="str">
            <v>×加算率</v>
          </cell>
          <cell r="AA26">
            <v>268700</v>
          </cell>
          <cell r="AC26">
            <v>2680</v>
          </cell>
          <cell r="AM26" t="str">
            <v>Ｄ地域</v>
          </cell>
          <cell r="AN26">
            <v>2300</v>
          </cell>
          <cell r="AO26">
            <v>2600</v>
          </cell>
          <cell r="AQ26" t="str">
            <v>ｄ地域</v>
          </cell>
          <cell r="AR26">
            <v>3000</v>
          </cell>
          <cell r="AS26">
            <v>3300</v>
          </cell>
          <cell r="BG26">
            <v>43</v>
          </cell>
          <cell r="BH26">
            <v>44</v>
          </cell>
        </row>
        <row r="27">
          <cell r="A27" t="str">
            <v>70４歳以上児</v>
          </cell>
          <cell r="C27" t="str">
            <v>　61人
　　から
　70人
　　まで</v>
          </cell>
          <cell r="D27" t="str">
            <v>2号</v>
          </cell>
          <cell r="E27" t="str">
            <v>４歳以上児</v>
          </cell>
          <cell r="G27">
            <v>48120</v>
          </cell>
          <cell r="H27">
            <v>55470</v>
          </cell>
          <cell r="I27">
            <v>41030</v>
          </cell>
          <cell r="J27">
            <v>48380</v>
          </cell>
          <cell r="K27" t="str">
            <v>＋</v>
          </cell>
          <cell r="L27">
            <v>410</v>
          </cell>
          <cell r="M27">
            <v>480</v>
          </cell>
          <cell r="N27" t="str">
            <v>×加算率</v>
          </cell>
          <cell r="O27">
            <v>340</v>
          </cell>
          <cell r="P27">
            <v>410</v>
          </cell>
          <cell r="Q27" t="str">
            <v>×加算率</v>
          </cell>
          <cell r="R27" t="str">
            <v>＋</v>
          </cell>
          <cell r="S27">
            <v>7330</v>
          </cell>
          <cell r="T27" t="str">
            <v>＋</v>
          </cell>
          <cell r="U27">
            <v>70</v>
          </cell>
          <cell r="V27" t="str">
            <v>＋</v>
          </cell>
          <cell r="W27">
            <v>7350</v>
          </cell>
          <cell r="X27">
            <v>70</v>
          </cell>
          <cell r="AG27" t="str">
            <v>＋</v>
          </cell>
          <cell r="AH27">
            <v>12320</v>
          </cell>
          <cell r="AJ27" t="str">
            <v>＋</v>
          </cell>
          <cell r="AK27">
            <v>50</v>
          </cell>
          <cell r="AL27" t="str">
            <v>＋</v>
          </cell>
          <cell r="AM27" t="str">
            <v>Ａ地域</v>
          </cell>
          <cell r="AN27">
            <v>2300</v>
          </cell>
          <cell r="AO27">
            <v>2600</v>
          </cell>
          <cell r="AP27" t="str">
            <v>＋</v>
          </cell>
          <cell r="AQ27" t="str">
            <v>ａ地域</v>
          </cell>
          <cell r="AR27">
            <v>6000</v>
          </cell>
          <cell r="AS27">
            <v>6700</v>
          </cell>
          <cell r="AT27" t="str">
            <v>＋</v>
          </cell>
          <cell r="AU27">
            <v>6290</v>
          </cell>
          <cell r="AV27" t="str">
            <v>＋</v>
          </cell>
          <cell r="AW27">
            <v>60</v>
          </cell>
          <cell r="AZ27" t="str">
            <v>－</v>
          </cell>
          <cell r="BA27" t="str">
            <v>(⑥＋⑦
　＋⑨＋⑪)</v>
          </cell>
          <cell r="BC27" t="str">
            <v>(⑥～⑯)</v>
          </cell>
          <cell r="BG27">
            <v>45</v>
          </cell>
          <cell r="BH27">
            <v>46</v>
          </cell>
          <cell r="BI27">
            <v>6</v>
          </cell>
        </row>
        <row r="28">
          <cell r="A28" t="str">
            <v>70３歳児</v>
          </cell>
          <cell r="E28" t="str">
            <v>３歳児</v>
          </cell>
          <cell r="G28">
            <v>55470</v>
          </cell>
          <cell r="H28">
            <v>110180</v>
          </cell>
          <cell r="I28">
            <v>48380</v>
          </cell>
          <cell r="J28">
            <v>103090</v>
          </cell>
          <cell r="K28" t="str">
            <v>＋</v>
          </cell>
          <cell r="L28">
            <v>480</v>
          </cell>
          <cell r="M28">
            <v>990</v>
          </cell>
          <cell r="N28" t="str">
            <v>×加算率</v>
          </cell>
          <cell r="O28">
            <v>410</v>
          </cell>
          <cell r="P28">
            <v>920</v>
          </cell>
          <cell r="Q28" t="str">
            <v>×加算率</v>
          </cell>
          <cell r="V28" t="str">
            <v>＋</v>
          </cell>
          <cell r="W28">
            <v>7350</v>
          </cell>
          <cell r="X28">
            <v>70</v>
          </cell>
          <cell r="AA28" t="str">
            <v>　 280人～　349人</v>
          </cell>
          <cell r="AC28" t="str">
            <v>　 280人～　349人</v>
          </cell>
          <cell r="AI28">
            <v>10660</v>
          </cell>
          <cell r="AM28" t="str">
            <v>Ｂ地域</v>
          </cell>
          <cell r="AN28">
            <v>2200</v>
          </cell>
          <cell r="AO28">
            <v>2400</v>
          </cell>
          <cell r="AQ28" t="str">
            <v>ｂ地域</v>
          </cell>
          <cell r="AR28">
            <v>3300</v>
          </cell>
          <cell r="AS28">
            <v>3600</v>
          </cell>
          <cell r="BG28">
            <v>45</v>
          </cell>
          <cell r="BH28">
            <v>46</v>
          </cell>
        </row>
        <row r="29">
          <cell r="A29" t="str">
            <v>70１，２歳児</v>
          </cell>
          <cell r="D29" t="str">
            <v>3号</v>
          </cell>
          <cell r="E29" t="str">
            <v>１、２歳児</v>
          </cell>
          <cell r="G29">
            <v>110180</v>
          </cell>
          <cell r="H29">
            <v>183680</v>
          </cell>
          <cell r="I29">
            <v>103090</v>
          </cell>
          <cell r="J29">
            <v>176590</v>
          </cell>
          <cell r="K29" t="str">
            <v>＋</v>
          </cell>
          <cell r="L29">
            <v>990</v>
          </cell>
          <cell r="M29">
            <v>1730</v>
          </cell>
          <cell r="N29" t="str">
            <v>×加算率</v>
          </cell>
          <cell r="O29">
            <v>920</v>
          </cell>
          <cell r="P29">
            <v>1660</v>
          </cell>
          <cell r="Q29" t="str">
            <v>×加算率</v>
          </cell>
          <cell r="AA29">
            <v>304900</v>
          </cell>
          <cell r="AC29">
            <v>3040</v>
          </cell>
          <cell r="AG29" t="str">
            <v>＋</v>
          </cell>
          <cell r="AH29">
            <v>10660</v>
          </cell>
          <cell r="AK29">
            <v>0</v>
          </cell>
          <cell r="AM29" t="str">
            <v>Ｃ地域</v>
          </cell>
          <cell r="AN29">
            <v>2100</v>
          </cell>
          <cell r="AO29">
            <v>2300</v>
          </cell>
          <cell r="AQ29" t="str">
            <v>ｃ地域</v>
          </cell>
          <cell r="AR29">
            <v>2900</v>
          </cell>
          <cell r="AS29">
            <v>3200</v>
          </cell>
          <cell r="BA29">
            <v>7.0000000000000007E-2</v>
          </cell>
          <cell r="BC29">
            <v>0.92</v>
          </cell>
          <cell r="BG29">
            <v>45</v>
          </cell>
          <cell r="BH29">
            <v>46</v>
          </cell>
        </row>
        <row r="30">
          <cell r="A30" t="str">
            <v>70乳児</v>
          </cell>
          <cell r="E30" t="str">
            <v>乳児</v>
          </cell>
          <cell r="G30">
            <v>183680</v>
          </cell>
          <cell r="I30">
            <v>176590</v>
          </cell>
          <cell r="K30" t="str">
            <v>＋</v>
          </cell>
          <cell r="L30">
            <v>1730</v>
          </cell>
          <cell r="N30" t="str">
            <v>×加算率</v>
          </cell>
          <cell r="O30">
            <v>1660</v>
          </cell>
          <cell r="Q30" t="str">
            <v>×加算率</v>
          </cell>
          <cell r="AM30" t="str">
            <v>Ｄ地域</v>
          </cell>
          <cell r="AN30">
            <v>2000</v>
          </cell>
          <cell r="AO30">
            <v>2200</v>
          </cell>
          <cell r="AQ30" t="str">
            <v>ｄ地域</v>
          </cell>
          <cell r="AR30">
            <v>2500</v>
          </cell>
          <cell r="AS30">
            <v>2800</v>
          </cell>
          <cell r="BG30">
            <v>45</v>
          </cell>
          <cell r="BH30">
            <v>46</v>
          </cell>
        </row>
        <row r="31">
          <cell r="A31" t="str">
            <v>80４歳以上児</v>
          </cell>
          <cell r="C31" t="str">
            <v>　71人
　　から
　80人
　　まで</v>
          </cell>
          <cell r="D31" t="str">
            <v>2号</v>
          </cell>
          <cell r="E31" t="str">
            <v>４歳以上児</v>
          </cell>
          <cell r="G31">
            <v>44860</v>
          </cell>
          <cell r="H31">
            <v>52210</v>
          </cell>
          <cell r="I31">
            <v>38650</v>
          </cell>
          <cell r="J31">
            <v>46000</v>
          </cell>
          <cell r="K31" t="str">
            <v>＋</v>
          </cell>
          <cell r="L31">
            <v>380</v>
          </cell>
          <cell r="M31">
            <v>450</v>
          </cell>
          <cell r="N31" t="str">
            <v>×加算率</v>
          </cell>
          <cell r="O31">
            <v>310</v>
          </cell>
          <cell r="P31">
            <v>380</v>
          </cell>
          <cell r="Q31" t="str">
            <v>×加算率</v>
          </cell>
          <cell r="R31" t="str">
            <v>＋</v>
          </cell>
          <cell r="S31">
            <v>6410</v>
          </cell>
          <cell r="T31" t="str">
            <v>＋</v>
          </cell>
          <cell r="U31">
            <v>60</v>
          </cell>
          <cell r="V31" t="str">
            <v>＋</v>
          </cell>
          <cell r="W31">
            <v>7350</v>
          </cell>
          <cell r="X31">
            <v>70</v>
          </cell>
          <cell r="AA31" t="str">
            <v xml:space="preserve"> 　350人～　419人</v>
          </cell>
          <cell r="AC31" t="str">
            <v xml:space="preserve"> 　350人～　419人</v>
          </cell>
          <cell r="AG31" t="str">
            <v>＋</v>
          </cell>
          <cell r="AH31">
            <v>11610</v>
          </cell>
          <cell r="AJ31" t="str">
            <v>＋</v>
          </cell>
          <cell r="AK31">
            <v>40</v>
          </cell>
          <cell r="AL31" t="str">
            <v>＋</v>
          </cell>
          <cell r="AM31" t="str">
            <v>Ａ地域</v>
          </cell>
          <cell r="AN31">
            <v>2600</v>
          </cell>
          <cell r="AO31">
            <v>2900</v>
          </cell>
          <cell r="AP31" t="str">
            <v>＋</v>
          </cell>
          <cell r="AQ31" t="str">
            <v>ａ地域</v>
          </cell>
          <cell r="AR31">
            <v>6700</v>
          </cell>
          <cell r="AS31">
            <v>7500</v>
          </cell>
          <cell r="AT31" t="str">
            <v>＋</v>
          </cell>
          <cell r="AU31">
            <v>5510</v>
          </cell>
          <cell r="AV31" t="str">
            <v>＋</v>
          </cell>
          <cell r="AW31">
            <v>50</v>
          </cell>
          <cell r="AZ31" t="str">
            <v>－</v>
          </cell>
          <cell r="BA31" t="str">
            <v>(⑥＋⑦
　＋⑨＋⑪)</v>
          </cell>
          <cell r="BC31" t="str">
            <v>(⑥～⑯)</v>
          </cell>
          <cell r="BG31">
            <v>47</v>
          </cell>
          <cell r="BH31">
            <v>48</v>
          </cell>
          <cell r="BI31">
            <v>7</v>
          </cell>
        </row>
        <row r="32">
          <cell r="A32" t="str">
            <v>80３歳児</v>
          </cell>
          <cell r="E32" t="str">
            <v>３歳児</v>
          </cell>
          <cell r="G32">
            <v>52210</v>
          </cell>
          <cell r="H32">
            <v>106920</v>
          </cell>
          <cell r="I32">
            <v>46000</v>
          </cell>
          <cell r="J32">
            <v>100710</v>
          </cell>
          <cell r="K32" t="str">
            <v>＋</v>
          </cell>
          <cell r="L32">
            <v>450</v>
          </cell>
          <cell r="M32">
            <v>960</v>
          </cell>
          <cell r="N32" t="str">
            <v>×加算率</v>
          </cell>
          <cell r="O32">
            <v>380</v>
          </cell>
          <cell r="P32">
            <v>890</v>
          </cell>
          <cell r="Q32" t="str">
            <v>×加算率</v>
          </cell>
          <cell r="V32" t="str">
            <v>＋</v>
          </cell>
          <cell r="W32">
            <v>7350</v>
          </cell>
          <cell r="X32">
            <v>70</v>
          </cell>
          <cell r="AA32">
            <v>341100</v>
          </cell>
          <cell r="AC32">
            <v>3410</v>
          </cell>
          <cell r="AI32">
            <v>9950</v>
          </cell>
          <cell r="AM32" t="str">
            <v>Ｂ地域</v>
          </cell>
          <cell r="AN32">
            <v>2500</v>
          </cell>
          <cell r="AO32">
            <v>2800</v>
          </cell>
          <cell r="AQ32" t="str">
            <v>ｂ地域</v>
          </cell>
          <cell r="AR32">
            <v>3700</v>
          </cell>
          <cell r="AS32">
            <v>4100</v>
          </cell>
          <cell r="BG32">
            <v>47</v>
          </cell>
          <cell r="BH32">
            <v>48</v>
          </cell>
        </row>
        <row r="33">
          <cell r="A33" t="str">
            <v>80１，２歳児</v>
          </cell>
          <cell r="D33" t="str">
            <v>3号</v>
          </cell>
          <cell r="E33" t="str">
            <v>１、２歳児</v>
          </cell>
          <cell r="G33">
            <v>106920</v>
          </cell>
          <cell r="H33">
            <v>180420</v>
          </cell>
          <cell r="I33">
            <v>100710</v>
          </cell>
          <cell r="J33">
            <v>174210</v>
          </cell>
          <cell r="K33" t="str">
            <v>＋</v>
          </cell>
          <cell r="L33">
            <v>960</v>
          </cell>
          <cell r="M33">
            <v>1700</v>
          </cell>
          <cell r="N33" t="str">
            <v>×加算率</v>
          </cell>
          <cell r="O33">
            <v>890</v>
          </cell>
          <cell r="P33">
            <v>1630</v>
          </cell>
          <cell r="Q33" t="str">
            <v>×加算率</v>
          </cell>
          <cell r="AG33" t="str">
            <v>＋</v>
          </cell>
          <cell r="AH33">
            <v>9950</v>
          </cell>
          <cell r="AK33">
            <v>0</v>
          </cell>
          <cell r="AM33" t="str">
            <v>Ｃ地域</v>
          </cell>
          <cell r="AN33">
            <v>2400</v>
          </cell>
          <cell r="AO33">
            <v>2600</v>
          </cell>
          <cell r="AQ33" t="str">
            <v>ｃ地域</v>
          </cell>
          <cell r="AR33">
            <v>3200</v>
          </cell>
          <cell r="AS33">
            <v>3600</v>
          </cell>
          <cell r="BA33">
            <v>7.0000000000000007E-2</v>
          </cell>
          <cell r="BC33">
            <v>0.89</v>
          </cell>
          <cell r="BG33">
            <v>47</v>
          </cell>
          <cell r="BH33">
            <v>48</v>
          </cell>
        </row>
        <row r="34">
          <cell r="A34" t="str">
            <v>80乳児</v>
          </cell>
          <cell r="E34" t="str">
            <v>乳児</v>
          </cell>
          <cell r="G34">
            <v>180420</v>
          </cell>
          <cell r="I34">
            <v>174210</v>
          </cell>
          <cell r="K34" t="str">
            <v>＋</v>
          </cell>
          <cell r="L34">
            <v>1700</v>
          </cell>
          <cell r="N34" t="str">
            <v>×加算率</v>
          </cell>
          <cell r="O34">
            <v>1630</v>
          </cell>
          <cell r="Q34" t="str">
            <v>×加算率</v>
          </cell>
          <cell r="AA34" t="str">
            <v>　 420人～　489人</v>
          </cell>
          <cell r="AC34" t="str">
            <v>　 420人～　489人</v>
          </cell>
          <cell r="AM34" t="str">
            <v>Ｄ地域</v>
          </cell>
          <cell r="AN34">
            <v>2300</v>
          </cell>
          <cell r="AO34">
            <v>2500</v>
          </cell>
          <cell r="AQ34" t="str">
            <v>ｄ地域</v>
          </cell>
          <cell r="AR34">
            <v>2900</v>
          </cell>
          <cell r="AS34">
            <v>3200</v>
          </cell>
          <cell r="BG34">
            <v>47</v>
          </cell>
          <cell r="BH34">
            <v>48</v>
          </cell>
        </row>
        <row r="35">
          <cell r="A35" t="str">
            <v>90４歳以上児</v>
          </cell>
          <cell r="C35" t="str">
            <v>　81人
　　から
　90人
　　まで</v>
          </cell>
          <cell r="D35" t="str">
            <v>2号</v>
          </cell>
          <cell r="E35" t="str">
            <v>４歳以上児</v>
          </cell>
          <cell r="G35">
            <v>42270</v>
          </cell>
          <cell r="H35">
            <v>49620</v>
          </cell>
          <cell r="I35">
            <v>36750</v>
          </cell>
          <cell r="J35">
            <v>44100</v>
          </cell>
          <cell r="K35" t="str">
            <v>＋</v>
          </cell>
          <cell r="L35">
            <v>350</v>
          </cell>
          <cell r="M35">
            <v>420</v>
          </cell>
          <cell r="N35" t="str">
            <v>×加算率</v>
          </cell>
          <cell r="O35">
            <v>290</v>
          </cell>
          <cell r="P35">
            <v>360</v>
          </cell>
          <cell r="Q35" t="str">
            <v>×加算率</v>
          </cell>
          <cell r="R35" t="str">
            <v>＋</v>
          </cell>
          <cell r="S35">
            <v>5700</v>
          </cell>
          <cell r="T35" t="str">
            <v>＋</v>
          </cell>
          <cell r="U35">
            <v>50</v>
          </cell>
          <cell r="V35" t="str">
            <v>＋</v>
          </cell>
          <cell r="W35">
            <v>7350</v>
          </cell>
          <cell r="X35">
            <v>70</v>
          </cell>
          <cell r="AA35">
            <v>377200</v>
          </cell>
          <cell r="AC35">
            <v>3770</v>
          </cell>
          <cell r="AG35" t="str">
            <v>＋</v>
          </cell>
          <cell r="AH35">
            <v>11060</v>
          </cell>
          <cell r="AJ35" t="str">
            <v>＋</v>
          </cell>
          <cell r="AK35">
            <v>40</v>
          </cell>
          <cell r="AL35" t="str">
            <v>＋</v>
          </cell>
          <cell r="AM35" t="str">
            <v>Ａ地域</v>
          </cell>
          <cell r="AN35">
            <v>2300</v>
          </cell>
          <cell r="AO35">
            <v>2600</v>
          </cell>
          <cell r="AP35" t="str">
            <v>＋</v>
          </cell>
          <cell r="AQ35" t="str">
            <v>ａ地域</v>
          </cell>
          <cell r="AR35">
            <v>6000</v>
          </cell>
          <cell r="AS35">
            <v>6700</v>
          </cell>
          <cell r="AT35" t="str">
            <v>＋</v>
          </cell>
          <cell r="AU35">
            <v>4890</v>
          </cell>
          <cell r="AV35" t="str">
            <v>＋</v>
          </cell>
          <cell r="AW35">
            <v>40</v>
          </cell>
          <cell r="AZ35" t="str">
            <v>－</v>
          </cell>
          <cell r="BA35" t="str">
            <v>(⑥＋⑦
　＋⑨＋⑪)</v>
          </cell>
          <cell r="BC35" t="str">
            <v>(⑥～⑯)</v>
          </cell>
          <cell r="BG35">
            <v>49</v>
          </cell>
          <cell r="BH35">
            <v>50</v>
          </cell>
          <cell r="BI35">
            <v>8</v>
          </cell>
        </row>
        <row r="36">
          <cell r="A36" t="str">
            <v>90３歳児</v>
          </cell>
          <cell r="E36" t="str">
            <v>３歳児</v>
          </cell>
          <cell r="G36">
            <v>49620</v>
          </cell>
          <cell r="H36">
            <v>104330</v>
          </cell>
          <cell r="I36">
            <v>44100</v>
          </cell>
          <cell r="J36">
            <v>98810</v>
          </cell>
          <cell r="K36" t="str">
            <v>＋</v>
          </cell>
          <cell r="L36">
            <v>420</v>
          </cell>
          <cell r="M36">
            <v>930</v>
          </cell>
          <cell r="N36" t="str">
            <v>×加算率</v>
          </cell>
          <cell r="O36">
            <v>360</v>
          </cell>
          <cell r="P36">
            <v>870</v>
          </cell>
          <cell r="Q36" t="str">
            <v>×加算率</v>
          </cell>
          <cell r="V36" t="str">
            <v>＋</v>
          </cell>
          <cell r="W36">
            <v>7350</v>
          </cell>
          <cell r="X36">
            <v>70</v>
          </cell>
          <cell r="AI36">
            <v>9400</v>
          </cell>
          <cell r="AM36" t="str">
            <v>Ｂ地域</v>
          </cell>
          <cell r="AN36">
            <v>2200</v>
          </cell>
          <cell r="AO36">
            <v>2500</v>
          </cell>
          <cell r="AQ36" t="str">
            <v>ｂ地域</v>
          </cell>
          <cell r="AR36">
            <v>3300</v>
          </cell>
          <cell r="AS36">
            <v>3600</v>
          </cell>
          <cell r="BG36">
            <v>49</v>
          </cell>
          <cell r="BH36">
            <v>50</v>
          </cell>
        </row>
        <row r="37">
          <cell r="A37" t="str">
            <v>90１，２歳児</v>
          </cell>
          <cell r="D37" t="str">
            <v>3号</v>
          </cell>
          <cell r="E37" t="str">
            <v>１、２歳児</v>
          </cell>
          <cell r="G37">
            <v>104330</v>
          </cell>
          <cell r="H37">
            <v>177830</v>
          </cell>
          <cell r="I37">
            <v>98810</v>
          </cell>
          <cell r="J37">
            <v>172310</v>
          </cell>
          <cell r="K37" t="str">
            <v>＋</v>
          </cell>
          <cell r="L37">
            <v>930</v>
          </cell>
          <cell r="M37">
            <v>1670</v>
          </cell>
          <cell r="N37" t="str">
            <v>×加算率</v>
          </cell>
          <cell r="O37">
            <v>870</v>
          </cell>
          <cell r="P37">
            <v>1610</v>
          </cell>
          <cell r="Q37" t="str">
            <v>×加算率</v>
          </cell>
          <cell r="AA37" t="str">
            <v xml:space="preserve"> 　490人～　559人</v>
          </cell>
          <cell r="AC37" t="str">
            <v xml:space="preserve"> 　490人～　559人</v>
          </cell>
          <cell r="AG37" t="str">
            <v>＋</v>
          </cell>
          <cell r="AH37">
            <v>9400</v>
          </cell>
          <cell r="AK37">
            <v>0</v>
          </cell>
          <cell r="AM37" t="str">
            <v>Ｃ地域</v>
          </cell>
          <cell r="AN37">
            <v>2100</v>
          </cell>
          <cell r="AO37">
            <v>2300</v>
          </cell>
          <cell r="AQ37" t="str">
            <v>ｃ地域</v>
          </cell>
          <cell r="AR37">
            <v>2900</v>
          </cell>
          <cell r="AS37">
            <v>3200</v>
          </cell>
          <cell r="BA37">
            <v>7.0000000000000007E-2</v>
          </cell>
          <cell r="BC37">
            <v>0.91</v>
          </cell>
          <cell r="BG37">
            <v>49</v>
          </cell>
          <cell r="BH37">
            <v>50</v>
          </cell>
        </row>
        <row r="38">
          <cell r="A38" t="str">
            <v>90乳児</v>
          </cell>
          <cell r="E38" t="str">
            <v>乳児</v>
          </cell>
          <cell r="G38">
            <v>177830</v>
          </cell>
          <cell r="I38">
            <v>172310</v>
          </cell>
          <cell r="K38" t="str">
            <v>＋</v>
          </cell>
          <cell r="L38">
            <v>1670</v>
          </cell>
          <cell r="N38" t="str">
            <v>×加算率</v>
          </cell>
          <cell r="O38">
            <v>1610</v>
          </cell>
          <cell r="Q38" t="str">
            <v>×加算率</v>
          </cell>
          <cell r="AA38">
            <v>413400</v>
          </cell>
          <cell r="AC38">
            <v>4130</v>
          </cell>
          <cell r="AM38" t="str">
            <v>Ｄ地域</v>
          </cell>
          <cell r="AN38">
            <v>2000</v>
          </cell>
          <cell r="AO38">
            <v>2200</v>
          </cell>
          <cell r="AQ38" t="str">
            <v>ｄ地域</v>
          </cell>
          <cell r="AR38">
            <v>2500</v>
          </cell>
          <cell r="AS38">
            <v>2800</v>
          </cell>
          <cell r="BG38">
            <v>49</v>
          </cell>
          <cell r="BH38">
            <v>50</v>
          </cell>
        </row>
        <row r="39">
          <cell r="A39" t="str">
            <v>100４歳以上児</v>
          </cell>
          <cell r="C39" t="str">
            <v>　91人
　　から
　100人
　　まで</v>
          </cell>
          <cell r="D39" t="str">
            <v>2号</v>
          </cell>
          <cell r="E39" t="str">
            <v>４歳以上児</v>
          </cell>
          <cell r="G39">
            <v>36970</v>
          </cell>
          <cell r="H39">
            <v>44320</v>
          </cell>
          <cell r="I39">
            <v>32000</v>
          </cell>
          <cell r="J39">
            <v>39350</v>
          </cell>
          <cell r="K39" t="str">
            <v>＋</v>
          </cell>
          <cell r="L39">
            <v>300</v>
          </cell>
          <cell r="M39">
            <v>370</v>
          </cell>
          <cell r="N39" t="str">
            <v>×加算率</v>
          </cell>
          <cell r="O39">
            <v>250</v>
          </cell>
          <cell r="P39">
            <v>320</v>
          </cell>
          <cell r="Q39" t="str">
            <v>×加算率</v>
          </cell>
          <cell r="R39" t="str">
            <v>＋</v>
          </cell>
          <cell r="S39">
            <v>5130</v>
          </cell>
          <cell r="T39" t="str">
            <v>＋</v>
          </cell>
          <cell r="U39">
            <v>50</v>
          </cell>
          <cell r="V39" t="str">
            <v>＋</v>
          </cell>
          <cell r="W39">
            <v>7350</v>
          </cell>
          <cell r="X39">
            <v>70</v>
          </cell>
          <cell r="AL39" t="str">
            <v>＋</v>
          </cell>
          <cell r="AM39" t="str">
            <v>Ａ地域</v>
          </cell>
          <cell r="AN39">
            <v>2100</v>
          </cell>
          <cell r="AO39">
            <v>2300</v>
          </cell>
          <cell r="AP39" t="str">
            <v>＋</v>
          </cell>
          <cell r="AQ39" t="str">
            <v>ａ地域</v>
          </cell>
          <cell r="AR39">
            <v>5400</v>
          </cell>
          <cell r="AS39">
            <v>6000</v>
          </cell>
          <cell r="AT39" t="str">
            <v>＋</v>
          </cell>
          <cell r="AU39">
            <v>4400</v>
          </cell>
          <cell r="AV39" t="str">
            <v>＋</v>
          </cell>
          <cell r="AW39">
            <v>40</v>
          </cell>
          <cell r="AY39" t="str">
            <v>(⑥＋⑦＋⑧)</v>
          </cell>
          <cell r="AZ39" t="str">
            <v>－</v>
          </cell>
          <cell r="BA39" t="str">
            <v>(⑥＋⑦
　＋⑨＋⑪)</v>
          </cell>
          <cell r="BC39" t="str">
            <v>(⑥～⑯)</v>
          </cell>
          <cell r="BG39">
            <v>51</v>
          </cell>
          <cell r="BH39">
            <v>52</v>
          </cell>
          <cell r="BI39">
            <v>9</v>
          </cell>
        </row>
        <row r="40">
          <cell r="A40" t="str">
            <v>100３歳児</v>
          </cell>
          <cell r="E40" t="str">
            <v>３歳児</v>
          </cell>
          <cell r="G40">
            <v>44320</v>
          </cell>
          <cell r="H40">
            <v>99030</v>
          </cell>
          <cell r="I40">
            <v>39350</v>
          </cell>
          <cell r="J40">
            <v>94060</v>
          </cell>
          <cell r="K40" t="str">
            <v>＋</v>
          </cell>
          <cell r="L40">
            <v>370</v>
          </cell>
          <cell r="M40">
            <v>880</v>
          </cell>
          <cell r="N40" t="str">
            <v>×加算率</v>
          </cell>
          <cell r="O40">
            <v>320</v>
          </cell>
          <cell r="P40">
            <v>830</v>
          </cell>
          <cell r="Q40" t="str">
            <v>×加算率</v>
          </cell>
          <cell r="V40" t="str">
            <v>＋</v>
          </cell>
          <cell r="W40">
            <v>7350</v>
          </cell>
          <cell r="X40">
            <v>70</v>
          </cell>
          <cell r="AA40" t="str">
            <v>　 560人～　629人</v>
          </cell>
          <cell r="AC40" t="str">
            <v>　 560人～　629人</v>
          </cell>
          <cell r="AF40" t="str">
            <v>各月初日の</v>
          </cell>
          <cell r="AM40" t="str">
            <v>Ｂ地域</v>
          </cell>
          <cell r="AN40">
            <v>2000</v>
          </cell>
          <cell r="AO40">
            <v>2200</v>
          </cell>
          <cell r="AQ40" t="str">
            <v>ｂ地域</v>
          </cell>
          <cell r="AR40">
            <v>2900</v>
          </cell>
          <cell r="AS40">
            <v>3300</v>
          </cell>
          <cell r="BG40">
            <v>51</v>
          </cell>
          <cell r="BH40">
            <v>52</v>
          </cell>
        </row>
        <row r="41">
          <cell r="A41" t="str">
            <v>100１，２歳児</v>
          </cell>
          <cell r="D41" t="str">
            <v>3号</v>
          </cell>
          <cell r="E41" t="str">
            <v>１、２歳児</v>
          </cell>
          <cell r="G41">
            <v>99030</v>
          </cell>
          <cell r="H41">
            <v>172530</v>
          </cell>
          <cell r="I41">
            <v>94060</v>
          </cell>
          <cell r="J41">
            <v>167560</v>
          </cell>
          <cell r="K41" t="str">
            <v>＋</v>
          </cell>
          <cell r="L41">
            <v>880</v>
          </cell>
          <cell r="M41">
            <v>1620</v>
          </cell>
          <cell r="N41" t="str">
            <v>×加算率</v>
          </cell>
          <cell r="O41">
            <v>830</v>
          </cell>
          <cell r="P41">
            <v>1570</v>
          </cell>
          <cell r="Q41" t="str">
            <v>×加算率</v>
          </cell>
          <cell r="AA41">
            <v>449600</v>
          </cell>
          <cell r="AC41">
            <v>4490</v>
          </cell>
          <cell r="AF41" t="str">
            <v>利用子ども数</v>
          </cell>
          <cell r="AM41" t="str">
            <v>Ｃ地域</v>
          </cell>
          <cell r="AN41">
            <v>1900</v>
          </cell>
          <cell r="AO41">
            <v>2100</v>
          </cell>
          <cell r="AQ41" t="str">
            <v>ｃ地域</v>
          </cell>
          <cell r="AR41">
            <v>2500</v>
          </cell>
          <cell r="AS41">
            <v>2800</v>
          </cell>
          <cell r="AY41">
            <v>0.1</v>
          </cell>
          <cell r="BA41">
            <v>7.0000000000000007E-2</v>
          </cell>
          <cell r="BC41">
            <v>0.96</v>
          </cell>
          <cell r="BG41">
            <v>51</v>
          </cell>
          <cell r="BH41">
            <v>52</v>
          </cell>
        </row>
        <row r="42">
          <cell r="A42" t="str">
            <v>100乳児</v>
          </cell>
          <cell r="E42" t="str">
            <v>乳児</v>
          </cell>
          <cell r="G42">
            <v>172530</v>
          </cell>
          <cell r="I42">
            <v>167560</v>
          </cell>
          <cell r="K42" t="str">
            <v>＋</v>
          </cell>
          <cell r="L42">
            <v>1620</v>
          </cell>
          <cell r="N42" t="str">
            <v>×加算率</v>
          </cell>
          <cell r="O42">
            <v>1570</v>
          </cell>
          <cell r="Q42" t="str">
            <v>×加算率</v>
          </cell>
          <cell r="AM42" t="str">
            <v>Ｄ地域</v>
          </cell>
          <cell r="AN42">
            <v>1800</v>
          </cell>
          <cell r="AO42">
            <v>2000</v>
          </cell>
          <cell r="AQ42" t="str">
            <v>ｄ地域</v>
          </cell>
          <cell r="AR42">
            <v>2300</v>
          </cell>
          <cell r="AS42">
            <v>2500</v>
          </cell>
          <cell r="BG42">
            <v>51</v>
          </cell>
          <cell r="BH42">
            <v>52</v>
          </cell>
        </row>
        <row r="43">
          <cell r="A43" t="str">
            <v>110４歳以上児</v>
          </cell>
          <cell r="C43" t="str">
            <v>　101人
　　から
　110人
　　まで</v>
          </cell>
          <cell r="D43" t="str">
            <v>2号</v>
          </cell>
          <cell r="E43" t="str">
            <v>４歳以上児</v>
          </cell>
          <cell r="G43">
            <v>35610</v>
          </cell>
          <cell r="H43">
            <v>42960</v>
          </cell>
          <cell r="I43">
            <v>31090</v>
          </cell>
          <cell r="J43">
            <v>38440</v>
          </cell>
          <cell r="K43" t="str">
            <v>＋</v>
          </cell>
          <cell r="L43">
            <v>280</v>
          </cell>
          <cell r="M43">
            <v>350</v>
          </cell>
          <cell r="N43" t="str">
            <v>×加算率</v>
          </cell>
          <cell r="O43">
            <v>240</v>
          </cell>
          <cell r="P43">
            <v>310</v>
          </cell>
          <cell r="Q43" t="str">
            <v>×加算率</v>
          </cell>
          <cell r="R43" t="str">
            <v>＋</v>
          </cell>
          <cell r="S43">
            <v>4660</v>
          </cell>
          <cell r="T43" t="str">
            <v>＋</v>
          </cell>
          <cell r="U43">
            <v>40</v>
          </cell>
          <cell r="V43" t="str">
            <v>＋</v>
          </cell>
          <cell r="W43">
            <v>7350</v>
          </cell>
          <cell r="X43">
            <v>70</v>
          </cell>
          <cell r="AA43" t="str">
            <v>　 630人～　699人</v>
          </cell>
          <cell r="AC43" t="str">
            <v>　 630人～　699人</v>
          </cell>
          <cell r="AL43" t="str">
            <v>＋</v>
          </cell>
          <cell r="AM43" t="str">
            <v>Ａ地域</v>
          </cell>
          <cell r="AN43">
            <v>2300</v>
          </cell>
          <cell r="AO43">
            <v>2500</v>
          </cell>
          <cell r="AP43" t="str">
            <v>＋</v>
          </cell>
          <cell r="AQ43" t="str">
            <v>ａ地域</v>
          </cell>
          <cell r="AR43">
            <v>5800</v>
          </cell>
          <cell r="AS43">
            <v>6500</v>
          </cell>
          <cell r="AT43" t="str">
            <v>＋</v>
          </cell>
          <cell r="AU43">
            <v>4000</v>
          </cell>
          <cell r="AV43" t="str">
            <v>＋</v>
          </cell>
          <cell r="AW43">
            <v>40</v>
          </cell>
          <cell r="AZ43" t="str">
            <v>－</v>
          </cell>
          <cell r="BA43" t="str">
            <v>(⑥＋⑦
　＋⑨＋⑪)</v>
          </cell>
          <cell r="BC43" t="str">
            <v>(⑥～⑯)</v>
          </cell>
          <cell r="BG43">
            <v>53</v>
          </cell>
          <cell r="BH43">
            <v>54</v>
          </cell>
          <cell r="BI43">
            <v>10</v>
          </cell>
        </row>
        <row r="44">
          <cell r="A44" t="str">
            <v>110３歳児</v>
          </cell>
          <cell r="E44" t="str">
            <v>３歳児</v>
          </cell>
          <cell r="G44">
            <v>42960</v>
          </cell>
          <cell r="H44">
            <v>97670</v>
          </cell>
          <cell r="I44">
            <v>38440</v>
          </cell>
          <cell r="J44">
            <v>93150</v>
          </cell>
          <cell r="K44" t="str">
            <v>＋</v>
          </cell>
          <cell r="L44">
            <v>350</v>
          </cell>
          <cell r="M44">
            <v>860</v>
          </cell>
          <cell r="N44" t="str">
            <v>×加算率</v>
          </cell>
          <cell r="O44">
            <v>310</v>
          </cell>
          <cell r="P44">
            <v>820</v>
          </cell>
          <cell r="Q44" t="str">
            <v>×加算率</v>
          </cell>
          <cell r="V44" t="str">
            <v>＋</v>
          </cell>
          <cell r="W44">
            <v>7350</v>
          </cell>
          <cell r="X44">
            <v>70</v>
          </cell>
          <cell r="AA44">
            <v>485700</v>
          </cell>
          <cell r="AC44">
            <v>4850</v>
          </cell>
          <cell r="AM44" t="str">
            <v>Ｂ地域</v>
          </cell>
          <cell r="AN44">
            <v>2200</v>
          </cell>
          <cell r="AO44">
            <v>2400</v>
          </cell>
          <cell r="AQ44" t="str">
            <v>ｂ地域</v>
          </cell>
          <cell r="AR44">
            <v>3200</v>
          </cell>
          <cell r="AS44">
            <v>3500</v>
          </cell>
          <cell r="BG44">
            <v>53</v>
          </cell>
          <cell r="BH44">
            <v>54</v>
          </cell>
        </row>
        <row r="45">
          <cell r="A45" t="str">
            <v>110１，２歳児</v>
          </cell>
          <cell r="D45" t="str">
            <v>3号</v>
          </cell>
          <cell r="E45" t="str">
            <v>１、２歳児</v>
          </cell>
          <cell r="G45">
            <v>97670</v>
          </cell>
          <cell r="H45">
            <v>171170</v>
          </cell>
          <cell r="I45">
            <v>93150</v>
          </cell>
          <cell r="J45">
            <v>166650</v>
          </cell>
          <cell r="K45" t="str">
            <v>＋</v>
          </cell>
          <cell r="L45">
            <v>860</v>
          </cell>
          <cell r="M45">
            <v>1600</v>
          </cell>
          <cell r="N45" t="str">
            <v>×加算率</v>
          </cell>
          <cell r="O45">
            <v>820</v>
          </cell>
          <cell r="P45">
            <v>1560</v>
          </cell>
          <cell r="Q45" t="str">
            <v>×加算率</v>
          </cell>
          <cell r="AM45" t="str">
            <v>Ｃ地域</v>
          </cell>
          <cell r="AN45">
            <v>2100</v>
          </cell>
          <cell r="AO45">
            <v>2300</v>
          </cell>
          <cell r="AQ45" t="str">
            <v>ｃ地域</v>
          </cell>
          <cell r="AR45">
            <v>2800</v>
          </cell>
          <cell r="AS45">
            <v>3100</v>
          </cell>
          <cell r="BA45">
            <v>7.0000000000000007E-2</v>
          </cell>
          <cell r="BC45">
            <v>0.95</v>
          </cell>
          <cell r="BG45">
            <v>53</v>
          </cell>
          <cell r="BH45">
            <v>54</v>
          </cell>
        </row>
        <row r="46">
          <cell r="A46" t="str">
            <v>110乳児</v>
          </cell>
          <cell r="E46" t="str">
            <v>乳児</v>
          </cell>
          <cell r="G46">
            <v>171170</v>
          </cell>
          <cell r="I46">
            <v>166650</v>
          </cell>
          <cell r="K46" t="str">
            <v>＋</v>
          </cell>
          <cell r="L46">
            <v>1600</v>
          </cell>
          <cell r="N46" t="str">
            <v>×加算率</v>
          </cell>
          <cell r="O46">
            <v>1560</v>
          </cell>
          <cell r="Q46" t="str">
            <v>×加算率</v>
          </cell>
          <cell r="AA46" t="str">
            <v xml:space="preserve"> 　700人～　769人</v>
          </cell>
          <cell r="AC46" t="str">
            <v xml:space="preserve"> 　700人～　769人</v>
          </cell>
          <cell r="AM46" t="str">
            <v>Ｄ地域</v>
          </cell>
          <cell r="AN46">
            <v>2000</v>
          </cell>
          <cell r="AO46">
            <v>2200</v>
          </cell>
          <cell r="AQ46" t="str">
            <v>ｄ地域</v>
          </cell>
          <cell r="AR46">
            <v>2500</v>
          </cell>
          <cell r="AS46">
            <v>2800</v>
          </cell>
          <cell r="BG46">
            <v>53</v>
          </cell>
          <cell r="BH46">
            <v>54</v>
          </cell>
        </row>
        <row r="47">
          <cell r="A47" t="str">
            <v>120４歳以上児</v>
          </cell>
          <cell r="C47" t="str">
            <v>　111人
　　から
　120人
　　まで</v>
          </cell>
          <cell r="D47" t="str">
            <v>2号</v>
          </cell>
          <cell r="E47" t="str">
            <v>４歳以上児</v>
          </cell>
          <cell r="G47">
            <v>34440</v>
          </cell>
          <cell r="H47">
            <v>41790</v>
          </cell>
          <cell r="I47">
            <v>30300</v>
          </cell>
          <cell r="J47">
            <v>37650</v>
          </cell>
          <cell r="K47" t="str">
            <v>＋</v>
          </cell>
          <cell r="L47">
            <v>270</v>
          </cell>
          <cell r="M47">
            <v>340</v>
          </cell>
          <cell r="N47" t="str">
            <v>×加算率</v>
          </cell>
          <cell r="O47">
            <v>230</v>
          </cell>
          <cell r="P47">
            <v>300</v>
          </cell>
          <cell r="Q47" t="str">
            <v>×加算率</v>
          </cell>
          <cell r="R47" t="str">
            <v>＋</v>
          </cell>
          <cell r="S47">
            <v>4270</v>
          </cell>
          <cell r="T47" t="str">
            <v>＋</v>
          </cell>
          <cell r="U47">
            <v>40</v>
          </cell>
          <cell r="V47" t="str">
            <v>＋</v>
          </cell>
          <cell r="W47">
            <v>7350</v>
          </cell>
          <cell r="X47">
            <v>70</v>
          </cell>
          <cell r="AA47">
            <v>521900</v>
          </cell>
          <cell r="AC47">
            <v>5210</v>
          </cell>
          <cell r="AL47" t="str">
            <v>＋</v>
          </cell>
          <cell r="AM47" t="str">
            <v>Ａ地域</v>
          </cell>
          <cell r="AN47">
            <v>2100</v>
          </cell>
          <cell r="AO47">
            <v>2300</v>
          </cell>
          <cell r="AP47" t="str">
            <v>＋</v>
          </cell>
          <cell r="AQ47" t="str">
            <v>ａ地域</v>
          </cell>
          <cell r="AR47">
            <v>5400</v>
          </cell>
          <cell r="AS47">
            <v>6000</v>
          </cell>
          <cell r="AT47" t="str">
            <v>＋</v>
          </cell>
          <cell r="AU47">
            <v>3670</v>
          </cell>
          <cell r="AV47" t="str">
            <v>＋</v>
          </cell>
          <cell r="AW47">
            <v>30</v>
          </cell>
          <cell r="AZ47" t="str">
            <v>－</v>
          </cell>
          <cell r="BA47" t="str">
            <v>(⑥＋⑦
　＋⑨＋⑪)</v>
          </cell>
          <cell r="BC47" t="str">
            <v>(⑥～⑯)</v>
          </cell>
          <cell r="BG47">
            <v>55</v>
          </cell>
          <cell r="BH47">
            <v>56</v>
          </cell>
          <cell r="BI47">
            <v>11</v>
          </cell>
        </row>
        <row r="48">
          <cell r="A48" t="str">
            <v>120３歳児</v>
          </cell>
          <cell r="E48" t="str">
            <v>３歳児</v>
          </cell>
          <cell r="G48">
            <v>41790</v>
          </cell>
          <cell r="H48">
            <v>96500</v>
          </cell>
          <cell r="I48">
            <v>37650</v>
          </cell>
          <cell r="J48">
            <v>92360</v>
          </cell>
          <cell r="K48" t="str">
            <v>＋</v>
          </cell>
          <cell r="L48">
            <v>340</v>
          </cell>
          <cell r="M48">
            <v>850</v>
          </cell>
          <cell r="N48" t="str">
            <v>×加算率</v>
          </cell>
          <cell r="O48">
            <v>300</v>
          </cell>
          <cell r="P48">
            <v>810</v>
          </cell>
          <cell r="Q48" t="str">
            <v>×加算率</v>
          </cell>
          <cell r="V48" t="str">
            <v>＋</v>
          </cell>
          <cell r="W48">
            <v>7350</v>
          </cell>
          <cell r="X48">
            <v>70</v>
          </cell>
          <cell r="AM48" t="str">
            <v>Ｂ地域</v>
          </cell>
          <cell r="AN48">
            <v>2000</v>
          </cell>
          <cell r="AO48">
            <v>2200</v>
          </cell>
          <cell r="AQ48" t="str">
            <v>ｂ地域</v>
          </cell>
          <cell r="AR48">
            <v>2900</v>
          </cell>
          <cell r="AS48">
            <v>3300</v>
          </cell>
          <cell r="BG48">
            <v>55</v>
          </cell>
          <cell r="BH48">
            <v>56</v>
          </cell>
        </row>
        <row r="49">
          <cell r="A49" t="str">
            <v>120１，２歳児</v>
          </cell>
          <cell r="D49" t="str">
            <v>3号</v>
          </cell>
          <cell r="E49" t="str">
            <v>１、２歳児</v>
          </cell>
          <cell r="G49">
            <v>96500</v>
          </cell>
          <cell r="H49">
            <v>170000</v>
          </cell>
          <cell r="I49">
            <v>92360</v>
          </cell>
          <cell r="J49">
            <v>165860</v>
          </cell>
          <cell r="K49" t="str">
            <v>＋</v>
          </cell>
          <cell r="L49">
            <v>850</v>
          </cell>
          <cell r="M49">
            <v>1590</v>
          </cell>
          <cell r="N49" t="str">
            <v>×加算率</v>
          </cell>
          <cell r="O49">
            <v>810</v>
          </cell>
          <cell r="P49">
            <v>1550</v>
          </cell>
          <cell r="Q49" t="str">
            <v>×加算率</v>
          </cell>
          <cell r="AA49" t="str">
            <v xml:space="preserve"> 　770人～　839人</v>
          </cell>
          <cell r="AC49" t="str">
            <v xml:space="preserve"> 　770人～　839人</v>
          </cell>
          <cell r="AM49" t="str">
            <v>Ｃ地域</v>
          </cell>
          <cell r="AN49">
            <v>1900</v>
          </cell>
          <cell r="AO49">
            <v>2100</v>
          </cell>
          <cell r="AQ49" t="str">
            <v>ｃ地域</v>
          </cell>
          <cell r="AR49">
            <v>2500</v>
          </cell>
          <cell r="AS49">
            <v>2800</v>
          </cell>
          <cell r="BA49">
            <v>7.0000000000000007E-2</v>
          </cell>
          <cell r="BC49">
            <v>0.96</v>
          </cell>
          <cell r="BG49">
            <v>55</v>
          </cell>
          <cell r="BH49">
            <v>56</v>
          </cell>
        </row>
        <row r="50">
          <cell r="A50" t="str">
            <v>120乳児</v>
          </cell>
          <cell r="E50" t="str">
            <v>乳児</v>
          </cell>
          <cell r="G50">
            <v>170000</v>
          </cell>
          <cell r="I50">
            <v>165860</v>
          </cell>
          <cell r="K50" t="str">
            <v>＋</v>
          </cell>
          <cell r="L50">
            <v>1590</v>
          </cell>
          <cell r="N50" t="str">
            <v>×加算率</v>
          </cell>
          <cell r="O50">
            <v>1550</v>
          </cell>
          <cell r="Q50" t="str">
            <v>×加算率</v>
          </cell>
          <cell r="AA50">
            <v>558100</v>
          </cell>
          <cell r="AC50">
            <v>5580</v>
          </cell>
          <cell r="AM50" t="str">
            <v>Ｄ地域</v>
          </cell>
          <cell r="AN50">
            <v>1800</v>
          </cell>
          <cell r="AO50">
            <v>2000</v>
          </cell>
          <cell r="AQ50" t="str">
            <v>ｄ地域</v>
          </cell>
          <cell r="AR50">
            <v>2300</v>
          </cell>
          <cell r="AS50">
            <v>2500</v>
          </cell>
          <cell r="BG50">
            <v>55</v>
          </cell>
          <cell r="BH50">
            <v>56</v>
          </cell>
        </row>
        <row r="51">
          <cell r="A51" t="str">
            <v>130４歳以上児</v>
          </cell>
          <cell r="C51" t="str">
            <v>　121人
　　から
　130人
　　まで</v>
          </cell>
          <cell r="D51" t="str">
            <v>2号</v>
          </cell>
          <cell r="E51" t="str">
            <v>４歳以上児</v>
          </cell>
          <cell r="G51">
            <v>33450</v>
          </cell>
          <cell r="H51">
            <v>40800</v>
          </cell>
          <cell r="I51">
            <v>29630</v>
          </cell>
          <cell r="J51">
            <v>36980</v>
          </cell>
          <cell r="K51" t="str">
            <v>＋</v>
          </cell>
          <cell r="L51">
            <v>260</v>
          </cell>
          <cell r="M51">
            <v>330</v>
          </cell>
          <cell r="N51" t="str">
            <v>×加算率</v>
          </cell>
          <cell r="O51">
            <v>220</v>
          </cell>
          <cell r="P51">
            <v>290</v>
          </cell>
          <cell r="Q51" t="str">
            <v>×加算率</v>
          </cell>
          <cell r="R51" t="str">
            <v>＋</v>
          </cell>
          <cell r="S51">
            <v>3950</v>
          </cell>
          <cell r="T51" t="str">
            <v>＋</v>
          </cell>
          <cell r="U51">
            <v>30</v>
          </cell>
          <cell r="V51" t="str">
            <v>＋</v>
          </cell>
          <cell r="W51">
            <v>7350</v>
          </cell>
          <cell r="X51">
            <v>70</v>
          </cell>
          <cell r="AL51" t="str">
            <v>＋</v>
          </cell>
          <cell r="AM51" t="str">
            <v>Ａ地域</v>
          </cell>
          <cell r="AN51">
            <v>1900</v>
          </cell>
          <cell r="AO51">
            <v>2100</v>
          </cell>
          <cell r="AP51" t="str">
            <v>＋</v>
          </cell>
          <cell r="AQ51" t="str">
            <v>ａ地域</v>
          </cell>
          <cell r="AR51">
            <v>4800</v>
          </cell>
          <cell r="AS51">
            <v>5400</v>
          </cell>
          <cell r="AT51" t="str">
            <v>＋</v>
          </cell>
          <cell r="AU51">
            <v>3390</v>
          </cell>
          <cell r="AV51" t="str">
            <v>＋</v>
          </cell>
          <cell r="AW51">
            <v>30</v>
          </cell>
          <cell r="AZ51" t="str">
            <v>－</v>
          </cell>
          <cell r="BA51" t="str">
            <v>(⑥＋⑦
　＋⑨＋⑪)</v>
          </cell>
          <cell r="BC51" t="str">
            <v>(⑥～⑯)</v>
          </cell>
          <cell r="BG51">
            <v>57</v>
          </cell>
          <cell r="BH51">
            <v>58</v>
          </cell>
          <cell r="BI51">
            <v>12</v>
          </cell>
        </row>
        <row r="52">
          <cell r="A52" t="str">
            <v>130３歳児</v>
          </cell>
          <cell r="E52" t="str">
            <v>３歳児</v>
          </cell>
          <cell r="G52">
            <v>40800</v>
          </cell>
          <cell r="H52">
            <v>95510</v>
          </cell>
          <cell r="I52">
            <v>36980</v>
          </cell>
          <cell r="J52">
            <v>91690</v>
          </cell>
          <cell r="K52" t="str">
            <v>＋</v>
          </cell>
          <cell r="L52">
            <v>330</v>
          </cell>
          <cell r="M52">
            <v>840</v>
          </cell>
          <cell r="N52" t="str">
            <v>×加算率</v>
          </cell>
          <cell r="O52">
            <v>290</v>
          </cell>
          <cell r="P52">
            <v>800</v>
          </cell>
          <cell r="Q52" t="str">
            <v>×加算率</v>
          </cell>
          <cell r="V52" t="str">
            <v>＋</v>
          </cell>
          <cell r="W52">
            <v>7350</v>
          </cell>
          <cell r="X52">
            <v>70</v>
          </cell>
          <cell r="AA52" t="str">
            <v>　 840人～　909人</v>
          </cell>
          <cell r="AC52" t="str">
            <v>　 840人～　909人</v>
          </cell>
          <cell r="AM52" t="str">
            <v>Ｂ地域</v>
          </cell>
          <cell r="AN52">
            <v>1900</v>
          </cell>
          <cell r="AO52">
            <v>2000</v>
          </cell>
          <cell r="AQ52" t="str">
            <v>ｂ地域</v>
          </cell>
          <cell r="AR52">
            <v>2600</v>
          </cell>
          <cell r="AS52">
            <v>2900</v>
          </cell>
          <cell r="BG52">
            <v>57</v>
          </cell>
          <cell r="BH52">
            <v>58</v>
          </cell>
        </row>
        <row r="53">
          <cell r="A53" t="str">
            <v>130１，２歳児</v>
          </cell>
          <cell r="D53" t="str">
            <v>3号</v>
          </cell>
          <cell r="E53" t="str">
            <v>１、２歳児</v>
          </cell>
          <cell r="G53">
            <v>95510</v>
          </cell>
          <cell r="H53">
            <v>169010</v>
          </cell>
          <cell r="I53">
            <v>91690</v>
          </cell>
          <cell r="J53">
            <v>165190</v>
          </cell>
          <cell r="K53" t="str">
            <v>＋</v>
          </cell>
          <cell r="L53">
            <v>840</v>
          </cell>
          <cell r="M53">
            <v>1580</v>
          </cell>
          <cell r="N53" t="str">
            <v>×加算率</v>
          </cell>
          <cell r="O53">
            <v>800</v>
          </cell>
          <cell r="P53">
            <v>1540</v>
          </cell>
          <cell r="Q53" t="str">
            <v>×加算率</v>
          </cell>
          <cell r="AA53">
            <v>594200</v>
          </cell>
          <cell r="AC53">
            <v>5940</v>
          </cell>
          <cell r="AM53" t="str">
            <v>Ｃ地域</v>
          </cell>
          <cell r="AN53">
            <v>1700</v>
          </cell>
          <cell r="AO53">
            <v>1900</v>
          </cell>
          <cell r="AQ53" t="str">
            <v>ｃ地域</v>
          </cell>
          <cell r="AR53">
            <v>2300</v>
          </cell>
          <cell r="AS53">
            <v>2500</v>
          </cell>
          <cell r="BA53">
            <v>7.0000000000000007E-2</v>
          </cell>
          <cell r="BC53">
            <v>0.98</v>
          </cell>
          <cell r="BG53">
            <v>57</v>
          </cell>
          <cell r="BH53">
            <v>58</v>
          </cell>
        </row>
        <row r="54">
          <cell r="A54" t="str">
            <v>130乳児</v>
          </cell>
          <cell r="E54" t="str">
            <v>乳児</v>
          </cell>
          <cell r="G54">
            <v>169010</v>
          </cell>
          <cell r="I54">
            <v>165190</v>
          </cell>
          <cell r="K54" t="str">
            <v>＋</v>
          </cell>
          <cell r="L54">
            <v>1580</v>
          </cell>
          <cell r="N54" t="str">
            <v>×加算率</v>
          </cell>
          <cell r="O54">
            <v>1540</v>
          </cell>
          <cell r="Q54" t="str">
            <v>×加算率</v>
          </cell>
          <cell r="AM54" t="str">
            <v>Ｄ地域</v>
          </cell>
          <cell r="AN54">
            <v>1700</v>
          </cell>
          <cell r="AO54">
            <v>1800</v>
          </cell>
          <cell r="AQ54" t="str">
            <v>ｄ地域</v>
          </cell>
          <cell r="AR54">
            <v>2000</v>
          </cell>
          <cell r="AS54">
            <v>2300</v>
          </cell>
          <cell r="BG54">
            <v>57</v>
          </cell>
          <cell r="BH54">
            <v>58</v>
          </cell>
        </row>
        <row r="55">
          <cell r="A55" t="str">
            <v>140４歳以上児</v>
          </cell>
          <cell r="C55" t="str">
            <v>　131人
　　から
　140人
　　まで</v>
          </cell>
          <cell r="D55" t="str">
            <v>2号</v>
          </cell>
          <cell r="E55" t="str">
            <v>４歳以上児</v>
          </cell>
          <cell r="G55">
            <v>32630</v>
          </cell>
          <cell r="H55">
            <v>39980</v>
          </cell>
          <cell r="I55">
            <v>29080</v>
          </cell>
          <cell r="J55">
            <v>36430</v>
          </cell>
          <cell r="K55" t="str">
            <v>＋</v>
          </cell>
          <cell r="L55">
            <v>250</v>
          </cell>
          <cell r="M55">
            <v>320</v>
          </cell>
          <cell r="N55" t="str">
            <v>×加算率</v>
          </cell>
          <cell r="O55">
            <v>220</v>
          </cell>
          <cell r="P55">
            <v>290</v>
          </cell>
          <cell r="Q55" t="str">
            <v>×加算率</v>
          </cell>
          <cell r="R55" t="str">
            <v>＋</v>
          </cell>
          <cell r="S55">
            <v>3660</v>
          </cell>
          <cell r="T55" t="str">
            <v>＋</v>
          </cell>
          <cell r="U55">
            <v>30</v>
          </cell>
          <cell r="V55" t="str">
            <v>＋</v>
          </cell>
          <cell r="W55">
            <v>7350</v>
          </cell>
          <cell r="X55">
            <v>70</v>
          </cell>
          <cell r="AA55" t="str">
            <v xml:space="preserve"> 　910人～　979人</v>
          </cell>
          <cell r="AC55" t="str">
            <v xml:space="preserve"> 　910人～　979人</v>
          </cell>
          <cell r="AL55" t="str">
            <v>＋</v>
          </cell>
          <cell r="AM55" t="str">
            <v>Ａ地域</v>
          </cell>
          <cell r="AN55">
            <v>2100</v>
          </cell>
          <cell r="AO55">
            <v>2300</v>
          </cell>
          <cell r="AP55" t="str">
            <v>＋</v>
          </cell>
          <cell r="AQ55" t="str">
            <v>ａ地域</v>
          </cell>
          <cell r="AR55">
            <v>5400</v>
          </cell>
          <cell r="AS55">
            <v>6000</v>
          </cell>
          <cell r="AT55" t="str">
            <v>＋</v>
          </cell>
          <cell r="AU55">
            <v>3140</v>
          </cell>
          <cell r="AV55" t="str">
            <v>＋</v>
          </cell>
          <cell r="AW55">
            <v>30</v>
          </cell>
          <cell r="AZ55" t="str">
            <v>－</v>
          </cell>
          <cell r="BA55" t="str">
            <v>(⑥＋⑦
　＋⑨＋⑪)</v>
          </cell>
          <cell r="BC55" t="str">
            <v>(⑥～⑯)</v>
          </cell>
          <cell r="BG55">
            <v>59</v>
          </cell>
          <cell r="BH55">
            <v>60</v>
          </cell>
          <cell r="BI55">
            <v>13</v>
          </cell>
        </row>
        <row r="56">
          <cell r="A56" t="str">
            <v>140３歳児</v>
          </cell>
          <cell r="E56" t="str">
            <v>３歳児</v>
          </cell>
          <cell r="G56">
            <v>39980</v>
          </cell>
          <cell r="H56">
            <v>94690</v>
          </cell>
          <cell r="I56">
            <v>36430</v>
          </cell>
          <cell r="J56">
            <v>91140</v>
          </cell>
          <cell r="K56" t="str">
            <v>＋</v>
          </cell>
          <cell r="L56">
            <v>320</v>
          </cell>
          <cell r="M56">
            <v>830</v>
          </cell>
          <cell r="N56" t="str">
            <v>×加算率</v>
          </cell>
          <cell r="O56">
            <v>290</v>
          </cell>
          <cell r="P56">
            <v>800</v>
          </cell>
          <cell r="Q56" t="str">
            <v>×加算率</v>
          </cell>
          <cell r="V56" t="str">
            <v>＋</v>
          </cell>
          <cell r="W56">
            <v>7350</v>
          </cell>
          <cell r="X56">
            <v>70</v>
          </cell>
          <cell r="AA56">
            <v>630400</v>
          </cell>
          <cell r="AC56">
            <v>6300</v>
          </cell>
          <cell r="AM56" t="str">
            <v>Ｂ地域</v>
          </cell>
          <cell r="AN56">
            <v>2000</v>
          </cell>
          <cell r="AO56">
            <v>2200</v>
          </cell>
          <cell r="AQ56" t="str">
            <v>ｂ地域</v>
          </cell>
          <cell r="AR56">
            <v>2900</v>
          </cell>
          <cell r="AS56">
            <v>3300</v>
          </cell>
          <cell r="BG56">
            <v>59</v>
          </cell>
          <cell r="BH56">
            <v>60</v>
          </cell>
        </row>
        <row r="57">
          <cell r="A57" t="str">
            <v>140１，２歳児</v>
          </cell>
          <cell r="D57" t="str">
            <v>3号</v>
          </cell>
          <cell r="E57" t="str">
            <v>１、２歳児</v>
          </cell>
          <cell r="G57">
            <v>94690</v>
          </cell>
          <cell r="H57">
            <v>168190</v>
          </cell>
          <cell r="I57">
            <v>91140</v>
          </cell>
          <cell r="J57">
            <v>164640</v>
          </cell>
          <cell r="K57" t="str">
            <v>＋</v>
          </cell>
          <cell r="L57">
            <v>830</v>
          </cell>
          <cell r="M57">
            <v>1570</v>
          </cell>
          <cell r="N57" t="str">
            <v>×加算率</v>
          </cell>
          <cell r="O57">
            <v>800</v>
          </cell>
          <cell r="P57">
            <v>1540</v>
          </cell>
          <cell r="Q57" t="str">
            <v>×加算率</v>
          </cell>
          <cell r="AM57" t="str">
            <v>Ｃ地域</v>
          </cell>
          <cell r="AN57">
            <v>1900</v>
          </cell>
          <cell r="AO57">
            <v>2100</v>
          </cell>
          <cell r="AQ57" t="str">
            <v>ｃ地域</v>
          </cell>
          <cell r="AR57">
            <v>2500</v>
          </cell>
          <cell r="AS57">
            <v>2800</v>
          </cell>
          <cell r="BA57">
            <v>7.0000000000000007E-2</v>
          </cell>
          <cell r="BC57">
            <v>0.98</v>
          </cell>
          <cell r="BG57">
            <v>59</v>
          </cell>
          <cell r="BH57">
            <v>60</v>
          </cell>
        </row>
        <row r="58">
          <cell r="A58" t="str">
            <v>140乳児</v>
          </cell>
          <cell r="E58" t="str">
            <v>乳児</v>
          </cell>
          <cell r="G58">
            <v>168190</v>
          </cell>
          <cell r="I58">
            <v>164640</v>
          </cell>
          <cell r="K58" t="str">
            <v>＋</v>
          </cell>
          <cell r="L58">
            <v>1570</v>
          </cell>
          <cell r="N58" t="str">
            <v>×加算率</v>
          </cell>
          <cell r="O58">
            <v>1540</v>
          </cell>
          <cell r="Q58" t="str">
            <v>×加算率</v>
          </cell>
          <cell r="AA58" t="str">
            <v>　 980人～1,049人</v>
          </cell>
          <cell r="AC58" t="str">
            <v>　 980人～1,049人</v>
          </cell>
          <cell r="AM58" t="str">
            <v>Ｄ地域</v>
          </cell>
          <cell r="AN58">
            <v>1800</v>
          </cell>
          <cell r="AO58">
            <v>2000</v>
          </cell>
          <cell r="AQ58" t="str">
            <v>ｄ地域</v>
          </cell>
          <cell r="AR58">
            <v>2300</v>
          </cell>
          <cell r="AS58">
            <v>2500</v>
          </cell>
          <cell r="BG58">
            <v>59</v>
          </cell>
          <cell r="BH58">
            <v>60</v>
          </cell>
        </row>
        <row r="59">
          <cell r="A59" t="str">
            <v>150４歳以上児</v>
          </cell>
          <cell r="C59" t="str">
            <v>　141人
　　から
　150人
　　まで</v>
          </cell>
          <cell r="D59" t="str">
            <v>2号</v>
          </cell>
          <cell r="E59" t="str">
            <v>４歳以上児</v>
          </cell>
          <cell r="G59">
            <v>31900</v>
          </cell>
          <cell r="H59">
            <v>39250</v>
          </cell>
          <cell r="I59">
            <v>28590</v>
          </cell>
          <cell r="J59">
            <v>35940</v>
          </cell>
          <cell r="K59" t="str">
            <v>＋</v>
          </cell>
          <cell r="L59">
            <v>250</v>
          </cell>
          <cell r="M59">
            <v>320</v>
          </cell>
          <cell r="N59" t="str">
            <v>×加算率</v>
          </cell>
          <cell r="O59">
            <v>210</v>
          </cell>
          <cell r="P59">
            <v>280</v>
          </cell>
          <cell r="Q59" t="str">
            <v>×加算率</v>
          </cell>
          <cell r="R59" t="str">
            <v>＋</v>
          </cell>
          <cell r="S59">
            <v>3420</v>
          </cell>
          <cell r="T59" t="str">
            <v>＋</v>
          </cell>
          <cell r="U59">
            <v>30</v>
          </cell>
          <cell r="V59" t="str">
            <v>＋</v>
          </cell>
          <cell r="W59">
            <v>7350</v>
          </cell>
          <cell r="X59">
            <v>70</v>
          </cell>
          <cell r="AA59">
            <v>666600</v>
          </cell>
          <cell r="AC59">
            <v>6660</v>
          </cell>
          <cell r="AL59" t="str">
            <v>＋</v>
          </cell>
          <cell r="AM59" t="str">
            <v>Ａ地域</v>
          </cell>
          <cell r="AN59">
            <v>2000</v>
          </cell>
          <cell r="AO59">
            <v>2200</v>
          </cell>
          <cell r="AP59" t="str">
            <v>＋</v>
          </cell>
          <cell r="AQ59" t="str">
            <v>ａ地域</v>
          </cell>
          <cell r="AR59">
            <v>5100</v>
          </cell>
          <cell r="AS59">
            <v>5700</v>
          </cell>
          <cell r="AT59" t="str">
            <v>＋</v>
          </cell>
          <cell r="AU59">
            <v>2930</v>
          </cell>
          <cell r="AV59" t="str">
            <v>＋</v>
          </cell>
          <cell r="AW59">
            <v>20</v>
          </cell>
          <cell r="AZ59" t="str">
            <v>－</v>
          </cell>
          <cell r="BA59" t="str">
            <v>(⑥＋⑦
　＋⑨＋⑪)</v>
          </cell>
          <cell r="BC59" t="str">
            <v>(⑥～⑯)</v>
          </cell>
          <cell r="BG59">
            <v>61</v>
          </cell>
          <cell r="BH59">
            <v>62</v>
          </cell>
          <cell r="BI59">
            <v>14</v>
          </cell>
        </row>
        <row r="60">
          <cell r="A60" t="str">
            <v>150３歳児</v>
          </cell>
          <cell r="E60" t="str">
            <v>３歳児</v>
          </cell>
          <cell r="G60">
            <v>39250</v>
          </cell>
          <cell r="H60">
            <v>93960</v>
          </cell>
          <cell r="I60">
            <v>35940</v>
          </cell>
          <cell r="J60">
            <v>90650</v>
          </cell>
          <cell r="K60" t="str">
            <v>＋</v>
          </cell>
          <cell r="L60">
            <v>320</v>
          </cell>
          <cell r="M60">
            <v>830</v>
          </cell>
          <cell r="N60" t="str">
            <v>×加算率</v>
          </cell>
          <cell r="O60">
            <v>280</v>
          </cell>
          <cell r="P60">
            <v>790</v>
          </cell>
          <cell r="Q60" t="str">
            <v>×加算率</v>
          </cell>
          <cell r="V60" t="str">
            <v>＋</v>
          </cell>
          <cell r="W60">
            <v>7350</v>
          </cell>
          <cell r="X60">
            <v>70</v>
          </cell>
          <cell r="AM60" t="str">
            <v>Ｂ地域</v>
          </cell>
          <cell r="AN60">
            <v>1900</v>
          </cell>
          <cell r="AO60">
            <v>2100</v>
          </cell>
          <cell r="AQ60" t="str">
            <v>ｂ地域</v>
          </cell>
          <cell r="AR60">
            <v>2800</v>
          </cell>
          <cell r="AS60">
            <v>3100</v>
          </cell>
          <cell r="BG60">
            <v>61</v>
          </cell>
          <cell r="BH60">
            <v>62</v>
          </cell>
        </row>
        <row r="61">
          <cell r="A61" t="str">
            <v>150１，２歳児</v>
          </cell>
          <cell r="D61" t="str">
            <v>3号</v>
          </cell>
          <cell r="E61" t="str">
            <v>１、２歳児</v>
          </cell>
          <cell r="G61">
            <v>93960</v>
          </cell>
          <cell r="H61">
            <v>167460</v>
          </cell>
          <cell r="I61">
            <v>90650</v>
          </cell>
          <cell r="J61">
            <v>164150</v>
          </cell>
          <cell r="K61" t="str">
            <v>＋</v>
          </cell>
          <cell r="L61">
            <v>830</v>
          </cell>
          <cell r="M61">
            <v>1570</v>
          </cell>
          <cell r="N61" t="str">
            <v>×加算率</v>
          </cell>
          <cell r="O61">
            <v>790</v>
          </cell>
          <cell r="P61">
            <v>1530</v>
          </cell>
          <cell r="Q61" t="str">
            <v>×加算率</v>
          </cell>
          <cell r="AA61" t="str">
            <v xml:space="preserve"> 1,050人～</v>
          </cell>
          <cell r="AC61" t="str">
            <v xml:space="preserve"> 1,050人～</v>
          </cell>
          <cell r="AM61" t="str">
            <v>Ｃ地域</v>
          </cell>
          <cell r="AN61">
            <v>1800</v>
          </cell>
          <cell r="AO61">
            <v>1900</v>
          </cell>
          <cell r="AQ61" t="str">
            <v>ｃ地域</v>
          </cell>
          <cell r="AR61">
            <v>2400</v>
          </cell>
          <cell r="AS61">
            <v>2700</v>
          </cell>
          <cell r="BA61">
            <v>7.0000000000000007E-2</v>
          </cell>
          <cell r="BC61">
            <v>0.98</v>
          </cell>
          <cell r="BG61">
            <v>61</v>
          </cell>
          <cell r="BH61">
            <v>62</v>
          </cell>
        </row>
        <row r="62">
          <cell r="A62" t="str">
            <v>150乳児</v>
          </cell>
          <cell r="E62" t="str">
            <v>乳児</v>
          </cell>
          <cell r="G62">
            <v>167460</v>
          </cell>
          <cell r="I62">
            <v>164150</v>
          </cell>
          <cell r="K62" t="str">
            <v>＋</v>
          </cell>
          <cell r="L62">
            <v>1570</v>
          </cell>
          <cell r="N62" t="str">
            <v>×加算率</v>
          </cell>
          <cell r="O62">
            <v>1530</v>
          </cell>
          <cell r="Q62" t="str">
            <v>×加算率</v>
          </cell>
          <cell r="AA62">
            <v>702700</v>
          </cell>
          <cell r="AC62">
            <v>7020</v>
          </cell>
          <cell r="AM62" t="str">
            <v>Ｄ地域</v>
          </cell>
          <cell r="AN62">
            <v>1700</v>
          </cell>
          <cell r="AO62">
            <v>1900</v>
          </cell>
          <cell r="AQ62" t="str">
            <v>ｄ地域</v>
          </cell>
          <cell r="AR62">
            <v>2200</v>
          </cell>
          <cell r="AS62">
            <v>2400</v>
          </cell>
          <cell r="BG62">
            <v>61</v>
          </cell>
          <cell r="BH62">
            <v>62</v>
          </cell>
        </row>
        <row r="63">
          <cell r="A63" t="str">
            <v>160４歳以上児</v>
          </cell>
          <cell r="C63" t="str">
            <v>　151人
　　から
　160人
　　まで</v>
          </cell>
          <cell r="D63" t="str">
            <v>2号</v>
          </cell>
          <cell r="E63" t="str">
            <v>４歳以上児</v>
          </cell>
          <cell r="G63">
            <v>32120</v>
          </cell>
          <cell r="H63">
            <v>39470</v>
          </cell>
          <cell r="I63">
            <v>29020</v>
          </cell>
          <cell r="J63">
            <v>36370</v>
          </cell>
          <cell r="K63" t="str">
            <v>＋</v>
          </cell>
          <cell r="L63">
            <v>250</v>
          </cell>
          <cell r="M63">
            <v>320</v>
          </cell>
          <cell r="N63" t="str">
            <v>×加算率</v>
          </cell>
          <cell r="O63">
            <v>220</v>
          </cell>
          <cell r="P63">
            <v>290</v>
          </cell>
          <cell r="Q63" t="str">
            <v>×加算率</v>
          </cell>
          <cell r="R63" t="str">
            <v>＋</v>
          </cell>
          <cell r="S63">
            <v>3200</v>
          </cell>
          <cell r="T63" t="str">
            <v>＋</v>
          </cell>
          <cell r="U63">
            <v>30</v>
          </cell>
          <cell r="V63" t="str">
            <v>＋</v>
          </cell>
          <cell r="W63">
            <v>7350</v>
          </cell>
          <cell r="X63">
            <v>70</v>
          </cell>
          <cell r="AL63" t="str">
            <v>＋</v>
          </cell>
          <cell r="AM63" t="str">
            <v>Ａ地域</v>
          </cell>
          <cell r="AN63">
            <v>1800</v>
          </cell>
          <cell r="AO63">
            <v>2000</v>
          </cell>
          <cell r="AP63" t="str">
            <v>＋</v>
          </cell>
          <cell r="AQ63" t="str">
            <v>ａ地域</v>
          </cell>
          <cell r="AR63">
            <v>4600</v>
          </cell>
          <cell r="AS63">
            <v>5200</v>
          </cell>
          <cell r="AT63" t="str">
            <v>＋</v>
          </cell>
          <cell r="AU63">
            <v>2750</v>
          </cell>
          <cell r="AV63" t="str">
            <v>＋</v>
          </cell>
          <cell r="AW63">
            <v>20</v>
          </cell>
          <cell r="AZ63" t="str">
            <v>－</v>
          </cell>
          <cell r="BA63" t="str">
            <v>(⑥＋⑦
　＋⑨＋⑪)</v>
          </cell>
          <cell r="BC63" t="str">
            <v>(⑥～⑯)</v>
          </cell>
          <cell r="BG63">
            <v>63</v>
          </cell>
          <cell r="BH63">
            <v>64</v>
          </cell>
          <cell r="BI63">
            <v>15</v>
          </cell>
        </row>
        <row r="64">
          <cell r="A64" t="str">
            <v>160３歳児</v>
          </cell>
          <cell r="E64" t="str">
            <v>３歳児</v>
          </cell>
          <cell r="G64">
            <v>39470</v>
          </cell>
          <cell r="H64">
            <v>94180</v>
          </cell>
          <cell r="I64">
            <v>36370</v>
          </cell>
          <cell r="J64">
            <v>91080</v>
          </cell>
          <cell r="K64" t="str">
            <v>＋</v>
          </cell>
          <cell r="L64">
            <v>320</v>
          </cell>
          <cell r="M64">
            <v>830</v>
          </cell>
          <cell r="N64" t="str">
            <v>×加算率</v>
          </cell>
          <cell r="O64">
            <v>290</v>
          </cell>
          <cell r="P64">
            <v>800</v>
          </cell>
          <cell r="Q64" t="str">
            <v>×加算率</v>
          </cell>
          <cell r="V64" t="str">
            <v>＋</v>
          </cell>
          <cell r="W64">
            <v>7350</v>
          </cell>
          <cell r="X64">
            <v>70</v>
          </cell>
          <cell r="AM64" t="str">
            <v>Ｂ地域</v>
          </cell>
          <cell r="AN64">
            <v>1800</v>
          </cell>
          <cell r="AO64">
            <v>1900</v>
          </cell>
          <cell r="AQ64" t="str">
            <v>ｂ地域</v>
          </cell>
          <cell r="AR64">
            <v>2500</v>
          </cell>
          <cell r="AS64">
            <v>2800</v>
          </cell>
          <cell r="BG64">
            <v>63</v>
          </cell>
          <cell r="BH64">
            <v>64</v>
          </cell>
        </row>
        <row r="65">
          <cell r="A65" t="str">
            <v>160１，２歳児</v>
          </cell>
          <cell r="D65" t="str">
            <v>3号</v>
          </cell>
          <cell r="E65" t="str">
            <v>１、２歳児</v>
          </cell>
          <cell r="G65">
            <v>94180</v>
          </cell>
          <cell r="H65">
            <v>167680</v>
          </cell>
          <cell r="I65">
            <v>91080</v>
          </cell>
          <cell r="J65">
            <v>164580</v>
          </cell>
          <cell r="K65" t="str">
            <v>＋</v>
          </cell>
          <cell r="L65">
            <v>830</v>
          </cell>
          <cell r="M65">
            <v>1570</v>
          </cell>
          <cell r="N65" t="str">
            <v>×加算率</v>
          </cell>
          <cell r="O65">
            <v>800</v>
          </cell>
          <cell r="P65">
            <v>1540</v>
          </cell>
          <cell r="Q65" t="str">
            <v>×加算率</v>
          </cell>
          <cell r="AM65" t="str">
            <v>Ｃ地域</v>
          </cell>
          <cell r="AN65">
            <v>1600</v>
          </cell>
          <cell r="AO65">
            <v>1800</v>
          </cell>
          <cell r="AQ65" t="str">
            <v>ｃ地域</v>
          </cell>
          <cell r="AR65">
            <v>2200</v>
          </cell>
          <cell r="AS65">
            <v>2500</v>
          </cell>
          <cell r="BA65">
            <v>0.08</v>
          </cell>
          <cell r="BC65">
            <v>0.98</v>
          </cell>
          <cell r="BG65">
            <v>63</v>
          </cell>
          <cell r="BH65">
            <v>64</v>
          </cell>
        </row>
        <row r="66">
          <cell r="A66" t="str">
            <v>160乳児</v>
          </cell>
          <cell r="E66" t="str">
            <v>乳児</v>
          </cell>
          <cell r="G66">
            <v>167680</v>
          </cell>
          <cell r="I66">
            <v>164580</v>
          </cell>
          <cell r="K66" t="str">
            <v>＋</v>
          </cell>
          <cell r="L66">
            <v>1570</v>
          </cell>
          <cell r="N66" t="str">
            <v>×加算率</v>
          </cell>
          <cell r="O66">
            <v>1540</v>
          </cell>
          <cell r="Q66" t="str">
            <v>×加算率</v>
          </cell>
          <cell r="AM66" t="str">
            <v>Ｄ地域</v>
          </cell>
          <cell r="AN66">
            <v>1600</v>
          </cell>
          <cell r="AO66">
            <v>1700</v>
          </cell>
          <cell r="AQ66" t="str">
            <v>ｄ地域</v>
          </cell>
          <cell r="AR66">
            <v>2000</v>
          </cell>
          <cell r="AS66">
            <v>2200</v>
          </cell>
          <cell r="BG66">
            <v>63</v>
          </cell>
          <cell r="BH66">
            <v>64</v>
          </cell>
        </row>
        <row r="67">
          <cell r="A67" t="str">
            <v>170４歳以上児</v>
          </cell>
          <cell r="C67" t="str">
            <v>　161人
　　から
　170人
　　まで</v>
          </cell>
          <cell r="D67" t="str">
            <v>2号</v>
          </cell>
          <cell r="E67" t="str">
            <v>４歳以上児</v>
          </cell>
          <cell r="G67">
            <v>31530</v>
          </cell>
          <cell r="H67">
            <v>38880</v>
          </cell>
          <cell r="I67">
            <v>28610</v>
          </cell>
          <cell r="J67">
            <v>35960</v>
          </cell>
          <cell r="K67" t="str">
            <v>＋</v>
          </cell>
          <cell r="L67">
            <v>240</v>
          </cell>
          <cell r="M67">
            <v>310</v>
          </cell>
          <cell r="N67" t="str">
            <v>×加算率</v>
          </cell>
          <cell r="O67">
            <v>210</v>
          </cell>
          <cell r="P67">
            <v>280</v>
          </cell>
          <cell r="Q67" t="str">
            <v>×加算率</v>
          </cell>
          <cell r="R67" t="str">
            <v>＋</v>
          </cell>
          <cell r="S67">
            <v>3020</v>
          </cell>
          <cell r="T67" t="str">
            <v>＋</v>
          </cell>
          <cell r="U67">
            <v>30</v>
          </cell>
          <cell r="V67" t="str">
            <v>＋</v>
          </cell>
          <cell r="W67">
            <v>7350</v>
          </cell>
          <cell r="X67">
            <v>70</v>
          </cell>
          <cell r="AL67" t="str">
            <v>＋</v>
          </cell>
          <cell r="AM67" t="str">
            <v>Ａ地域</v>
          </cell>
          <cell r="AN67">
            <v>2000</v>
          </cell>
          <cell r="AO67">
            <v>2200</v>
          </cell>
          <cell r="AP67" t="str">
            <v>＋</v>
          </cell>
          <cell r="AQ67" t="str">
            <v>ａ地域</v>
          </cell>
          <cell r="AR67">
            <v>5100</v>
          </cell>
          <cell r="AS67">
            <v>5700</v>
          </cell>
          <cell r="AT67" t="str">
            <v>＋</v>
          </cell>
          <cell r="AU67">
            <v>2590</v>
          </cell>
          <cell r="AV67" t="str">
            <v>＋</v>
          </cell>
          <cell r="AW67">
            <v>20</v>
          </cell>
          <cell r="AZ67" t="str">
            <v>－</v>
          </cell>
          <cell r="BA67" t="str">
            <v>(⑥＋⑦
　＋⑨＋⑪)</v>
          </cell>
          <cell r="BC67" t="str">
            <v>(⑥～⑯)</v>
          </cell>
          <cell r="BG67">
            <v>65</v>
          </cell>
          <cell r="BH67">
            <v>66</v>
          </cell>
          <cell r="BI67">
            <v>16</v>
          </cell>
        </row>
        <row r="68">
          <cell r="A68" t="str">
            <v>170３歳児</v>
          </cell>
          <cell r="E68" t="str">
            <v>３歳児</v>
          </cell>
          <cell r="G68">
            <v>38880</v>
          </cell>
          <cell r="H68">
            <v>93590</v>
          </cell>
          <cell r="I68">
            <v>35960</v>
          </cell>
          <cell r="J68">
            <v>90670</v>
          </cell>
          <cell r="K68" t="str">
            <v>＋</v>
          </cell>
          <cell r="L68">
            <v>310</v>
          </cell>
          <cell r="M68">
            <v>820</v>
          </cell>
          <cell r="N68" t="str">
            <v>×加算率</v>
          </cell>
          <cell r="O68">
            <v>280</v>
          </cell>
          <cell r="P68">
            <v>790</v>
          </cell>
          <cell r="Q68" t="str">
            <v>×加算率</v>
          </cell>
          <cell r="V68" t="str">
            <v>＋</v>
          </cell>
          <cell r="W68">
            <v>7350</v>
          </cell>
          <cell r="X68">
            <v>70</v>
          </cell>
          <cell r="AM68" t="str">
            <v>Ｂ地域</v>
          </cell>
          <cell r="AN68">
            <v>1900</v>
          </cell>
          <cell r="AO68">
            <v>2100</v>
          </cell>
          <cell r="AQ68" t="str">
            <v>ｂ地域</v>
          </cell>
          <cell r="AR68">
            <v>2800</v>
          </cell>
          <cell r="AS68">
            <v>3100</v>
          </cell>
          <cell r="BG68">
            <v>65</v>
          </cell>
          <cell r="BH68">
            <v>66</v>
          </cell>
        </row>
        <row r="69">
          <cell r="A69" t="str">
            <v>170１，２歳児</v>
          </cell>
          <cell r="D69" t="str">
            <v>3号</v>
          </cell>
          <cell r="E69" t="str">
            <v>１、２歳児</v>
          </cell>
          <cell r="G69">
            <v>93590</v>
          </cell>
          <cell r="H69">
            <v>167090</v>
          </cell>
          <cell r="I69">
            <v>90670</v>
          </cell>
          <cell r="J69">
            <v>164170</v>
          </cell>
          <cell r="K69" t="str">
            <v>＋</v>
          </cell>
          <cell r="L69">
            <v>820</v>
          </cell>
          <cell r="M69">
            <v>1560</v>
          </cell>
          <cell r="N69" t="str">
            <v>×加算率</v>
          </cell>
          <cell r="O69">
            <v>790</v>
          </cell>
          <cell r="P69">
            <v>1530</v>
          </cell>
          <cell r="Q69" t="str">
            <v>×加算率</v>
          </cell>
          <cell r="AM69" t="str">
            <v>Ｃ地域</v>
          </cell>
          <cell r="AN69">
            <v>1800</v>
          </cell>
          <cell r="AO69">
            <v>1900</v>
          </cell>
          <cell r="AQ69" t="str">
            <v>ｃ地域</v>
          </cell>
          <cell r="AR69">
            <v>2400</v>
          </cell>
          <cell r="AS69">
            <v>2700</v>
          </cell>
          <cell r="BA69">
            <v>7.0000000000000007E-2</v>
          </cell>
          <cell r="BC69">
            <v>0.99</v>
          </cell>
          <cell r="BG69">
            <v>65</v>
          </cell>
          <cell r="BH69">
            <v>66</v>
          </cell>
        </row>
        <row r="70">
          <cell r="A70" t="str">
            <v>170乳児</v>
          </cell>
          <cell r="E70" t="str">
            <v>乳児</v>
          </cell>
          <cell r="G70">
            <v>167090</v>
          </cell>
          <cell r="I70">
            <v>164170</v>
          </cell>
          <cell r="K70" t="str">
            <v>＋</v>
          </cell>
          <cell r="L70">
            <v>1560</v>
          </cell>
          <cell r="N70" t="str">
            <v>×加算率</v>
          </cell>
          <cell r="O70">
            <v>1530</v>
          </cell>
          <cell r="Q70" t="str">
            <v>×加算率</v>
          </cell>
          <cell r="AM70" t="str">
            <v>Ｄ地域</v>
          </cell>
          <cell r="AN70">
            <v>1700</v>
          </cell>
          <cell r="AO70">
            <v>1800</v>
          </cell>
          <cell r="AQ70" t="str">
            <v>ｄ地域</v>
          </cell>
          <cell r="AR70">
            <v>2200</v>
          </cell>
          <cell r="AS70">
            <v>2400</v>
          </cell>
          <cell r="BG70">
            <v>65</v>
          </cell>
          <cell r="BH70">
            <v>66</v>
          </cell>
        </row>
        <row r="71">
          <cell r="A71" t="str">
            <v>180４歳以上児</v>
          </cell>
          <cell r="C71" t="str">
            <v>　171人
　　以上</v>
          </cell>
          <cell r="D71" t="str">
            <v>2号</v>
          </cell>
          <cell r="E71" t="str">
            <v>４歳以上児</v>
          </cell>
          <cell r="G71">
            <v>30980</v>
          </cell>
          <cell r="H71">
            <v>38330</v>
          </cell>
          <cell r="I71">
            <v>28220</v>
          </cell>
          <cell r="J71">
            <v>35570</v>
          </cell>
          <cell r="K71" t="str">
            <v>＋</v>
          </cell>
          <cell r="L71">
            <v>240</v>
          </cell>
          <cell r="M71">
            <v>310</v>
          </cell>
          <cell r="N71" t="str">
            <v>×加算率</v>
          </cell>
          <cell r="O71">
            <v>210</v>
          </cell>
          <cell r="P71">
            <v>280</v>
          </cell>
          <cell r="Q71" t="str">
            <v>×加算率</v>
          </cell>
          <cell r="R71" t="str">
            <v>＋</v>
          </cell>
          <cell r="S71">
            <v>2850</v>
          </cell>
          <cell r="T71" t="str">
            <v>＋</v>
          </cell>
          <cell r="U71">
            <v>20</v>
          </cell>
          <cell r="V71" t="str">
            <v>＋</v>
          </cell>
          <cell r="W71">
            <v>7350</v>
          </cell>
          <cell r="X71">
            <v>70</v>
          </cell>
          <cell r="AL71" t="str">
            <v>＋</v>
          </cell>
          <cell r="AM71" t="str">
            <v>Ａ地域</v>
          </cell>
          <cell r="AN71">
            <v>1800</v>
          </cell>
          <cell r="AO71">
            <v>2000</v>
          </cell>
          <cell r="AP71" t="str">
            <v>＋</v>
          </cell>
          <cell r="AQ71" t="str">
            <v>ａ地域</v>
          </cell>
          <cell r="AR71">
            <v>4600</v>
          </cell>
          <cell r="AS71">
            <v>5200</v>
          </cell>
          <cell r="AT71" t="str">
            <v>＋</v>
          </cell>
          <cell r="AU71">
            <v>2440</v>
          </cell>
          <cell r="AV71" t="str">
            <v>＋</v>
          </cell>
          <cell r="AW71">
            <v>20</v>
          </cell>
          <cell r="AZ71" t="str">
            <v>－</v>
          </cell>
          <cell r="BA71" t="str">
            <v>(⑥＋⑦
　＋⑨＋⑪)</v>
          </cell>
          <cell r="BC71" t="str">
            <v>(⑥～⑯)</v>
          </cell>
          <cell r="BG71">
            <v>67</v>
          </cell>
          <cell r="BH71">
            <v>68</v>
          </cell>
          <cell r="BI71">
            <v>17</v>
          </cell>
        </row>
        <row r="72">
          <cell r="A72" t="str">
            <v>180３歳児</v>
          </cell>
          <cell r="E72" t="str">
            <v>３歳児</v>
          </cell>
          <cell r="G72">
            <v>38330</v>
          </cell>
          <cell r="H72">
            <v>93040</v>
          </cell>
          <cell r="I72">
            <v>35570</v>
          </cell>
          <cell r="J72">
            <v>90280</v>
          </cell>
          <cell r="K72" t="str">
            <v>＋</v>
          </cell>
          <cell r="L72">
            <v>310</v>
          </cell>
          <cell r="M72">
            <v>820</v>
          </cell>
          <cell r="N72" t="str">
            <v>×加算率</v>
          </cell>
          <cell r="O72">
            <v>280</v>
          </cell>
          <cell r="P72">
            <v>790</v>
          </cell>
          <cell r="Q72" t="str">
            <v>×加算率</v>
          </cell>
          <cell r="V72" t="str">
            <v>＋</v>
          </cell>
          <cell r="W72">
            <v>7350</v>
          </cell>
          <cell r="X72">
            <v>70</v>
          </cell>
          <cell r="AM72" t="str">
            <v>Ｂ地域</v>
          </cell>
          <cell r="AN72">
            <v>1800</v>
          </cell>
          <cell r="AO72">
            <v>1900</v>
          </cell>
          <cell r="AQ72" t="str">
            <v>ｂ地域</v>
          </cell>
          <cell r="AR72">
            <v>2500</v>
          </cell>
          <cell r="AS72">
            <v>2800</v>
          </cell>
          <cell r="BG72">
            <v>67</v>
          </cell>
          <cell r="BH72">
            <v>68</v>
          </cell>
        </row>
        <row r="73">
          <cell r="A73" t="str">
            <v>180１，２歳児</v>
          </cell>
          <cell r="D73" t="str">
            <v>3号</v>
          </cell>
          <cell r="E73" t="str">
            <v>１、２歳児</v>
          </cell>
          <cell r="G73">
            <v>93040</v>
          </cell>
          <cell r="H73">
            <v>166540</v>
          </cell>
          <cell r="I73">
            <v>90280</v>
          </cell>
          <cell r="J73">
            <v>163780</v>
          </cell>
          <cell r="K73" t="str">
            <v>＋</v>
          </cell>
          <cell r="L73">
            <v>820</v>
          </cell>
          <cell r="M73">
            <v>1560</v>
          </cell>
          <cell r="N73" t="str">
            <v>×加算率</v>
          </cell>
          <cell r="O73">
            <v>790</v>
          </cell>
          <cell r="P73">
            <v>1530</v>
          </cell>
          <cell r="Q73" t="str">
            <v>×加算率</v>
          </cell>
          <cell r="AM73" t="str">
            <v>Ｃ地域</v>
          </cell>
          <cell r="AN73">
            <v>1700</v>
          </cell>
          <cell r="AO73">
            <v>1800</v>
          </cell>
          <cell r="AQ73" t="str">
            <v>ｃ地域</v>
          </cell>
          <cell r="AR73">
            <v>2200</v>
          </cell>
          <cell r="AS73">
            <v>2500</v>
          </cell>
          <cell r="BA73">
            <v>7.0000000000000007E-2</v>
          </cell>
          <cell r="BC73">
            <v>0.99</v>
          </cell>
          <cell r="BG73">
            <v>67</v>
          </cell>
          <cell r="BH73">
            <v>68</v>
          </cell>
        </row>
        <row r="74">
          <cell r="A74" t="str">
            <v>180乳児</v>
          </cell>
          <cell r="E74" t="str">
            <v>乳児</v>
          </cell>
          <cell r="G74">
            <v>166540</v>
          </cell>
          <cell r="I74">
            <v>163780</v>
          </cell>
          <cell r="K74" t="str">
            <v>＋</v>
          </cell>
          <cell r="L74">
            <v>1560</v>
          </cell>
          <cell r="N74" t="str">
            <v>×加算率</v>
          </cell>
          <cell r="O74">
            <v>1530</v>
          </cell>
          <cell r="Q74" t="str">
            <v>×加算率</v>
          </cell>
          <cell r="AM74" t="str">
            <v>Ｄ地域</v>
          </cell>
          <cell r="AN74">
            <v>1600</v>
          </cell>
          <cell r="AO74">
            <v>1700</v>
          </cell>
          <cell r="AQ74" t="str">
            <v>ｄ地域</v>
          </cell>
          <cell r="AR74">
            <v>2000</v>
          </cell>
          <cell r="AS74">
            <v>2200</v>
          </cell>
          <cell r="BG74">
            <v>67</v>
          </cell>
          <cell r="BH74">
            <v>68</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1 (2)"/>
      <sheetName val="様式③歳出"/>
      <sheetName val="様式③ 歳入"/>
      <sheetName val="処遇加算分（⑱予算）"/>
      <sheetName val="機能強化分（⑱予算）"/>
      <sheetName val="定員の状況（⑱予算）"/>
      <sheetName val="保育所の状況(⑱予算）"/>
      <sheetName val="保育単価（⑱見込み）"/>
      <sheetName val="保育単価（⑱見込み）予算用"/>
      <sheetName val="保育単価（概計表－予算案） (2)"/>
      <sheetName val="保育単価（⑰当初）"/>
      <sheetName val="保育単価（⑯実行）"/>
      <sheetName val="保育単価（⑯当初）"/>
      <sheetName val="運営費・法外積算（民設）"/>
      <sheetName val="運営費・法外積算（公設）"/>
      <sheetName val="総額"/>
      <sheetName val="シミュレーション"/>
      <sheetName val="Sheet1"/>
      <sheetName val="Sheet2"/>
      <sheetName val="Sheet3"/>
    </sheetNames>
    <sheetDataSet>
      <sheetData sheetId="0"/>
      <sheetData sheetId="1">
        <row r="3">
          <cell r="AG3" t="str">
            <v>稲垣</v>
          </cell>
          <cell r="AK3">
            <v>2399</v>
          </cell>
        </row>
        <row r="6">
          <cell r="B6" t="str">
            <v>4款2項1目20節</v>
          </cell>
          <cell r="G6" t="str">
            <v>一般分</v>
          </cell>
          <cell r="L6">
            <v>29558019</v>
          </cell>
          <cell r="Q6" t="str">
            <v>一般分</v>
          </cell>
          <cell r="V6">
            <v>26068093</v>
          </cell>
          <cell r="AA6">
            <v>3489926</v>
          </cell>
          <cell r="AF6" t="str">
            <v>（</v>
          </cell>
          <cell r="AG6">
            <v>16</v>
          </cell>
          <cell r="AH6" t="str">
            <v>年度決算）</v>
          </cell>
        </row>
        <row r="7">
          <cell r="B7" t="str">
            <v>扶助費</v>
          </cell>
          <cell r="AF7">
            <v>22513501</v>
          </cell>
          <cell r="AK7" t="str">
            <v>千円</v>
          </cell>
        </row>
        <row r="8">
          <cell r="B8" t="str">
            <v>(2)保育所運営費</v>
          </cell>
          <cell r="G8" t="str">
            <v>私立計</v>
          </cell>
          <cell r="L8">
            <v>22387904</v>
          </cell>
          <cell r="Q8" t="str">
            <v>私立計</v>
          </cell>
          <cell r="V8">
            <v>18704827</v>
          </cell>
          <cell r="AA8">
            <v>3683077</v>
          </cell>
          <cell r="AF8" t="str">
            <v>◎定員の増</v>
          </cell>
        </row>
        <row r="9">
          <cell r="G9" t="str">
            <v>運営費・法外積算（民設）参照</v>
          </cell>
          <cell r="Q9" t="str">
            <v>運営費・法外積算（民設）参照</v>
          </cell>
        </row>
        <row r="10">
          <cell r="AF10" t="str">
            <v>（内容）</v>
          </cell>
        </row>
        <row r="11">
          <cell r="G11" t="str">
            <v>乳児</v>
          </cell>
          <cell r="K11">
            <v>26536</v>
          </cell>
          <cell r="O11" t="str">
            <v>人</v>
          </cell>
          <cell r="Q11" t="str">
            <v>乳児</v>
          </cell>
          <cell r="U11">
            <v>26676</v>
          </cell>
          <cell r="Y11" t="str">
            <v>人</v>
          </cell>
          <cell r="AF11">
            <v>373</v>
          </cell>
          <cell r="AI11" t="str">
            <v>か所</v>
          </cell>
        </row>
        <row r="12">
          <cell r="J12">
            <v>4639086117</v>
          </cell>
          <cell r="O12" t="str">
            <v>円</v>
          </cell>
          <cell r="T12">
            <v>4591320034.8078346</v>
          </cell>
          <cell r="Y12" t="str">
            <v>円</v>
          </cell>
          <cell r="AF12">
            <v>34747</v>
          </cell>
          <cell r="AI12" t="str">
            <v>人／月</v>
          </cell>
        </row>
        <row r="13">
          <cell r="AF13" t="str">
            <v>◎定員に対する入所率
　公立：100.55%
　私立：105.51%</v>
          </cell>
        </row>
        <row r="14">
          <cell r="G14" t="str">
            <v>１・２歳児</v>
          </cell>
          <cell r="K14">
            <v>95672</v>
          </cell>
          <cell r="O14" t="str">
            <v>人</v>
          </cell>
          <cell r="Q14" t="str">
            <v>１・２歳児</v>
          </cell>
          <cell r="U14">
            <v>78182</v>
          </cell>
          <cell r="Y14" t="str">
            <v>人</v>
          </cell>
        </row>
        <row r="15">
          <cell r="J15">
            <v>9844903055</v>
          </cell>
          <cell r="O15" t="str">
            <v>円</v>
          </cell>
          <cell r="T15">
            <v>7878761527.9391527</v>
          </cell>
          <cell r="Y15" t="str">
            <v>円</v>
          </cell>
        </row>
        <row r="17">
          <cell r="G17" t="str">
            <v>３歳児</v>
          </cell>
          <cell r="K17">
            <v>60058</v>
          </cell>
          <cell r="O17" t="str">
            <v>人</v>
          </cell>
          <cell r="Q17" t="str">
            <v>３歳児</v>
          </cell>
          <cell r="U17">
            <v>48010</v>
          </cell>
          <cell r="Y17" t="str">
            <v>人</v>
          </cell>
        </row>
        <row r="18">
          <cell r="J18">
            <v>2954959745</v>
          </cell>
          <cell r="O18" t="str">
            <v>円</v>
          </cell>
          <cell r="T18">
            <v>2259477230.9165025</v>
          </cell>
          <cell r="Y18" t="str">
            <v>円</v>
          </cell>
        </row>
        <row r="20">
          <cell r="G20" t="str">
            <v>４歳以上児</v>
          </cell>
          <cell r="K20">
            <v>118619</v>
          </cell>
          <cell r="O20" t="str">
            <v>人</v>
          </cell>
          <cell r="Q20" t="str">
            <v>４歳以上児</v>
          </cell>
          <cell r="U20">
            <v>99693</v>
          </cell>
          <cell r="Y20" t="str">
            <v>人</v>
          </cell>
        </row>
        <row r="21">
          <cell r="J21">
            <v>4948954742</v>
          </cell>
          <cell r="O21" t="str">
            <v>円</v>
          </cell>
          <cell r="T21">
            <v>3975267310.3365097</v>
          </cell>
          <cell r="Y21" t="str">
            <v>円</v>
          </cell>
        </row>
        <row r="23">
          <cell r="G23" t="str">
            <v>市立計</v>
          </cell>
          <cell r="L23">
            <v>7170115</v>
          </cell>
          <cell r="Q23" t="str">
            <v>市立計</v>
          </cell>
          <cell r="V23">
            <v>7363266</v>
          </cell>
          <cell r="AA23">
            <v>-193151</v>
          </cell>
          <cell r="AF23" t="str">
            <v>◎入所予定人数見込みの増</v>
          </cell>
        </row>
        <row r="24">
          <cell r="B24" t="str">
            <v>市立保育所運営費
(従来の積算方法による)</v>
          </cell>
          <cell r="G24" t="str">
            <v>運営費・法外積算（公設）参照</v>
          </cell>
          <cell r="Q24" t="str">
            <v>運営費・法外積算（公設）参照</v>
          </cell>
          <cell r="AF24" t="str">
            <v>　各区の入所円滑化による</v>
          </cell>
        </row>
        <row r="26">
          <cell r="G26" t="str">
            <v>乳児</v>
          </cell>
          <cell r="K26">
            <v>6318</v>
          </cell>
          <cell r="O26" t="str">
            <v>人</v>
          </cell>
          <cell r="Q26" t="str">
            <v>乳児</v>
          </cell>
          <cell r="U26">
            <v>6413</v>
          </cell>
          <cell r="Y26" t="str">
            <v>人</v>
          </cell>
        </row>
        <row r="27">
          <cell r="J27">
            <v>1004601996</v>
          </cell>
          <cell r="O27" t="str">
            <v>円</v>
          </cell>
          <cell r="T27">
            <v>1014418518</v>
          </cell>
          <cell r="Y27" t="str">
            <v>円</v>
          </cell>
        </row>
        <row r="29">
          <cell r="G29" t="str">
            <v>１・２歳児</v>
          </cell>
          <cell r="K29">
            <v>29280</v>
          </cell>
          <cell r="O29" t="str">
            <v>人</v>
          </cell>
          <cell r="Q29" t="str">
            <v>１・２歳児</v>
          </cell>
          <cell r="U29">
            <v>30462</v>
          </cell>
          <cell r="Y29" t="str">
            <v>人</v>
          </cell>
        </row>
        <row r="30">
          <cell r="J30">
            <v>2790246739</v>
          </cell>
          <cell r="O30" t="str">
            <v>円</v>
          </cell>
          <cell r="T30">
            <v>2845279812</v>
          </cell>
          <cell r="Y30" t="str">
            <v>円</v>
          </cell>
        </row>
        <row r="32">
          <cell r="G32" t="str">
            <v>３歳児</v>
          </cell>
          <cell r="K32">
            <v>24021</v>
          </cell>
          <cell r="O32" t="str">
            <v>人</v>
          </cell>
          <cell r="Q32" t="str">
            <v>３歳児</v>
          </cell>
          <cell r="U32">
            <v>26121</v>
          </cell>
          <cell r="Y32" t="str">
            <v>人</v>
          </cell>
        </row>
        <row r="33">
          <cell r="J33">
            <v>1124028983</v>
          </cell>
          <cell r="O33" t="str">
            <v>円</v>
          </cell>
          <cell r="T33">
            <v>1171694232</v>
          </cell>
          <cell r="Y33" t="str">
            <v>円</v>
          </cell>
        </row>
        <row r="35">
          <cell r="G35" t="str">
            <v>４歳以上児</v>
          </cell>
          <cell r="K35">
            <v>56459</v>
          </cell>
          <cell r="O35" t="str">
            <v>人</v>
          </cell>
          <cell r="Q35" t="str">
            <v>４歳以上児</v>
          </cell>
          <cell r="U35">
            <v>61328</v>
          </cell>
          <cell r="Y35" t="str">
            <v>人</v>
          </cell>
        </row>
        <row r="36">
          <cell r="J36">
            <v>2251236389</v>
          </cell>
          <cell r="O36" t="str">
            <v>円</v>
          </cell>
          <cell r="T36">
            <v>2331872556</v>
          </cell>
          <cell r="Y36" t="str">
            <v>円</v>
          </cell>
        </row>
        <row r="40">
          <cell r="G40" t="str">
            <v>処遇加算分</v>
          </cell>
          <cell r="L40">
            <v>24236</v>
          </cell>
          <cell r="Q40" t="str">
            <v>処遇加算分</v>
          </cell>
          <cell r="V40">
            <v>14948</v>
          </cell>
          <cell r="AB40">
            <v>9288</v>
          </cell>
          <cell r="AF40" t="str">
            <v>◎対象施設数の増</v>
          </cell>
        </row>
        <row r="42">
          <cell r="G42">
            <v>435000</v>
          </cell>
          <cell r="K42" t="str">
            <v>円</v>
          </cell>
          <cell r="L42" t="str">
            <v>×</v>
          </cell>
          <cell r="M42">
            <v>10</v>
          </cell>
          <cell r="O42" t="str">
            <v>か所</v>
          </cell>
          <cell r="Q42">
            <v>435000</v>
          </cell>
          <cell r="U42" t="str">
            <v>円</v>
          </cell>
          <cell r="V42" t="str">
            <v>×</v>
          </cell>
          <cell r="W42">
            <v>6</v>
          </cell>
          <cell r="Y42" t="str">
            <v>か所</v>
          </cell>
        </row>
        <row r="43">
          <cell r="L43" t="str">
            <v>＝</v>
          </cell>
          <cell r="M43">
            <v>4350</v>
          </cell>
          <cell r="V43" t="str">
            <v>＝</v>
          </cell>
          <cell r="W43">
            <v>2610</v>
          </cell>
        </row>
        <row r="44">
          <cell r="G44">
            <v>726000</v>
          </cell>
          <cell r="K44" t="str">
            <v>円</v>
          </cell>
          <cell r="L44" t="str">
            <v>×</v>
          </cell>
          <cell r="M44">
            <v>5</v>
          </cell>
          <cell r="O44" t="str">
            <v>か所</v>
          </cell>
          <cell r="Q44">
            <v>726000</v>
          </cell>
          <cell r="U44" t="str">
            <v>円</v>
          </cell>
          <cell r="V44" t="str">
            <v>×</v>
          </cell>
          <cell r="W44">
            <v>3</v>
          </cell>
          <cell r="Y44" t="str">
            <v>か所</v>
          </cell>
        </row>
        <row r="45">
          <cell r="L45" t="str">
            <v>＝</v>
          </cell>
          <cell r="M45">
            <v>3630</v>
          </cell>
          <cell r="V45" t="str">
            <v>＝</v>
          </cell>
          <cell r="W45">
            <v>2178</v>
          </cell>
        </row>
        <row r="46">
          <cell r="G46">
            <v>1016000</v>
          </cell>
          <cell r="K46" t="str">
            <v>円</v>
          </cell>
          <cell r="L46" t="str">
            <v>×</v>
          </cell>
          <cell r="M46">
            <v>16</v>
          </cell>
          <cell r="O46" t="str">
            <v>か所</v>
          </cell>
          <cell r="Q46">
            <v>1016000</v>
          </cell>
          <cell r="U46" t="str">
            <v>円</v>
          </cell>
          <cell r="V46" t="str">
            <v>×</v>
          </cell>
          <cell r="W46">
            <v>10</v>
          </cell>
          <cell r="Y46" t="str">
            <v>か所</v>
          </cell>
        </row>
        <row r="47">
          <cell r="L47" t="str">
            <v>＝</v>
          </cell>
          <cell r="M47">
            <v>16256</v>
          </cell>
          <cell r="V47" t="str">
            <v>＝</v>
          </cell>
          <cell r="W47">
            <v>10160</v>
          </cell>
        </row>
        <row r="51">
          <cell r="G51" t="str">
            <v>機能強化分</v>
          </cell>
          <cell r="L51">
            <v>10350</v>
          </cell>
          <cell r="Q51" t="str">
            <v>機能強化分</v>
          </cell>
          <cell r="V51">
            <v>10200</v>
          </cell>
          <cell r="AB51">
            <v>150</v>
          </cell>
          <cell r="AF51" t="str">
            <v>◎対象施設数の増</v>
          </cell>
        </row>
        <row r="53">
          <cell r="G53" t="str">
            <v>私立</v>
          </cell>
          <cell r="Q53" t="str">
            <v>私立</v>
          </cell>
        </row>
        <row r="54">
          <cell r="H54">
            <v>150000</v>
          </cell>
          <cell r="K54" t="str">
            <v>円</v>
          </cell>
          <cell r="L54" t="str">
            <v>×</v>
          </cell>
          <cell r="M54">
            <v>69</v>
          </cell>
          <cell r="O54" t="str">
            <v>か所</v>
          </cell>
          <cell r="R54">
            <v>150000</v>
          </cell>
          <cell r="U54" t="str">
            <v>円</v>
          </cell>
          <cell r="V54" t="str">
            <v>×</v>
          </cell>
          <cell r="W54">
            <v>68</v>
          </cell>
          <cell r="Y54" t="str">
            <v>か所</v>
          </cell>
        </row>
        <row r="55">
          <cell r="L55" t="str">
            <v>＝</v>
          </cell>
          <cell r="M55">
            <v>10350</v>
          </cell>
          <cell r="V55" t="str">
            <v>＝</v>
          </cell>
          <cell r="W55">
            <v>10200</v>
          </cell>
        </row>
        <row r="65">
          <cell r="G65">
            <v>29592605</v>
          </cell>
          <cell r="Q65">
            <v>26093241</v>
          </cell>
        </row>
      </sheetData>
      <sheetData sheetId="2">
        <row r="3">
          <cell r="AG3" t="str">
            <v>稲垣</v>
          </cell>
          <cell r="AK3">
            <v>2399</v>
          </cell>
        </row>
        <row r="6">
          <cell r="B6" t="str">
            <v>12款1項1目2節</v>
          </cell>
          <cell r="G6" t="str">
            <v>保育所費
負担金</v>
          </cell>
          <cell r="L6">
            <v>10503188</v>
          </cell>
          <cell r="Q6" t="str">
            <v>保育所費
負担金</v>
          </cell>
          <cell r="V6">
            <v>9281164</v>
          </cell>
          <cell r="AA6">
            <v>1222024</v>
          </cell>
          <cell r="AF6" t="str">
            <v>（</v>
          </cell>
          <cell r="AG6">
            <v>16</v>
          </cell>
          <cell r="AH6" t="str">
            <v>年度決算）</v>
          </cell>
        </row>
        <row r="7">
          <cell r="B7" t="str">
            <v>保育所費負担金</v>
          </cell>
        </row>
        <row r="8">
          <cell r="AF8">
            <v>7478801610</v>
          </cell>
          <cell r="AK8" t="str">
            <v>千円</v>
          </cell>
        </row>
        <row r="9">
          <cell r="G9" t="str">
            <v>私立保育所分</v>
          </cell>
          <cell r="L9">
            <v>7579214</v>
          </cell>
          <cell r="V9">
            <v>6377491</v>
          </cell>
        </row>
        <row r="11">
          <cell r="G11">
            <v>18</v>
          </cell>
          <cell r="H11" t="str">
            <v>年度国徴収金</v>
          </cell>
          <cell r="L11" t="str">
            <v>×</v>
          </cell>
          <cell r="M11">
            <v>0.7056419035727749</v>
          </cell>
          <cell r="Q11">
            <v>17</v>
          </cell>
          <cell r="R11" t="str">
            <v>年度国徴収金</v>
          </cell>
          <cell r="V11" t="str">
            <v>×</v>
          </cell>
          <cell r="W11">
            <v>0.70809266524493741</v>
          </cell>
        </row>
        <row r="12">
          <cell r="G12">
            <v>10144088010</v>
          </cell>
          <cell r="L12" t="str">
            <v>×</v>
          </cell>
          <cell r="M12">
            <v>0.7056419035727749</v>
          </cell>
          <cell r="Q12">
            <v>8390533040</v>
          </cell>
          <cell r="V12" t="str">
            <v>×</v>
          </cell>
          <cell r="W12">
            <v>0.70809266524493741</v>
          </cell>
        </row>
        <row r="13">
          <cell r="G13" t="str">
            <v>過年度保育料徴収</v>
          </cell>
          <cell r="Q13" t="str">
            <v>過年度保育料徴収</v>
          </cell>
        </row>
        <row r="14">
          <cell r="G14">
            <v>421120510</v>
          </cell>
          <cell r="L14" t="str">
            <v>円</v>
          </cell>
          <cell r="Q14">
            <v>436215820</v>
          </cell>
          <cell r="V14" t="str">
            <v>円</v>
          </cell>
        </row>
        <row r="17">
          <cell r="G17" t="str">
            <v>公立保育所分</v>
          </cell>
          <cell r="L17">
            <v>2923974</v>
          </cell>
          <cell r="Q17" t="str">
            <v>公立保育所分</v>
          </cell>
          <cell r="V17">
            <v>2903673</v>
          </cell>
        </row>
        <row r="18">
          <cell r="G18">
            <v>18</v>
          </cell>
          <cell r="H18" t="str">
            <v>年度国徴収金</v>
          </cell>
          <cell r="L18" t="str">
            <v>×</v>
          </cell>
          <cell r="M18">
            <v>0.7056419035727749</v>
          </cell>
          <cell r="Q18">
            <v>17</v>
          </cell>
          <cell r="R18" t="str">
            <v>年度国徴収金</v>
          </cell>
          <cell r="V18" t="str">
            <v>×</v>
          </cell>
          <cell r="W18">
            <v>0.70809266524493741</v>
          </cell>
        </row>
        <row r="19">
          <cell r="G19">
            <v>3913473410</v>
          </cell>
          <cell r="L19" t="str">
            <v>×</v>
          </cell>
          <cell r="M19">
            <v>0.7056419035727749</v>
          </cell>
          <cell r="Q19">
            <v>3820212000</v>
          </cell>
          <cell r="V19" t="str">
            <v>×</v>
          </cell>
          <cell r="W19">
            <v>0.70809266524493741</v>
          </cell>
        </row>
        <row r="20">
          <cell r="G20" t="str">
            <v>過年度保育料徴収</v>
          </cell>
          <cell r="Q20" t="str">
            <v>過年度保育料徴収</v>
          </cell>
        </row>
        <row r="21">
          <cell r="G21">
            <v>162463490</v>
          </cell>
          <cell r="L21" t="str">
            <v>円</v>
          </cell>
          <cell r="Q21">
            <v>198609180</v>
          </cell>
          <cell r="V21" t="str">
            <v>円</v>
          </cell>
        </row>
        <row r="24">
          <cell r="B24" t="str">
            <v>14款1項1目1節</v>
          </cell>
          <cell r="L24">
            <v>6139201</v>
          </cell>
          <cell r="V24">
            <v>5169721</v>
          </cell>
          <cell r="AA24">
            <v>969480</v>
          </cell>
          <cell r="AF24" t="str">
            <v>（</v>
          </cell>
          <cell r="AG24">
            <v>16</v>
          </cell>
          <cell r="AH24" t="str">
            <v>年度決算）</v>
          </cell>
        </row>
        <row r="25">
          <cell r="B25" t="str">
            <v>児童福祉費</v>
          </cell>
        </row>
        <row r="26">
          <cell r="G26" t="str">
            <v>（</v>
          </cell>
          <cell r="H26">
            <v>18</v>
          </cell>
          <cell r="I26" t="str">
            <v>年度運営費総額</v>
          </cell>
          <cell r="N26" t="str">
            <v>－</v>
          </cell>
          <cell r="Q26" t="str">
            <v>（</v>
          </cell>
          <cell r="R26">
            <v>17</v>
          </cell>
          <cell r="S26" t="str">
            <v>年度運営費総額</v>
          </cell>
          <cell r="X26" t="str">
            <v>－</v>
          </cell>
          <cell r="AF26">
            <v>4117272070</v>
          </cell>
          <cell r="AK26" t="str">
            <v>千円</v>
          </cell>
        </row>
        <row r="27">
          <cell r="G27">
            <v>18</v>
          </cell>
          <cell r="H27" t="str">
            <v>年度国徴収金総額）</v>
          </cell>
          <cell r="N27" t="str">
            <v>×</v>
          </cell>
          <cell r="O27" t="str">
            <v>1/2</v>
          </cell>
          <cell r="Q27">
            <v>17</v>
          </cell>
          <cell r="R27" t="str">
            <v>年度国徴収金総額）</v>
          </cell>
          <cell r="X27" t="str">
            <v>×</v>
          </cell>
          <cell r="Y27" t="str">
            <v>1/2</v>
          </cell>
        </row>
        <row r="29">
          <cell r="G29" t="str">
            <v>（</v>
          </cell>
          <cell r="H29">
            <v>22422490000</v>
          </cell>
          <cell r="N29" t="str">
            <v>－</v>
          </cell>
          <cell r="Q29" t="str">
            <v>（</v>
          </cell>
          <cell r="R29">
            <v>18729975000</v>
          </cell>
          <cell r="X29" t="str">
            <v>－</v>
          </cell>
        </row>
        <row r="30">
          <cell r="G30">
            <v>10144088010</v>
          </cell>
          <cell r="M30" t="str">
            <v>）</v>
          </cell>
          <cell r="N30" t="str">
            <v>×</v>
          </cell>
          <cell r="O30" t="str">
            <v>1/2</v>
          </cell>
          <cell r="Q30">
            <v>8390533040</v>
          </cell>
          <cell r="W30" t="str">
            <v>）</v>
          </cell>
          <cell r="X30" t="str">
            <v>×</v>
          </cell>
          <cell r="Y30" t="str">
            <v>1/2</v>
          </cell>
        </row>
        <row r="65">
          <cell r="G65">
            <v>16642389</v>
          </cell>
          <cell r="Q65">
            <v>14450885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L58"/>
  <sheetViews>
    <sheetView tabSelected="1" view="pageBreakPreview" zoomScaleNormal="100" zoomScaleSheetLayoutView="100" workbookViewId="0">
      <selection activeCell="M6" sqref="M6"/>
    </sheetView>
  </sheetViews>
  <sheetFormatPr defaultRowHeight="13.5"/>
  <cols>
    <col min="1" max="1" width="2.875" style="46" customWidth="1"/>
    <col min="2" max="11" width="2.75" style="46" customWidth="1"/>
    <col min="12" max="16" width="3.125" style="46" customWidth="1"/>
    <col min="17" max="26" width="2.75" style="46" customWidth="1"/>
    <col min="27" max="27" width="4.75" style="46" customWidth="1"/>
    <col min="28" max="29" width="2.75" style="46" customWidth="1"/>
    <col min="30" max="31" width="3.5" style="46" customWidth="1"/>
    <col min="32" max="32" width="4.875" style="46" customWidth="1"/>
    <col min="33" max="16384" width="9" style="46"/>
  </cols>
  <sheetData>
    <row r="1" spans="1:38" ht="14.25" thickBot="1">
      <c r="A1" s="51"/>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row>
    <row r="2" spans="1:38" ht="14.25" customHeight="1" thickBot="1">
      <c r="A2" s="51"/>
      <c r="B2" s="51"/>
      <c r="C2" s="51"/>
      <c r="D2" s="51"/>
      <c r="E2" s="51"/>
      <c r="F2" s="51"/>
      <c r="G2" s="51"/>
      <c r="H2" s="51"/>
      <c r="I2" s="51"/>
      <c r="J2" s="51"/>
      <c r="K2" s="51"/>
      <c r="L2" s="51"/>
      <c r="M2" s="51"/>
      <c r="N2" s="51"/>
      <c r="O2" s="51"/>
      <c r="P2" s="51"/>
      <c r="Q2" s="51"/>
      <c r="R2" s="169" t="s">
        <v>83</v>
      </c>
      <c r="S2" s="170"/>
      <c r="T2" s="170"/>
      <c r="U2" s="171"/>
      <c r="V2" s="314" t="s">
        <v>84</v>
      </c>
      <c r="W2" s="172"/>
      <c r="X2" s="172"/>
      <c r="Y2" s="172"/>
      <c r="Z2" s="315"/>
      <c r="AA2" s="315"/>
      <c r="AB2" s="315"/>
      <c r="AC2" s="315"/>
      <c r="AD2" s="172" t="s">
        <v>82</v>
      </c>
      <c r="AE2" s="173"/>
      <c r="AF2" s="51"/>
    </row>
    <row r="3" spans="1:38" ht="14.25" customHeight="1">
      <c r="A3" s="51"/>
      <c r="B3" s="189" t="s">
        <v>23</v>
      </c>
      <c r="C3" s="190"/>
      <c r="D3" s="190"/>
      <c r="E3" s="190"/>
      <c r="F3" s="190"/>
      <c r="G3" s="191"/>
      <c r="H3" s="51"/>
      <c r="I3" s="51"/>
      <c r="J3" s="51"/>
      <c r="K3" s="51"/>
      <c r="L3" s="51"/>
      <c r="M3" s="51"/>
      <c r="N3" s="51"/>
      <c r="O3" s="51"/>
      <c r="P3" s="51"/>
      <c r="Q3" s="51"/>
      <c r="R3" s="198" t="s">
        <v>5</v>
      </c>
      <c r="S3" s="199"/>
      <c r="T3" s="199"/>
      <c r="U3" s="200"/>
      <c r="V3" s="201" t="s">
        <v>15</v>
      </c>
      <c r="W3" s="202"/>
      <c r="X3" s="202"/>
      <c r="Y3" s="202"/>
      <c r="Z3" s="202"/>
      <c r="AA3" s="202"/>
      <c r="AB3" s="202"/>
      <c r="AC3" s="202"/>
      <c r="AD3" s="202"/>
      <c r="AE3" s="203"/>
      <c r="AF3" s="51"/>
      <c r="AG3" s="45"/>
      <c r="AH3" s="45"/>
      <c r="AI3" s="45"/>
      <c r="AJ3" s="45"/>
      <c r="AK3" s="45"/>
      <c r="AL3" s="45"/>
    </row>
    <row r="4" spans="1:38" ht="14.25" customHeight="1">
      <c r="A4" s="51"/>
      <c r="B4" s="192"/>
      <c r="C4" s="193"/>
      <c r="D4" s="193"/>
      <c r="E4" s="193"/>
      <c r="F4" s="193"/>
      <c r="G4" s="194"/>
      <c r="H4" s="51"/>
      <c r="I4" s="51"/>
      <c r="J4" s="51"/>
      <c r="K4" s="51"/>
      <c r="L4" s="51"/>
      <c r="M4" s="51"/>
      <c r="N4" s="51"/>
      <c r="O4" s="51"/>
      <c r="P4" s="51"/>
      <c r="Q4" s="51"/>
      <c r="R4" s="204" t="s">
        <v>6</v>
      </c>
      <c r="S4" s="205"/>
      <c r="T4" s="205"/>
      <c r="U4" s="206"/>
      <c r="V4" s="207"/>
      <c r="W4" s="207"/>
      <c r="X4" s="207"/>
      <c r="Y4" s="207"/>
      <c r="Z4" s="207"/>
      <c r="AA4" s="207"/>
      <c r="AB4" s="207"/>
      <c r="AC4" s="207"/>
      <c r="AD4" s="207"/>
      <c r="AE4" s="208"/>
      <c r="AF4" s="51"/>
      <c r="AG4" s="45"/>
      <c r="AH4" s="45"/>
      <c r="AI4" s="45"/>
      <c r="AJ4" s="45"/>
      <c r="AK4" s="45"/>
      <c r="AL4" s="45"/>
    </row>
    <row r="5" spans="1:38" ht="14.25" customHeight="1">
      <c r="A5" s="51"/>
      <c r="B5" s="192"/>
      <c r="C5" s="193"/>
      <c r="D5" s="193"/>
      <c r="E5" s="193"/>
      <c r="F5" s="193"/>
      <c r="G5" s="194"/>
      <c r="H5" s="51"/>
      <c r="I5" s="51"/>
      <c r="J5" s="51"/>
      <c r="K5" s="51"/>
      <c r="L5" s="51"/>
      <c r="M5" s="51"/>
      <c r="N5" s="51"/>
      <c r="O5" s="51"/>
      <c r="P5" s="51"/>
      <c r="Q5" s="51"/>
      <c r="R5" s="214" t="s">
        <v>24</v>
      </c>
      <c r="S5" s="215"/>
      <c r="T5" s="215"/>
      <c r="U5" s="216"/>
      <c r="V5" s="217"/>
      <c r="W5" s="218"/>
      <c r="X5" s="218"/>
      <c r="Y5" s="218"/>
      <c r="Z5" s="218"/>
      <c r="AA5" s="218"/>
      <c r="AB5" s="218"/>
      <c r="AC5" s="218"/>
      <c r="AD5" s="218"/>
      <c r="AE5" s="219"/>
      <c r="AF5" s="51"/>
      <c r="AG5" s="45"/>
      <c r="AH5" s="45"/>
      <c r="AI5" s="45"/>
      <c r="AJ5" s="45"/>
      <c r="AK5" s="45"/>
      <c r="AL5" s="45"/>
    </row>
    <row r="6" spans="1:38" ht="14.25" customHeight="1">
      <c r="A6" s="51"/>
      <c r="B6" s="192"/>
      <c r="C6" s="193"/>
      <c r="D6" s="193"/>
      <c r="E6" s="193"/>
      <c r="F6" s="193"/>
      <c r="G6" s="194"/>
      <c r="H6" s="51"/>
      <c r="I6" s="51"/>
      <c r="J6" s="51"/>
      <c r="K6" s="51"/>
      <c r="L6" s="51"/>
      <c r="M6" s="51"/>
      <c r="N6" s="51"/>
      <c r="O6" s="51"/>
      <c r="P6" s="51"/>
      <c r="Q6" s="51"/>
      <c r="R6" s="198"/>
      <c r="S6" s="199"/>
      <c r="T6" s="199"/>
      <c r="U6" s="200"/>
      <c r="V6" s="220"/>
      <c r="W6" s="221"/>
      <c r="X6" s="221"/>
      <c r="Y6" s="221"/>
      <c r="Z6" s="221"/>
      <c r="AA6" s="221"/>
      <c r="AB6" s="221"/>
      <c r="AC6" s="221"/>
      <c r="AD6" s="221"/>
      <c r="AE6" s="222"/>
      <c r="AF6" s="51"/>
      <c r="AG6" s="45"/>
      <c r="AH6" s="45"/>
      <c r="AI6" s="45"/>
      <c r="AJ6" s="45"/>
      <c r="AK6" s="45"/>
      <c r="AL6" s="45"/>
    </row>
    <row r="7" spans="1:38" ht="14.25" customHeight="1" thickBot="1">
      <c r="A7" s="51"/>
      <c r="B7" s="195"/>
      <c r="C7" s="196"/>
      <c r="D7" s="196"/>
      <c r="E7" s="196"/>
      <c r="F7" s="196"/>
      <c r="G7" s="197"/>
      <c r="H7" s="51"/>
      <c r="I7" s="51"/>
      <c r="J7" s="51"/>
      <c r="K7" s="51"/>
      <c r="L7" s="51"/>
      <c r="M7" s="51"/>
      <c r="N7" s="51"/>
      <c r="O7" s="51"/>
      <c r="P7" s="51"/>
      <c r="Q7" s="51"/>
      <c r="R7" s="209" t="s">
        <v>81</v>
      </c>
      <c r="S7" s="210"/>
      <c r="T7" s="210"/>
      <c r="U7" s="211"/>
      <c r="V7" s="212"/>
      <c r="W7" s="212"/>
      <c r="X7" s="212"/>
      <c r="Y7" s="212"/>
      <c r="Z7" s="212"/>
      <c r="AA7" s="212"/>
      <c r="AB7" s="212"/>
      <c r="AC7" s="212"/>
      <c r="AD7" s="212"/>
      <c r="AE7" s="213"/>
      <c r="AF7" s="51"/>
      <c r="AG7" s="45"/>
      <c r="AH7" s="45"/>
      <c r="AI7" s="45"/>
      <c r="AJ7" s="45"/>
      <c r="AK7" s="45"/>
      <c r="AL7" s="45"/>
    </row>
    <row r="8" spans="1:38" ht="3" customHeight="1">
      <c r="A8" s="51"/>
      <c r="B8" s="51"/>
      <c r="C8" s="51"/>
      <c r="D8" s="51"/>
      <c r="E8" s="51"/>
      <c r="F8" s="51"/>
      <c r="G8" s="51"/>
      <c r="H8" s="51"/>
      <c r="I8" s="51"/>
      <c r="J8" s="51"/>
      <c r="K8" s="51"/>
      <c r="L8" s="51"/>
      <c r="M8" s="51"/>
      <c r="N8" s="51"/>
      <c r="O8" s="51"/>
      <c r="P8" s="51"/>
      <c r="Q8" s="51"/>
      <c r="R8" s="52"/>
      <c r="S8" s="52"/>
      <c r="T8" s="52"/>
      <c r="U8" s="52"/>
      <c r="V8" s="52"/>
      <c r="W8" s="52"/>
      <c r="X8" s="52"/>
      <c r="Y8" s="52"/>
      <c r="Z8" s="52"/>
      <c r="AA8" s="52"/>
      <c r="AB8" s="52"/>
      <c r="AC8" s="52"/>
      <c r="AD8" s="52"/>
      <c r="AE8" s="52"/>
      <c r="AF8" s="51"/>
    </row>
    <row r="9" spans="1:38" ht="6.75" customHeight="1">
      <c r="A9" s="51"/>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row>
    <row r="10" spans="1:38" ht="45" customHeight="1">
      <c r="A10" s="174" t="s">
        <v>98</v>
      </c>
      <c r="B10" s="175"/>
      <c r="C10" s="175"/>
      <c r="D10" s="175"/>
      <c r="E10" s="175"/>
      <c r="F10" s="175"/>
      <c r="G10" s="175"/>
      <c r="H10" s="175"/>
      <c r="I10" s="175"/>
      <c r="J10" s="175"/>
      <c r="K10" s="175"/>
      <c r="L10" s="175"/>
      <c r="M10" s="175"/>
      <c r="N10" s="175"/>
      <c r="O10" s="175"/>
      <c r="P10" s="175"/>
      <c r="Q10" s="175"/>
      <c r="R10" s="175"/>
      <c r="S10" s="175"/>
      <c r="T10" s="175"/>
      <c r="U10" s="175"/>
      <c r="V10" s="175"/>
      <c r="W10" s="175"/>
      <c r="X10" s="175"/>
      <c r="Y10" s="175"/>
      <c r="Z10" s="175"/>
      <c r="AA10" s="175"/>
      <c r="AB10" s="175"/>
      <c r="AC10" s="175"/>
      <c r="AD10" s="175"/>
      <c r="AE10" s="175"/>
      <c r="AF10" s="51"/>
    </row>
    <row r="11" spans="1:38" ht="21.75" customHeight="1">
      <c r="A11" s="48"/>
      <c r="B11" s="41" t="s">
        <v>29</v>
      </c>
      <c r="C11" s="42"/>
      <c r="D11" s="42"/>
      <c r="E11" s="42"/>
      <c r="F11" s="42"/>
      <c r="G11" s="42"/>
      <c r="H11" s="42"/>
      <c r="I11" s="42"/>
      <c r="J11" s="49"/>
      <c r="K11" s="49"/>
      <c r="L11" s="49"/>
      <c r="M11" s="49"/>
      <c r="N11" s="49"/>
      <c r="O11" s="49"/>
      <c r="P11" s="49"/>
      <c r="Q11" s="49"/>
      <c r="R11" s="49"/>
      <c r="S11" s="49"/>
      <c r="T11" s="49"/>
      <c r="U11" s="49"/>
      <c r="V11" s="49"/>
      <c r="W11" s="49"/>
      <c r="X11" s="49"/>
      <c r="Y11" s="49"/>
      <c r="Z11" s="49"/>
      <c r="AA11" s="49"/>
      <c r="AB11" s="49"/>
      <c r="AC11" s="49"/>
      <c r="AD11" s="49"/>
      <c r="AE11" s="49"/>
      <c r="AF11" s="51"/>
    </row>
    <row r="12" spans="1:38" ht="33" customHeight="1">
      <c r="A12" s="48"/>
      <c r="B12" s="41"/>
      <c r="C12" s="223" t="s">
        <v>78</v>
      </c>
      <c r="D12" s="224"/>
      <c r="E12" s="224"/>
      <c r="F12" s="224"/>
      <c r="G12" s="224"/>
      <c r="H12" s="224"/>
      <c r="I12" s="224"/>
      <c r="J12" s="224"/>
      <c r="K12" s="224"/>
      <c r="L12" s="224"/>
      <c r="M12" s="224"/>
      <c r="N12" s="224"/>
      <c r="O12" s="224"/>
      <c r="P12" s="224"/>
      <c r="Q12" s="224"/>
      <c r="R12" s="224"/>
      <c r="S12" s="224"/>
      <c r="T12" s="224"/>
      <c r="U12" s="224"/>
      <c r="V12" s="224"/>
      <c r="W12" s="225"/>
      <c r="X12" s="226"/>
      <c r="Y12" s="227"/>
      <c r="Z12" s="227"/>
      <c r="AA12" s="227"/>
      <c r="AB12" s="227"/>
      <c r="AC12" s="227"/>
      <c r="AD12" s="227"/>
      <c r="AE12" s="228"/>
      <c r="AF12" s="52"/>
    </row>
    <row r="13" spans="1:38" ht="21.75" customHeight="1" thickBot="1">
      <c r="A13" s="48"/>
      <c r="B13" s="41"/>
      <c r="C13" s="42"/>
      <c r="D13" s="42"/>
      <c r="E13" s="42"/>
      <c r="F13" s="42"/>
      <c r="G13" s="42"/>
      <c r="H13" s="42"/>
      <c r="I13" s="42"/>
      <c r="J13" s="49"/>
      <c r="K13" s="49"/>
      <c r="L13" s="49"/>
      <c r="M13" s="49"/>
      <c r="N13" s="49"/>
      <c r="O13" s="49"/>
      <c r="P13" s="49"/>
      <c r="Q13" s="49"/>
      <c r="R13" s="49"/>
      <c r="S13" s="49"/>
      <c r="T13" s="49"/>
      <c r="U13" s="49"/>
      <c r="V13" s="49"/>
      <c r="W13" s="49"/>
      <c r="X13" s="49"/>
      <c r="Y13" s="49"/>
      <c r="Z13" s="49"/>
      <c r="AA13" s="49"/>
      <c r="AB13" s="49"/>
      <c r="AC13" s="49"/>
      <c r="AD13" s="49"/>
      <c r="AE13" s="49"/>
      <c r="AF13" s="51"/>
    </row>
    <row r="14" spans="1:38" ht="27.75" customHeight="1" thickTop="1" thickBot="1">
      <c r="A14" s="51"/>
      <c r="B14" s="53"/>
      <c r="C14" s="176" t="s">
        <v>9</v>
      </c>
      <c r="D14" s="177"/>
      <c r="E14" s="177"/>
      <c r="F14" s="177"/>
      <c r="G14" s="178"/>
      <c r="H14" s="179"/>
      <c r="I14" s="180"/>
      <c r="J14" s="180"/>
      <c r="K14" s="180"/>
      <c r="L14" s="181"/>
      <c r="M14" s="182" t="s">
        <v>25</v>
      </c>
      <c r="N14" s="183"/>
      <c r="O14" s="183"/>
      <c r="P14" s="183"/>
      <c r="Q14" s="184"/>
      <c r="R14" s="185" t="str">
        <f>IF(H14&gt;=151,"151人以上",IF(H14&gt;=91,"91～150人",IF(H14&lt;=40,"40人以下","41～90人")))</f>
        <v>40人以下</v>
      </c>
      <c r="S14" s="186"/>
      <c r="T14" s="186"/>
      <c r="U14" s="186"/>
      <c r="V14" s="186"/>
      <c r="W14" s="187"/>
      <c r="X14" s="51"/>
      <c r="Y14" s="51"/>
      <c r="Z14" s="51"/>
      <c r="AA14" s="54" t="s">
        <v>30</v>
      </c>
      <c r="AB14" s="55" t="s">
        <v>92</v>
      </c>
      <c r="AC14" s="188">
        <f>IF(H14&gt;=151,3.3,IF(H14&gt;=91,2.3,IF(H14&lt;=40,1.5,2.5)))</f>
        <v>1.5</v>
      </c>
      <c r="AD14" s="188"/>
      <c r="AE14" s="56" t="s">
        <v>12</v>
      </c>
      <c r="AF14" s="51"/>
    </row>
    <row r="15" spans="1:38" ht="42.75" customHeight="1">
      <c r="A15" s="51"/>
      <c r="B15" s="51"/>
      <c r="C15" s="51"/>
      <c r="D15" s="51"/>
      <c r="E15" s="51"/>
      <c r="F15" s="51"/>
      <c r="G15" s="51"/>
      <c r="H15" s="57"/>
      <c r="I15" s="53"/>
      <c r="J15" s="53"/>
      <c r="K15" s="53"/>
      <c r="L15" s="53"/>
      <c r="M15" s="229" t="s">
        <v>31</v>
      </c>
      <c r="N15" s="229"/>
      <c r="O15" s="229"/>
      <c r="P15" s="229"/>
      <c r="Q15" s="229"/>
      <c r="R15" s="229"/>
      <c r="S15" s="229"/>
      <c r="T15" s="229"/>
      <c r="U15" s="229"/>
      <c r="V15" s="229"/>
      <c r="W15" s="229"/>
      <c r="X15" s="229"/>
      <c r="Y15" s="229"/>
      <c r="Z15" s="229"/>
      <c r="AA15" s="229"/>
      <c r="AB15" s="229"/>
      <c r="AC15" s="229"/>
      <c r="AD15" s="229"/>
      <c r="AE15" s="51"/>
      <c r="AF15" s="51"/>
    </row>
    <row r="16" spans="1:38" ht="18" customHeight="1">
      <c r="A16" s="51"/>
      <c r="B16" s="51"/>
      <c r="C16" s="51"/>
      <c r="D16" s="51"/>
      <c r="E16" s="51"/>
      <c r="F16" s="51"/>
      <c r="G16" s="51"/>
      <c r="H16" s="57"/>
      <c r="I16" s="53"/>
      <c r="J16" s="53"/>
      <c r="K16" s="53"/>
      <c r="L16" s="53"/>
      <c r="M16" s="58"/>
      <c r="N16" s="58"/>
      <c r="O16" s="58"/>
      <c r="P16" s="58"/>
      <c r="Q16" s="58"/>
      <c r="R16" s="58"/>
      <c r="S16" s="58"/>
      <c r="T16" s="58"/>
      <c r="U16" s="58"/>
      <c r="V16" s="58"/>
      <c r="W16" s="58"/>
      <c r="X16" s="58"/>
      <c r="Y16" s="58"/>
      <c r="Z16" s="58"/>
      <c r="AA16" s="58"/>
      <c r="AB16" s="58"/>
      <c r="AC16" s="58"/>
      <c r="AD16" s="58"/>
      <c r="AE16" s="51"/>
      <c r="AF16" s="51"/>
    </row>
    <row r="17" spans="1:32" ht="27.75" customHeight="1">
      <c r="A17" s="51"/>
      <c r="B17" s="51"/>
      <c r="C17" s="230" t="s">
        <v>32</v>
      </c>
      <c r="D17" s="231"/>
      <c r="E17" s="231"/>
      <c r="F17" s="231"/>
      <c r="G17" s="231"/>
      <c r="H17" s="231"/>
      <c r="I17" s="232"/>
      <c r="J17" s="233"/>
      <c r="K17" s="233"/>
      <c r="L17" s="233"/>
      <c r="M17" s="234" t="s">
        <v>21</v>
      </c>
      <c r="N17" s="235"/>
      <c r="O17" s="58"/>
      <c r="P17" s="58"/>
      <c r="Q17" s="58"/>
      <c r="R17" s="51"/>
      <c r="S17" s="51"/>
      <c r="T17" s="51"/>
      <c r="U17" s="51"/>
      <c r="V17" s="51"/>
      <c r="W17" s="51"/>
      <c r="X17" s="51"/>
      <c r="Y17" s="51"/>
      <c r="Z17" s="51"/>
      <c r="AA17" s="51"/>
      <c r="AB17" s="51"/>
      <c r="AC17" s="51"/>
      <c r="AD17" s="51"/>
      <c r="AE17" s="51"/>
      <c r="AF17" s="51"/>
    </row>
    <row r="18" spans="1:32" ht="23.25" customHeight="1">
      <c r="A18" s="51"/>
      <c r="B18" s="51"/>
      <c r="C18" s="51"/>
      <c r="D18" s="51"/>
      <c r="E18" s="51"/>
      <c r="F18" s="51"/>
      <c r="G18" s="51"/>
      <c r="H18" s="57"/>
      <c r="I18" s="53"/>
      <c r="J18" s="53"/>
      <c r="K18" s="53"/>
      <c r="L18" s="53"/>
      <c r="M18" s="58"/>
      <c r="N18" s="58"/>
      <c r="O18" s="58"/>
      <c r="P18" s="58"/>
      <c r="Q18" s="59"/>
      <c r="R18" s="59"/>
      <c r="S18" s="59"/>
      <c r="T18" s="59"/>
      <c r="U18" s="59"/>
      <c r="V18" s="59"/>
      <c r="W18" s="59"/>
      <c r="X18" s="59"/>
      <c r="Y18" s="59"/>
      <c r="Z18" s="59"/>
      <c r="AA18" s="58"/>
      <c r="AB18" s="58"/>
      <c r="AC18" s="58"/>
      <c r="AD18" s="58"/>
      <c r="AE18" s="51"/>
      <c r="AF18" s="51"/>
    </row>
    <row r="19" spans="1:32" ht="27.75" customHeight="1">
      <c r="A19" s="51"/>
      <c r="B19" s="51"/>
      <c r="C19" s="236" t="s">
        <v>33</v>
      </c>
      <c r="D19" s="237"/>
      <c r="E19" s="237"/>
      <c r="F19" s="237"/>
      <c r="G19" s="238"/>
      <c r="H19" s="245" t="s">
        <v>34</v>
      </c>
      <c r="I19" s="245"/>
      <c r="J19" s="245"/>
      <c r="K19" s="245"/>
      <c r="L19" s="245"/>
      <c r="M19" s="246"/>
      <c r="N19" s="246"/>
      <c r="O19" s="246"/>
      <c r="P19" s="60" t="s">
        <v>12</v>
      </c>
      <c r="Q19" s="61"/>
      <c r="R19" s="61" t="s">
        <v>35</v>
      </c>
      <c r="S19" s="247">
        <v>30</v>
      </c>
      <c r="T19" s="247"/>
      <c r="U19" s="245" t="s">
        <v>36</v>
      </c>
      <c r="V19" s="245"/>
      <c r="W19" s="248">
        <f>ROUNDDOWN(M19/30,1)</f>
        <v>0</v>
      </c>
      <c r="X19" s="248"/>
      <c r="Y19" s="248"/>
      <c r="Z19" s="62" t="s">
        <v>12</v>
      </c>
      <c r="AA19" s="51"/>
      <c r="AB19" s="51"/>
      <c r="AC19" s="51"/>
      <c r="AD19" s="51"/>
      <c r="AE19" s="51"/>
      <c r="AF19" s="51"/>
    </row>
    <row r="20" spans="1:32" ht="27.75" customHeight="1">
      <c r="A20" s="51"/>
      <c r="B20" s="51"/>
      <c r="C20" s="239"/>
      <c r="D20" s="240"/>
      <c r="E20" s="240"/>
      <c r="F20" s="240"/>
      <c r="G20" s="241"/>
      <c r="H20" s="249" t="s">
        <v>37</v>
      </c>
      <c r="I20" s="249"/>
      <c r="J20" s="249"/>
      <c r="K20" s="249"/>
      <c r="L20" s="249"/>
      <c r="M20" s="250"/>
      <c r="N20" s="250"/>
      <c r="O20" s="250"/>
      <c r="P20" s="63" t="s">
        <v>12</v>
      </c>
      <c r="Q20" s="64"/>
      <c r="R20" s="64" t="s">
        <v>38</v>
      </c>
      <c r="S20" s="251">
        <f>IF(T26="○",15,20)</f>
        <v>20</v>
      </c>
      <c r="T20" s="251"/>
      <c r="U20" s="249" t="s">
        <v>36</v>
      </c>
      <c r="V20" s="249"/>
      <c r="W20" s="252">
        <f>IF(T26="○",ROUNDDOWN(M20/15,1),ROUNDDOWN(M20/20,1))</f>
        <v>0</v>
      </c>
      <c r="X20" s="252"/>
      <c r="Y20" s="252"/>
      <c r="Z20" s="65" t="s">
        <v>12</v>
      </c>
      <c r="AA20" s="51"/>
      <c r="AB20" s="51"/>
      <c r="AC20" s="51"/>
      <c r="AD20" s="51"/>
      <c r="AE20" s="51"/>
      <c r="AF20" s="51"/>
    </row>
    <row r="21" spans="1:32" ht="27.75" customHeight="1">
      <c r="A21" s="51"/>
      <c r="B21" s="51"/>
      <c r="C21" s="239"/>
      <c r="D21" s="240"/>
      <c r="E21" s="240"/>
      <c r="F21" s="240"/>
      <c r="G21" s="241"/>
      <c r="H21" s="249" t="s">
        <v>39</v>
      </c>
      <c r="I21" s="249"/>
      <c r="J21" s="249"/>
      <c r="K21" s="249"/>
      <c r="L21" s="249"/>
      <c r="M21" s="250"/>
      <c r="N21" s="250"/>
      <c r="O21" s="250"/>
      <c r="P21" s="66" t="s">
        <v>12</v>
      </c>
      <c r="Q21" s="64"/>
      <c r="R21" s="64" t="s">
        <v>40</v>
      </c>
      <c r="S21" s="251">
        <v>6</v>
      </c>
      <c r="T21" s="251"/>
      <c r="U21" s="249" t="s">
        <v>41</v>
      </c>
      <c r="V21" s="249"/>
      <c r="W21" s="252">
        <f>ROUNDDOWN(M21/6,1)</f>
        <v>0</v>
      </c>
      <c r="X21" s="252"/>
      <c r="Y21" s="252"/>
      <c r="Z21" s="65" t="s">
        <v>12</v>
      </c>
      <c r="AA21" s="51"/>
      <c r="AB21" s="51"/>
      <c r="AC21" s="51"/>
      <c r="AD21" s="51"/>
      <c r="AE21" s="51"/>
      <c r="AF21" s="51"/>
    </row>
    <row r="22" spans="1:32" ht="27.75" customHeight="1" thickBot="1">
      <c r="A22" s="51"/>
      <c r="B22" s="51"/>
      <c r="C22" s="242"/>
      <c r="D22" s="243"/>
      <c r="E22" s="243"/>
      <c r="F22" s="243"/>
      <c r="G22" s="244"/>
      <c r="H22" s="253" t="s">
        <v>42</v>
      </c>
      <c r="I22" s="253"/>
      <c r="J22" s="253"/>
      <c r="K22" s="253"/>
      <c r="L22" s="253"/>
      <c r="M22" s="254"/>
      <c r="N22" s="254"/>
      <c r="O22" s="254"/>
      <c r="P22" s="67" t="s">
        <v>12</v>
      </c>
      <c r="Q22" s="68"/>
      <c r="R22" s="68" t="s">
        <v>38</v>
      </c>
      <c r="S22" s="255">
        <v>3</v>
      </c>
      <c r="T22" s="255"/>
      <c r="U22" s="256" t="s">
        <v>36</v>
      </c>
      <c r="V22" s="256"/>
      <c r="W22" s="257">
        <f>ROUNDDOWN(M22/3,1)</f>
        <v>0</v>
      </c>
      <c r="X22" s="257"/>
      <c r="Y22" s="257"/>
      <c r="Z22" s="65" t="s">
        <v>12</v>
      </c>
      <c r="AA22" s="51"/>
      <c r="AB22" s="51"/>
      <c r="AC22" s="51"/>
      <c r="AD22" s="51"/>
      <c r="AE22" s="51"/>
      <c r="AF22" s="51"/>
    </row>
    <row r="23" spans="1:32" ht="27.75" customHeight="1" thickTop="1" thickBot="1">
      <c r="A23" s="51"/>
      <c r="B23" s="51"/>
      <c r="C23" s="51"/>
      <c r="D23" s="51"/>
      <c r="E23" s="43"/>
      <c r="F23" s="43"/>
      <c r="G23" s="43"/>
      <c r="H23" s="43"/>
      <c r="I23" s="43"/>
      <c r="J23" s="87"/>
      <c r="K23" s="87"/>
      <c r="L23" s="87"/>
      <c r="M23" s="87"/>
      <c r="N23" s="87"/>
      <c r="O23" s="69"/>
      <c r="P23" s="262" t="s">
        <v>43</v>
      </c>
      <c r="Q23" s="263"/>
      <c r="R23" s="263"/>
      <c r="S23" s="263"/>
      <c r="T23" s="263"/>
      <c r="U23" s="263"/>
      <c r="V23" s="263"/>
      <c r="W23" s="263"/>
      <c r="X23" s="263"/>
      <c r="Y23" s="263"/>
      <c r="Z23" s="264"/>
      <c r="AA23" s="70" t="s">
        <v>30</v>
      </c>
      <c r="AB23" s="55" t="s">
        <v>93</v>
      </c>
      <c r="AC23" s="267">
        <f>ROUND(SUM(W19:Y22),0)</f>
        <v>0</v>
      </c>
      <c r="AD23" s="267"/>
      <c r="AE23" s="56" t="s">
        <v>12</v>
      </c>
      <c r="AF23" s="51"/>
    </row>
    <row r="24" spans="1:32" ht="24" customHeight="1">
      <c r="A24" s="51"/>
      <c r="B24" s="51"/>
      <c r="C24" s="51"/>
      <c r="D24" s="51"/>
      <c r="E24" s="43"/>
      <c r="F24" s="43"/>
      <c r="G24" s="43"/>
      <c r="H24" s="268" t="s">
        <v>85</v>
      </c>
      <c r="I24" s="268"/>
      <c r="J24" s="268"/>
      <c r="K24" s="268"/>
      <c r="L24" s="268"/>
      <c r="M24" s="268"/>
      <c r="N24" s="268"/>
      <c r="O24" s="268"/>
      <c r="P24" s="268"/>
      <c r="Q24" s="268"/>
      <c r="R24" s="268"/>
      <c r="S24" s="268"/>
      <c r="T24" s="268"/>
      <c r="U24" s="268"/>
      <c r="V24" s="268"/>
      <c r="W24" s="268"/>
      <c r="X24" s="268"/>
      <c r="Y24" s="268"/>
      <c r="Z24" s="268"/>
      <c r="AA24" s="268"/>
      <c r="AB24" s="268"/>
      <c r="AC24" s="268"/>
      <c r="AD24" s="268"/>
      <c r="AE24" s="268"/>
      <c r="AF24" s="51"/>
    </row>
    <row r="25" spans="1:32" ht="14.25" customHeight="1">
      <c r="A25" s="51"/>
      <c r="B25" s="51"/>
      <c r="C25" s="51"/>
      <c r="D25" s="51"/>
      <c r="E25" s="51"/>
      <c r="F25" s="71"/>
      <c r="G25" s="51"/>
      <c r="H25" s="51"/>
      <c r="I25" s="51"/>
      <c r="J25" s="269"/>
      <c r="K25" s="269"/>
      <c r="L25" s="269"/>
      <c r="M25" s="269"/>
      <c r="N25" s="269"/>
      <c r="O25" s="51"/>
      <c r="P25" s="51"/>
      <c r="Q25" s="51"/>
      <c r="R25" s="51"/>
      <c r="S25" s="51"/>
      <c r="T25" s="51"/>
      <c r="U25" s="51"/>
      <c r="V25" s="51"/>
      <c r="W25" s="51"/>
      <c r="X25" s="51"/>
      <c r="Y25" s="51"/>
      <c r="Z25" s="51"/>
      <c r="AA25" s="51"/>
      <c r="AB25" s="51"/>
      <c r="AC25" s="51"/>
      <c r="AD25" s="51"/>
      <c r="AE25" s="51"/>
      <c r="AF25" s="51"/>
    </row>
    <row r="26" spans="1:32" ht="27.75" customHeight="1" thickBot="1">
      <c r="A26" s="51"/>
      <c r="B26" s="51"/>
      <c r="C26" s="305" t="s">
        <v>44</v>
      </c>
      <c r="D26" s="306"/>
      <c r="E26" s="306"/>
      <c r="F26" s="306"/>
      <c r="G26" s="307"/>
      <c r="H26" s="270" t="s">
        <v>14</v>
      </c>
      <c r="I26" s="245"/>
      <c r="J26" s="245"/>
      <c r="K26" s="245"/>
      <c r="L26" s="245"/>
      <c r="M26" s="245"/>
      <c r="N26" s="245"/>
      <c r="O26" s="245"/>
      <c r="P26" s="245"/>
      <c r="Q26" s="245"/>
      <c r="R26" s="245"/>
      <c r="S26" s="72"/>
      <c r="T26" s="271" t="s">
        <v>91</v>
      </c>
      <c r="U26" s="272"/>
      <c r="V26" s="51"/>
      <c r="W26" s="51"/>
      <c r="X26" s="51"/>
      <c r="Y26" s="51"/>
      <c r="Z26" s="51"/>
      <c r="AA26" s="51"/>
      <c r="AB26" s="51"/>
      <c r="AC26" s="51"/>
      <c r="AD26" s="51"/>
      <c r="AE26" s="51"/>
      <c r="AF26" s="51"/>
    </row>
    <row r="27" spans="1:32" ht="27.75" customHeight="1" thickTop="1" thickBot="1">
      <c r="A27" s="51"/>
      <c r="B27" s="51"/>
      <c r="C27" s="308"/>
      <c r="D27" s="309"/>
      <c r="E27" s="309"/>
      <c r="F27" s="309"/>
      <c r="G27" s="310"/>
      <c r="H27" s="258" t="s">
        <v>86</v>
      </c>
      <c r="I27" s="249"/>
      <c r="J27" s="249"/>
      <c r="K27" s="249"/>
      <c r="L27" s="249"/>
      <c r="M27" s="249"/>
      <c r="N27" s="249"/>
      <c r="O27" s="249"/>
      <c r="P27" s="249"/>
      <c r="Q27" s="249"/>
      <c r="R27" s="249"/>
      <c r="S27" s="73"/>
      <c r="T27" s="259"/>
      <c r="U27" s="260"/>
      <c r="V27" s="51" t="s">
        <v>45</v>
      </c>
      <c r="W27" s="51"/>
      <c r="X27" s="51"/>
      <c r="Y27" s="51"/>
      <c r="Z27" s="51"/>
      <c r="AA27" s="54" t="s">
        <v>46</v>
      </c>
      <c r="AB27" s="55" t="s">
        <v>94</v>
      </c>
      <c r="AC27" s="261">
        <f>IF(T27="○",1.4,0)</f>
        <v>0</v>
      </c>
      <c r="AD27" s="261"/>
      <c r="AE27" s="74" t="s">
        <v>12</v>
      </c>
      <c r="AF27" s="51"/>
    </row>
    <row r="28" spans="1:32" ht="27.75" customHeight="1" thickTop="1" thickBot="1">
      <c r="A28" s="51"/>
      <c r="B28" s="51"/>
      <c r="C28" s="308"/>
      <c r="D28" s="309"/>
      <c r="E28" s="309"/>
      <c r="F28" s="309"/>
      <c r="G28" s="310"/>
      <c r="H28" s="258" t="s">
        <v>47</v>
      </c>
      <c r="I28" s="249"/>
      <c r="J28" s="249"/>
      <c r="K28" s="249"/>
      <c r="L28" s="249"/>
      <c r="M28" s="249"/>
      <c r="N28" s="249"/>
      <c r="O28" s="249"/>
      <c r="P28" s="249"/>
      <c r="Q28" s="249"/>
      <c r="R28" s="249"/>
      <c r="S28" s="73"/>
      <c r="T28" s="265"/>
      <c r="U28" s="266"/>
      <c r="V28" s="51" t="s">
        <v>48</v>
      </c>
      <c r="W28" s="51"/>
      <c r="X28" s="51"/>
      <c r="Y28" s="51"/>
      <c r="Z28" s="51"/>
      <c r="AA28" s="54" t="s">
        <v>49</v>
      </c>
      <c r="AB28" s="55" t="s">
        <v>95</v>
      </c>
      <c r="AC28" s="261">
        <f>IF(T28="○",1,0)</f>
        <v>0</v>
      </c>
      <c r="AD28" s="261"/>
      <c r="AE28" s="74" t="s">
        <v>12</v>
      </c>
      <c r="AF28" s="51"/>
    </row>
    <row r="29" spans="1:32" ht="27.75" customHeight="1" thickTop="1" thickBot="1">
      <c r="A29" s="51"/>
      <c r="B29" s="51"/>
      <c r="C29" s="308"/>
      <c r="D29" s="309"/>
      <c r="E29" s="309"/>
      <c r="F29" s="309"/>
      <c r="G29" s="310"/>
      <c r="H29" s="258" t="s">
        <v>50</v>
      </c>
      <c r="I29" s="249"/>
      <c r="J29" s="249"/>
      <c r="K29" s="249"/>
      <c r="L29" s="249"/>
      <c r="M29" s="249"/>
      <c r="N29" s="249"/>
      <c r="O29" s="249"/>
      <c r="P29" s="249"/>
      <c r="Q29" s="249"/>
      <c r="R29" s="249"/>
      <c r="S29" s="73"/>
      <c r="T29" s="259"/>
      <c r="U29" s="260"/>
      <c r="V29" s="51" t="s">
        <v>51</v>
      </c>
      <c r="W29" s="51"/>
      <c r="X29" s="51"/>
      <c r="Y29" s="51"/>
      <c r="Z29" s="51"/>
      <c r="AA29" s="54" t="s">
        <v>46</v>
      </c>
      <c r="AB29" s="55" t="s">
        <v>96</v>
      </c>
      <c r="AC29" s="261">
        <f>IF(T29="○",0.3,0)</f>
        <v>0</v>
      </c>
      <c r="AD29" s="261"/>
      <c r="AE29" s="74" t="s">
        <v>12</v>
      </c>
      <c r="AF29" s="51"/>
    </row>
    <row r="30" spans="1:32" ht="27.75" customHeight="1" thickTop="1" thickBot="1">
      <c r="A30" s="51"/>
      <c r="B30" s="51"/>
      <c r="C30" s="308"/>
      <c r="D30" s="309"/>
      <c r="E30" s="309"/>
      <c r="F30" s="309"/>
      <c r="G30" s="310"/>
      <c r="H30" s="258" t="s">
        <v>52</v>
      </c>
      <c r="I30" s="249"/>
      <c r="J30" s="249"/>
      <c r="K30" s="249"/>
      <c r="L30" s="249"/>
      <c r="M30" s="249"/>
      <c r="N30" s="249"/>
      <c r="O30" s="249"/>
      <c r="P30" s="249"/>
      <c r="Q30" s="249"/>
      <c r="R30" s="249"/>
      <c r="S30" s="75"/>
      <c r="T30" s="259"/>
      <c r="U30" s="260"/>
      <c r="V30" s="51" t="s">
        <v>53</v>
      </c>
      <c r="W30" s="51"/>
      <c r="X30" s="51"/>
      <c r="Y30" s="51"/>
      <c r="Z30" s="51"/>
      <c r="AA30" s="54" t="s">
        <v>49</v>
      </c>
      <c r="AB30" s="55" t="s">
        <v>97</v>
      </c>
      <c r="AC30" s="261">
        <f>IF(T30="○",0.5,0)</f>
        <v>0</v>
      </c>
      <c r="AD30" s="261"/>
      <c r="AE30" s="74" t="s">
        <v>12</v>
      </c>
      <c r="AF30" s="51"/>
    </row>
    <row r="31" spans="1:32" ht="27.75" customHeight="1" thickTop="1" thickBot="1">
      <c r="A31" s="51"/>
      <c r="B31" s="51"/>
      <c r="C31" s="308"/>
      <c r="D31" s="309"/>
      <c r="E31" s="309"/>
      <c r="F31" s="309"/>
      <c r="G31" s="310"/>
      <c r="H31" s="258" t="s">
        <v>54</v>
      </c>
      <c r="I31" s="249"/>
      <c r="J31" s="249"/>
      <c r="K31" s="249"/>
      <c r="L31" s="249"/>
      <c r="M31" s="249"/>
      <c r="N31" s="249"/>
      <c r="O31" s="249"/>
      <c r="P31" s="249"/>
      <c r="Q31" s="249"/>
      <c r="R31" s="249"/>
      <c r="S31" s="73"/>
      <c r="T31" s="259"/>
      <c r="U31" s="260"/>
      <c r="V31" s="51" t="s">
        <v>55</v>
      </c>
      <c r="W31" s="51"/>
      <c r="X31" s="51"/>
      <c r="Y31" s="51"/>
      <c r="Z31" s="51"/>
      <c r="AA31" s="54" t="s">
        <v>30</v>
      </c>
      <c r="AB31" s="55" t="s">
        <v>56</v>
      </c>
      <c r="AC31" s="261">
        <f>IF(T31="○",1,0)</f>
        <v>0</v>
      </c>
      <c r="AD31" s="261"/>
      <c r="AE31" s="74" t="s">
        <v>12</v>
      </c>
      <c r="AF31" s="51"/>
    </row>
    <row r="32" spans="1:32" ht="27.75" customHeight="1" thickTop="1" thickBot="1">
      <c r="A32" s="51"/>
      <c r="B32" s="51"/>
      <c r="C32" s="311"/>
      <c r="D32" s="312"/>
      <c r="E32" s="312"/>
      <c r="F32" s="312"/>
      <c r="G32" s="313"/>
      <c r="H32" s="273" t="s">
        <v>76</v>
      </c>
      <c r="I32" s="274"/>
      <c r="J32" s="274"/>
      <c r="K32" s="274"/>
      <c r="L32" s="274"/>
      <c r="M32" s="274"/>
      <c r="N32" s="274"/>
      <c r="O32" s="274"/>
      <c r="P32" s="274"/>
      <c r="Q32" s="274"/>
      <c r="R32" s="274"/>
      <c r="S32" s="76"/>
      <c r="T32" s="275"/>
      <c r="U32" s="276"/>
      <c r="V32" s="51" t="s">
        <v>90</v>
      </c>
      <c r="W32" s="51"/>
      <c r="X32" s="51"/>
      <c r="Y32" s="51"/>
      <c r="Z32" s="51"/>
      <c r="AA32" s="54" t="s">
        <v>49</v>
      </c>
      <c r="AB32" s="88" t="s">
        <v>99</v>
      </c>
      <c r="AC32" s="261">
        <f>IF(T32="○",0.6,0)</f>
        <v>0</v>
      </c>
      <c r="AD32" s="261"/>
      <c r="AE32" s="74" t="s">
        <v>12</v>
      </c>
      <c r="AF32" s="51"/>
    </row>
    <row r="33" spans="1:32" ht="28.5" customHeight="1" thickTop="1" thickBot="1">
      <c r="A33" s="51"/>
      <c r="B33" s="51"/>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row>
    <row r="34" spans="1:32" ht="35.25" customHeight="1" thickTop="1" thickBot="1">
      <c r="A34" s="51"/>
      <c r="B34" s="51"/>
      <c r="C34" s="299" t="s">
        <v>126</v>
      </c>
      <c r="D34" s="300"/>
      <c r="E34" s="300"/>
      <c r="F34" s="300"/>
      <c r="G34" s="300"/>
      <c r="H34" s="300"/>
      <c r="I34" s="300"/>
      <c r="J34" s="300"/>
      <c r="K34" s="300"/>
      <c r="L34" s="300"/>
      <c r="M34" s="300"/>
      <c r="N34" s="300"/>
      <c r="O34" s="300"/>
      <c r="P34" s="300"/>
      <c r="Q34" s="300"/>
      <c r="R34" s="300"/>
      <c r="S34" s="300"/>
      <c r="T34" s="300"/>
      <c r="U34" s="300"/>
      <c r="V34" s="300"/>
      <c r="W34" s="301"/>
      <c r="X34" s="302"/>
      <c r="Y34" s="303"/>
      <c r="Z34" s="303"/>
      <c r="AA34" s="304">
        <f>ROUND(AC14+AC23+AC27+AC28+AC29+AC30+AC31+AC32,0)</f>
        <v>2</v>
      </c>
      <c r="AB34" s="304"/>
      <c r="AC34" s="304"/>
      <c r="AD34" s="304"/>
      <c r="AE34" s="77" t="s">
        <v>12</v>
      </c>
      <c r="AF34" s="51"/>
    </row>
    <row r="35" spans="1:32" ht="35.25" customHeight="1" thickBot="1">
      <c r="A35" s="51"/>
      <c r="B35" s="51"/>
      <c r="C35" s="278" t="s">
        <v>87</v>
      </c>
      <c r="D35" s="279"/>
      <c r="E35" s="279"/>
      <c r="F35" s="279"/>
      <c r="G35" s="279"/>
      <c r="H35" s="279"/>
      <c r="I35" s="279"/>
      <c r="J35" s="279"/>
      <c r="K35" s="279"/>
      <c r="L35" s="279"/>
      <c r="M35" s="279"/>
      <c r="N35" s="279"/>
      <c r="O35" s="279"/>
      <c r="P35" s="279"/>
      <c r="Q35" s="279"/>
      <c r="R35" s="279"/>
      <c r="S35" s="279"/>
      <c r="T35" s="279"/>
      <c r="U35" s="279"/>
      <c r="V35" s="279"/>
      <c r="W35" s="280"/>
      <c r="X35" s="281">
        <f>X37+X39</f>
        <v>0</v>
      </c>
      <c r="Y35" s="281"/>
      <c r="Z35" s="281"/>
      <c r="AA35" s="281"/>
      <c r="AB35" s="281"/>
      <c r="AC35" s="281"/>
      <c r="AD35" s="281"/>
      <c r="AE35" s="78" t="s">
        <v>20</v>
      </c>
      <c r="AF35" s="51"/>
    </row>
    <row r="36" spans="1:32" ht="35.25" customHeight="1" thickBot="1">
      <c r="A36" s="51"/>
      <c r="B36" s="51"/>
      <c r="C36" s="278" t="s">
        <v>57</v>
      </c>
      <c r="D36" s="279"/>
      <c r="E36" s="279"/>
      <c r="F36" s="279"/>
      <c r="G36" s="279"/>
      <c r="H36" s="279"/>
      <c r="I36" s="279"/>
      <c r="J36" s="279"/>
      <c r="K36" s="279"/>
      <c r="L36" s="279"/>
      <c r="M36" s="279"/>
      <c r="N36" s="279"/>
      <c r="O36" s="279"/>
      <c r="P36" s="279"/>
      <c r="Q36" s="279"/>
      <c r="R36" s="279"/>
      <c r="S36" s="279"/>
      <c r="T36" s="279"/>
      <c r="U36" s="279"/>
      <c r="V36" s="279"/>
      <c r="W36" s="280"/>
      <c r="X36" s="282"/>
      <c r="Y36" s="282"/>
      <c r="Z36" s="282"/>
      <c r="AA36" s="277">
        <f>IF(ROUND(AA34/3,0)=0,1,ROUND(AA34/3,0))</f>
        <v>1</v>
      </c>
      <c r="AB36" s="277"/>
      <c r="AC36" s="277"/>
      <c r="AD36" s="277"/>
      <c r="AE36" s="78" t="s">
        <v>12</v>
      </c>
      <c r="AF36" s="51"/>
    </row>
    <row r="37" spans="1:32" ht="35.25" customHeight="1" thickBot="1">
      <c r="A37" s="51"/>
      <c r="B37" s="51"/>
      <c r="C37" s="278" t="s">
        <v>88</v>
      </c>
      <c r="D37" s="279"/>
      <c r="E37" s="279"/>
      <c r="F37" s="279"/>
      <c r="G37" s="279"/>
      <c r="H37" s="279"/>
      <c r="I37" s="279"/>
      <c r="J37" s="279"/>
      <c r="K37" s="279"/>
      <c r="L37" s="279"/>
      <c r="M37" s="279"/>
      <c r="N37" s="279"/>
      <c r="O37" s="279"/>
      <c r="P37" s="279"/>
      <c r="Q37" s="279"/>
      <c r="R37" s="279"/>
      <c r="S37" s="279"/>
      <c r="T37" s="279"/>
      <c r="U37" s="279"/>
      <c r="V37" s="279"/>
      <c r="W37" s="280"/>
      <c r="X37" s="281">
        <f>ROUNDDOWN(48860*AA36*J17,-3)</f>
        <v>0</v>
      </c>
      <c r="Y37" s="281"/>
      <c r="Z37" s="281"/>
      <c r="AA37" s="281"/>
      <c r="AB37" s="281"/>
      <c r="AC37" s="281"/>
      <c r="AD37" s="281"/>
      <c r="AE37" s="78" t="s">
        <v>20</v>
      </c>
      <c r="AF37" s="51"/>
    </row>
    <row r="38" spans="1:32" ht="35.25" customHeight="1" thickBot="1">
      <c r="A38" s="51"/>
      <c r="B38" s="51"/>
      <c r="C38" s="278" t="s">
        <v>58</v>
      </c>
      <c r="D38" s="279"/>
      <c r="E38" s="279"/>
      <c r="F38" s="279"/>
      <c r="G38" s="279"/>
      <c r="H38" s="279"/>
      <c r="I38" s="279"/>
      <c r="J38" s="279"/>
      <c r="K38" s="279"/>
      <c r="L38" s="279"/>
      <c r="M38" s="279"/>
      <c r="N38" s="279"/>
      <c r="O38" s="279"/>
      <c r="P38" s="279"/>
      <c r="Q38" s="279"/>
      <c r="R38" s="279"/>
      <c r="S38" s="279"/>
      <c r="T38" s="279"/>
      <c r="U38" s="279"/>
      <c r="V38" s="279"/>
      <c r="W38" s="280"/>
      <c r="X38" s="282"/>
      <c r="Y38" s="282"/>
      <c r="Z38" s="282"/>
      <c r="AA38" s="277">
        <f>IF(ROUND(AA34/5,0)=0,1,ROUND(AA34/5,0))</f>
        <v>1</v>
      </c>
      <c r="AB38" s="277"/>
      <c r="AC38" s="277"/>
      <c r="AD38" s="277"/>
      <c r="AE38" s="78" t="s">
        <v>12</v>
      </c>
      <c r="AF38" s="51"/>
    </row>
    <row r="39" spans="1:32" ht="35.25" customHeight="1" thickBot="1">
      <c r="A39" s="51"/>
      <c r="B39" s="51"/>
      <c r="C39" s="289" t="s">
        <v>89</v>
      </c>
      <c r="D39" s="290"/>
      <c r="E39" s="290"/>
      <c r="F39" s="290"/>
      <c r="G39" s="290"/>
      <c r="H39" s="290"/>
      <c r="I39" s="290"/>
      <c r="J39" s="290"/>
      <c r="K39" s="290"/>
      <c r="L39" s="290"/>
      <c r="M39" s="290"/>
      <c r="N39" s="290"/>
      <c r="O39" s="290"/>
      <c r="P39" s="290"/>
      <c r="Q39" s="290"/>
      <c r="R39" s="290"/>
      <c r="S39" s="290"/>
      <c r="T39" s="290"/>
      <c r="U39" s="290"/>
      <c r="V39" s="290"/>
      <c r="W39" s="291"/>
      <c r="X39" s="292">
        <f>ROUNDDOWN(6110*AA38*J17,-3)</f>
        <v>0</v>
      </c>
      <c r="Y39" s="292"/>
      <c r="Z39" s="292"/>
      <c r="AA39" s="292"/>
      <c r="AB39" s="292"/>
      <c r="AC39" s="292"/>
      <c r="AD39" s="292"/>
      <c r="AE39" s="79" t="s">
        <v>20</v>
      </c>
      <c r="AF39" s="51"/>
    </row>
    <row r="40" spans="1:32" ht="26.25" customHeight="1" thickTop="1">
      <c r="A40" s="51"/>
      <c r="B40" s="51"/>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row>
    <row r="41" spans="1:32" ht="14.25">
      <c r="A41" s="51"/>
      <c r="B41" s="41" t="s">
        <v>59</v>
      </c>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row>
    <row r="42" spans="1:32" ht="14.25">
      <c r="A42" s="51"/>
      <c r="B42" s="41"/>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row>
    <row r="43" spans="1:32" ht="14.25">
      <c r="A43" s="51"/>
      <c r="B43" s="41"/>
      <c r="C43" s="293" t="s">
        <v>79</v>
      </c>
      <c r="D43" s="294"/>
      <c r="E43" s="294"/>
      <c r="F43" s="294"/>
      <c r="G43" s="294"/>
      <c r="H43" s="294"/>
      <c r="I43" s="294"/>
      <c r="J43" s="294"/>
      <c r="K43" s="294"/>
      <c r="L43" s="294"/>
      <c r="M43" s="294"/>
      <c r="N43" s="294"/>
      <c r="O43" s="294"/>
      <c r="P43" s="294"/>
      <c r="Q43" s="294"/>
      <c r="R43" s="294"/>
      <c r="S43" s="294"/>
      <c r="T43" s="294"/>
      <c r="U43" s="294"/>
      <c r="V43" s="294"/>
      <c r="W43" s="295"/>
      <c r="X43" s="283"/>
      <c r="Y43" s="284"/>
      <c r="Z43" s="284"/>
      <c r="AA43" s="284"/>
      <c r="AB43" s="284"/>
      <c r="AC43" s="284"/>
      <c r="AD43" s="284"/>
      <c r="AE43" s="285"/>
      <c r="AF43" s="51"/>
    </row>
    <row r="44" spans="1:32" ht="14.25">
      <c r="A44" s="51"/>
      <c r="B44" s="41"/>
      <c r="C44" s="296"/>
      <c r="D44" s="297"/>
      <c r="E44" s="297"/>
      <c r="F44" s="297"/>
      <c r="G44" s="297"/>
      <c r="H44" s="297"/>
      <c r="I44" s="297"/>
      <c r="J44" s="297"/>
      <c r="K44" s="297"/>
      <c r="L44" s="297"/>
      <c r="M44" s="297"/>
      <c r="N44" s="297"/>
      <c r="O44" s="297"/>
      <c r="P44" s="297"/>
      <c r="Q44" s="297"/>
      <c r="R44" s="297"/>
      <c r="S44" s="297"/>
      <c r="T44" s="297"/>
      <c r="U44" s="297"/>
      <c r="V44" s="297"/>
      <c r="W44" s="298"/>
      <c r="X44" s="286"/>
      <c r="Y44" s="287"/>
      <c r="Z44" s="287"/>
      <c r="AA44" s="287"/>
      <c r="AB44" s="287"/>
      <c r="AC44" s="287"/>
      <c r="AD44" s="287"/>
      <c r="AE44" s="288"/>
      <c r="AF44" s="51"/>
    </row>
    <row r="45" spans="1:32" ht="14.25">
      <c r="A45" s="51"/>
      <c r="B45" s="41"/>
      <c r="C45" s="293" t="s">
        <v>80</v>
      </c>
      <c r="D45" s="294"/>
      <c r="E45" s="294"/>
      <c r="F45" s="294"/>
      <c r="G45" s="294"/>
      <c r="H45" s="294"/>
      <c r="I45" s="294"/>
      <c r="J45" s="294"/>
      <c r="K45" s="294"/>
      <c r="L45" s="294"/>
      <c r="M45" s="294"/>
      <c r="N45" s="294"/>
      <c r="O45" s="294"/>
      <c r="P45" s="294"/>
      <c r="Q45" s="294"/>
      <c r="R45" s="294"/>
      <c r="S45" s="294"/>
      <c r="T45" s="294"/>
      <c r="U45" s="294"/>
      <c r="V45" s="294"/>
      <c r="W45" s="295"/>
      <c r="X45" s="283"/>
      <c r="Y45" s="284"/>
      <c r="Z45" s="284"/>
      <c r="AA45" s="284"/>
      <c r="AB45" s="284"/>
      <c r="AC45" s="284"/>
      <c r="AD45" s="284"/>
      <c r="AE45" s="285"/>
      <c r="AF45" s="51"/>
    </row>
    <row r="46" spans="1:32" ht="14.25">
      <c r="A46" s="51"/>
      <c r="B46" s="41"/>
      <c r="C46" s="296"/>
      <c r="D46" s="297"/>
      <c r="E46" s="297"/>
      <c r="F46" s="297"/>
      <c r="G46" s="297"/>
      <c r="H46" s="297"/>
      <c r="I46" s="297"/>
      <c r="J46" s="297"/>
      <c r="K46" s="297"/>
      <c r="L46" s="297"/>
      <c r="M46" s="297"/>
      <c r="N46" s="297"/>
      <c r="O46" s="297"/>
      <c r="P46" s="297"/>
      <c r="Q46" s="297"/>
      <c r="R46" s="297"/>
      <c r="S46" s="297"/>
      <c r="T46" s="297"/>
      <c r="U46" s="297"/>
      <c r="V46" s="297"/>
      <c r="W46" s="298"/>
      <c r="X46" s="286"/>
      <c r="Y46" s="287"/>
      <c r="Z46" s="287"/>
      <c r="AA46" s="287"/>
      <c r="AB46" s="287"/>
      <c r="AC46" s="287"/>
      <c r="AD46" s="287"/>
      <c r="AE46" s="288"/>
      <c r="AF46" s="51"/>
    </row>
    <row r="47" spans="1:32" ht="17.25">
      <c r="A47" s="51"/>
      <c r="B47" s="80"/>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row>
    <row r="48" spans="1:32" ht="27.75" customHeight="1">
      <c r="A48" s="51"/>
      <c r="B48" s="80"/>
      <c r="C48" s="230" t="s">
        <v>32</v>
      </c>
      <c r="D48" s="231"/>
      <c r="E48" s="231"/>
      <c r="F48" s="231"/>
      <c r="G48" s="231"/>
      <c r="H48" s="231"/>
      <c r="I48" s="232"/>
      <c r="J48" s="233"/>
      <c r="K48" s="233"/>
      <c r="L48" s="233"/>
      <c r="M48" s="234" t="s">
        <v>21</v>
      </c>
      <c r="N48" s="235"/>
      <c r="O48" s="58"/>
      <c r="P48" s="58"/>
      <c r="Q48" s="51"/>
      <c r="R48" s="51"/>
      <c r="S48" s="51"/>
      <c r="T48" s="51"/>
      <c r="U48" s="51"/>
      <c r="V48" s="51"/>
      <c r="W48" s="51"/>
      <c r="X48" s="51"/>
      <c r="Y48" s="51"/>
      <c r="Z48" s="51"/>
      <c r="AA48" s="51"/>
      <c r="AB48" s="51"/>
      <c r="AC48" s="51"/>
      <c r="AD48" s="51"/>
      <c r="AE48" s="51"/>
      <c r="AF48" s="51"/>
    </row>
    <row r="49" spans="1:32" ht="17.25">
      <c r="A49" s="51"/>
      <c r="B49" s="80"/>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row>
    <row r="50" spans="1:32" ht="9" customHeight="1" thickBot="1">
      <c r="A50" s="51"/>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row>
    <row r="51" spans="1:32" ht="21.75" customHeight="1">
      <c r="A51" s="51"/>
      <c r="B51" s="51"/>
      <c r="C51" s="320" t="s">
        <v>60</v>
      </c>
      <c r="D51" s="321"/>
      <c r="E51" s="321"/>
      <c r="F51" s="321"/>
      <c r="G51" s="321"/>
      <c r="H51" s="321"/>
      <c r="I51" s="321"/>
      <c r="J51" s="321"/>
      <c r="K51" s="321"/>
      <c r="L51" s="321"/>
      <c r="M51" s="321"/>
      <c r="N51" s="321"/>
      <c r="O51" s="321"/>
      <c r="P51" s="321"/>
      <c r="Q51" s="321"/>
      <c r="R51" s="321"/>
      <c r="S51" s="321"/>
      <c r="T51" s="321"/>
      <c r="U51" s="321"/>
      <c r="V51" s="321"/>
      <c r="W51" s="322"/>
      <c r="X51" s="331"/>
      <c r="Y51" s="332"/>
      <c r="Z51" s="332"/>
      <c r="AA51" s="323"/>
      <c r="AB51" s="323"/>
      <c r="AC51" s="323"/>
      <c r="AD51" s="323"/>
      <c r="AE51" s="47" t="s">
        <v>12</v>
      </c>
      <c r="AF51" s="51"/>
    </row>
    <row r="52" spans="1:32" ht="21.75" customHeight="1">
      <c r="A52" s="51"/>
      <c r="B52" s="51"/>
      <c r="C52" s="324" t="s">
        <v>61</v>
      </c>
      <c r="D52" s="325"/>
      <c r="E52" s="325"/>
      <c r="F52" s="325"/>
      <c r="G52" s="325"/>
      <c r="H52" s="325"/>
      <c r="I52" s="325"/>
      <c r="J52" s="325"/>
      <c r="K52" s="325"/>
      <c r="L52" s="325"/>
      <c r="M52" s="325"/>
      <c r="N52" s="325"/>
      <c r="O52" s="325"/>
      <c r="P52" s="325"/>
      <c r="Q52" s="325"/>
      <c r="R52" s="325"/>
      <c r="S52" s="325"/>
      <c r="T52" s="325"/>
      <c r="U52" s="325"/>
      <c r="V52" s="325"/>
      <c r="W52" s="326"/>
      <c r="X52" s="81"/>
      <c r="Y52" s="82"/>
      <c r="Z52" s="82"/>
      <c r="AA52" s="327">
        <f>AA36</f>
        <v>1</v>
      </c>
      <c r="AB52" s="327"/>
      <c r="AC52" s="327"/>
      <c r="AD52" s="327"/>
      <c r="AE52" s="83" t="s">
        <v>12</v>
      </c>
      <c r="AF52" s="51"/>
    </row>
    <row r="53" spans="1:32" ht="21.75" customHeight="1">
      <c r="A53" s="51"/>
      <c r="B53" s="51"/>
      <c r="C53" s="328" t="s">
        <v>62</v>
      </c>
      <c r="D53" s="329"/>
      <c r="E53" s="329"/>
      <c r="F53" s="329"/>
      <c r="G53" s="329"/>
      <c r="H53" s="329"/>
      <c r="I53" s="329"/>
      <c r="J53" s="329"/>
      <c r="K53" s="329"/>
      <c r="L53" s="329"/>
      <c r="M53" s="329"/>
      <c r="N53" s="329"/>
      <c r="O53" s="329"/>
      <c r="P53" s="329"/>
      <c r="Q53" s="329"/>
      <c r="R53" s="329"/>
      <c r="S53" s="329"/>
      <c r="T53" s="329"/>
      <c r="U53" s="329"/>
      <c r="V53" s="329"/>
      <c r="W53" s="330"/>
      <c r="X53" s="81"/>
      <c r="Y53" s="82"/>
      <c r="Z53" s="82"/>
      <c r="AA53" s="327">
        <f>IF(AA51-AA52&gt;0,AA51-AA52,0)</f>
        <v>0</v>
      </c>
      <c r="AB53" s="327"/>
      <c r="AC53" s="327"/>
      <c r="AD53" s="327"/>
      <c r="AE53" s="84" t="s">
        <v>12</v>
      </c>
      <c r="AF53" s="51"/>
    </row>
    <row r="54" spans="1:32" ht="21.75" customHeight="1" thickBot="1">
      <c r="A54" s="51"/>
      <c r="B54" s="51"/>
      <c r="C54" s="316" t="s">
        <v>65</v>
      </c>
      <c r="D54" s="317"/>
      <c r="E54" s="317"/>
      <c r="F54" s="317"/>
      <c r="G54" s="317"/>
      <c r="H54" s="317"/>
      <c r="I54" s="317"/>
      <c r="J54" s="317"/>
      <c r="K54" s="317"/>
      <c r="L54" s="317"/>
      <c r="M54" s="317"/>
      <c r="N54" s="317"/>
      <c r="O54" s="317"/>
      <c r="P54" s="317"/>
      <c r="Q54" s="317"/>
      <c r="R54" s="317"/>
      <c r="S54" s="317"/>
      <c r="T54" s="317"/>
      <c r="U54" s="317"/>
      <c r="V54" s="317"/>
      <c r="W54" s="318"/>
      <c r="X54" s="319">
        <f>50000*AA53</f>
        <v>0</v>
      </c>
      <c r="Y54" s="319"/>
      <c r="Z54" s="319"/>
      <c r="AA54" s="319"/>
      <c r="AB54" s="319"/>
      <c r="AC54" s="319"/>
      <c r="AD54" s="319"/>
      <c r="AE54" s="85" t="s">
        <v>20</v>
      </c>
      <c r="AF54" s="51"/>
    </row>
    <row r="55" spans="1:32" ht="21.75" customHeight="1" thickBot="1">
      <c r="A55" s="51"/>
      <c r="B55" s="51"/>
      <c r="C55" s="316" t="s">
        <v>63</v>
      </c>
      <c r="D55" s="317"/>
      <c r="E55" s="317"/>
      <c r="F55" s="317"/>
      <c r="G55" s="317"/>
      <c r="H55" s="317"/>
      <c r="I55" s="317"/>
      <c r="J55" s="317"/>
      <c r="K55" s="317"/>
      <c r="L55" s="317"/>
      <c r="M55" s="317"/>
      <c r="N55" s="317"/>
      <c r="O55" s="317"/>
      <c r="P55" s="317"/>
      <c r="Q55" s="317"/>
      <c r="R55" s="317"/>
      <c r="S55" s="317"/>
      <c r="T55" s="317"/>
      <c r="U55" s="317"/>
      <c r="V55" s="317"/>
      <c r="W55" s="318"/>
      <c r="X55" s="319">
        <f>50000*AA53*J48</f>
        <v>0</v>
      </c>
      <c r="Y55" s="319"/>
      <c r="Z55" s="319"/>
      <c r="AA55" s="319"/>
      <c r="AB55" s="319"/>
      <c r="AC55" s="319"/>
      <c r="AD55" s="319"/>
      <c r="AE55" s="85" t="s">
        <v>20</v>
      </c>
      <c r="AF55" s="51"/>
    </row>
    <row r="56" spans="1:32" ht="14.25">
      <c r="A56" s="51"/>
      <c r="B56" s="51"/>
      <c r="C56" s="86" t="s">
        <v>64</v>
      </c>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row>
    <row r="57" spans="1:32" ht="14.25">
      <c r="A57" s="51"/>
      <c r="B57" s="51"/>
      <c r="C57" s="86" t="s">
        <v>70</v>
      </c>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row>
    <row r="58" spans="1:32" ht="14.25">
      <c r="A58" s="51"/>
      <c r="B58" s="51"/>
      <c r="C58" s="86" t="s">
        <v>69</v>
      </c>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row>
  </sheetData>
  <sheetProtection password="9207" sheet="1" formatCells="0"/>
  <mergeCells count="104">
    <mergeCell ref="C34:W34"/>
    <mergeCell ref="X34:Z34"/>
    <mergeCell ref="AA34:AD34"/>
    <mergeCell ref="C26:G32"/>
    <mergeCell ref="V2:Y2"/>
    <mergeCell ref="Z2:AC2"/>
    <mergeCell ref="C55:W55"/>
    <mergeCell ref="X55:AD55"/>
    <mergeCell ref="C54:W54"/>
    <mergeCell ref="X54:AD54"/>
    <mergeCell ref="C51:W51"/>
    <mergeCell ref="AA51:AD51"/>
    <mergeCell ref="C52:W52"/>
    <mergeCell ref="AA52:AD52"/>
    <mergeCell ref="C53:W53"/>
    <mergeCell ref="AA53:AD53"/>
    <mergeCell ref="X51:Z51"/>
    <mergeCell ref="C48:I48"/>
    <mergeCell ref="J48:L48"/>
    <mergeCell ref="M48:N48"/>
    <mergeCell ref="C35:W35"/>
    <mergeCell ref="X35:AD35"/>
    <mergeCell ref="C36:W36"/>
    <mergeCell ref="X36:Z36"/>
    <mergeCell ref="AA36:AD36"/>
    <mergeCell ref="C37:W37"/>
    <mergeCell ref="X37:AD37"/>
    <mergeCell ref="C38:W38"/>
    <mergeCell ref="X38:Z38"/>
    <mergeCell ref="X43:AE44"/>
    <mergeCell ref="X45:AE46"/>
    <mergeCell ref="AA38:AD38"/>
    <mergeCell ref="C39:W39"/>
    <mergeCell ref="X39:AD39"/>
    <mergeCell ref="C43:W44"/>
    <mergeCell ref="C45:W46"/>
    <mergeCell ref="T29:U29"/>
    <mergeCell ref="AC29:AD29"/>
    <mergeCell ref="H32:R32"/>
    <mergeCell ref="T32:U32"/>
    <mergeCell ref="AC32:AD32"/>
    <mergeCell ref="H30:R30"/>
    <mergeCell ref="T30:U30"/>
    <mergeCell ref="AC30:AD30"/>
    <mergeCell ref="H29:R29"/>
    <mergeCell ref="H31:R31"/>
    <mergeCell ref="T31:U31"/>
    <mergeCell ref="AC31:AD31"/>
    <mergeCell ref="W22:Y22"/>
    <mergeCell ref="H27:R27"/>
    <mergeCell ref="T27:U27"/>
    <mergeCell ref="AC27:AD27"/>
    <mergeCell ref="H28:R28"/>
    <mergeCell ref="P23:Z23"/>
    <mergeCell ref="T28:U28"/>
    <mergeCell ref="AC28:AD28"/>
    <mergeCell ref="AC23:AD23"/>
    <mergeCell ref="H24:AE24"/>
    <mergeCell ref="J25:N25"/>
    <mergeCell ref="H26:R26"/>
    <mergeCell ref="T26:U26"/>
    <mergeCell ref="M15:AD15"/>
    <mergeCell ref="C17:I17"/>
    <mergeCell ref="J17:L17"/>
    <mergeCell ref="M17:N17"/>
    <mergeCell ref="C19:G22"/>
    <mergeCell ref="H19:L19"/>
    <mergeCell ref="M19:O19"/>
    <mergeCell ref="S19:T19"/>
    <mergeCell ref="U19:V19"/>
    <mergeCell ref="W19:Y19"/>
    <mergeCell ref="H21:L21"/>
    <mergeCell ref="M21:O21"/>
    <mergeCell ref="S21:T21"/>
    <mergeCell ref="U21:V21"/>
    <mergeCell ref="W21:Y21"/>
    <mergeCell ref="H20:L20"/>
    <mergeCell ref="M20:O20"/>
    <mergeCell ref="S20:T20"/>
    <mergeCell ref="U20:V20"/>
    <mergeCell ref="W20:Y20"/>
    <mergeCell ref="H22:L22"/>
    <mergeCell ref="M22:O22"/>
    <mergeCell ref="S22:T22"/>
    <mergeCell ref="U22:V22"/>
    <mergeCell ref="R2:U2"/>
    <mergeCell ref="AD2:AE2"/>
    <mergeCell ref="A10:AE10"/>
    <mergeCell ref="C14:G14"/>
    <mergeCell ref="H14:L14"/>
    <mergeCell ref="M14:Q14"/>
    <mergeCell ref="R14:W14"/>
    <mergeCell ref="AC14:AD14"/>
    <mergeCell ref="B3:G7"/>
    <mergeCell ref="R3:U3"/>
    <mergeCell ref="V3:AE3"/>
    <mergeCell ref="R4:U4"/>
    <mergeCell ref="V4:AE4"/>
    <mergeCell ref="R7:U7"/>
    <mergeCell ref="V7:AE7"/>
    <mergeCell ref="R5:U6"/>
    <mergeCell ref="V5:AE6"/>
    <mergeCell ref="C12:W12"/>
    <mergeCell ref="X12:AE12"/>
  </mergeCells>
  <phoneticPr fontId="1"/>
  <dataValidations count="4">
    <dataValidation type="whole" operator="greaterThanOrEqual" allowBlank="1" showInputMessage="1" showErrorMessage="1" errorTitle="注意" error="こちらには、整数しか入力できません。" sqref="H14:L14 J17:L17 J48:L48">
      <formula1>0</formula1>
    </dataValidation>
    <dataValidation type="whole" operator="greaterThanOrEqual" allowBlank="1" showErrorMessage="1" errorTitle="注意" error="こちらには、整数しか入力できません。" sqref="M19:O22">
      <formula1>0</formula1>
    </dataValidation>
    <dataValidation type="list" allowBlank="1" showInputMessage="1" showErrorMessage="1" sqref="T26:T32">
      <formula1>"○,―"</formula1>
    </dataValidation>
    <dataValidation type="list" allowBlank="1" showInputMessage="1" showErrorMessage="1" sqref="X43:AE46 X12">
      <formula1>"－,○"</formula1>
    </dataValidation>
  </dataValidations>
  <pageMargins left="0.23622047244094488" right="0.23622047244094488" top="0.3543307086614173" bottom="0.3543307086614173" header="0" footer="0"/>
  <pageSetup paperSize="9" scale="87" orientation="portrait" r:id="rId1"/>
  <headerFooter>
    <oddFooter xml:space="preserve">&amp;C
</oddFooter>
  </headerFooter>
  <rowBreaks count="1" manualBreakCount="1">
    <brk id="39" max="31"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39"/>
  <sheetViews>
    <sheetView showZeros="0" view="pageBreakPreview" zoomScaleNormal="100" zoomScaleSheetLayoutView="100" workbookViewId="0">
      <selection activeCell="X12" sqref="X12"/>
    </sheetView>
  </sheetViews>
  <sheetFormatPr defaultRowHeight="13.5"/>
  <cols>
    <col min="1" max="39" width="2.25" style="1" customWidth="1"/>
    <col min="40" max="16384" width="9" style="1"/>
  </cols>
  <sheetData>
    <row r="1" spans="1:39">
      <c r="A1" s="4" t="s">
        <v>22</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row>
    <row r="2" spans="1:39">
      <c r="A2" s="368" t="s">
        <v>100</v>
      </c>
      <c r="B2" s="369"/>
      <c r="C2" s="369"/>
      <c r="D2" s="369"/>
      <c r="E2" s="369"/>
      <c r="F2" s="369"/>
      <c r="G2" s="369"/>
      <c r="H2" s="369"/>
      <c r="I2" s="369"/>
      <c r="J2" s="369"/>
      <c r="K2" s="369"/>
      <c r="L2" s="369"/>
      <c r="M2" s="369"/>
      <c r="N2" s="369"/>
      <c r="O2" s="369"/>
      <c r="P2" s="369"/>
      <c r="Q2" s="369"/>
      <c r="R2" s="369"/>
      <c r="S2" s="369"/>
      <c r="T2" s="369"/>
      <c r="U2" s="369"/>
      <c r="V2" s="369"/>
      <c r="W2" s="369"/>
      <c r="X2" s="369"/>
      <c r="Y2" s="369"/>
      <c r="Z2" s="369"/>
      <c r="AA2" s="369"/>
      <c r="AB2" s="369"/>
      <c r="AC2" s="369"/>
      <c r="AD2" s="369"/>
      <c r="AE2" s="369"/>
      <c r="AF2" s="369"/>
      <c r="AG2" s="369"/>
      <c r="AH2" s="369"/>
      <c r="AI2" s="369"/>
      <c r="AJ2" s="369"/>
      <c r="AK2" s="369"/>
      <c r="AL2" s="369"/>
      <c r="AM2" s="369"/>
    </row>
    <row r="3" spans="1:39">
      <c r="A3" s="369"/>
      <c r="B3" s="369"/>
      <c r="C3" s="369"/>
      <c r="D3" s="369"/>
      <c r="E3" s="369"/>
      <c r="F3" s="369"/>
      <c r="G3" s="369"/>
      <c r="H3" s="369"/>
      <c r="I3" s="369"/>
      <c r="J3" s="369"/>
      <c r="K3" s="369"/>
      <c r="L3" s="369"/>
      <c r="M3" s="369"/>
      <c r="N3" s="369"/>
      <c r="O3" s="369"/>
      <c r="P3" s="369"/>
      <c r="Q3" s="369"/>
      <c r="R3" s="369"/>
      <c r="S3" s="369"/>
      <c r="T3" s="369"/>
      <c r="U3" s="369"/>
      <c r="V3" s="369"/>
      <c r="W3" s="369"/>
      <c r="X3" s="369"/>
      <c r="Y3" s="369"/>
      <c r="Z3" s="369"/>
      <c r="AA3" s="369"/>
      <c r="AB3" s="369"/>
      <c r="AC3" s="369"/>
      <c r="AD3" s="369"/>
      <c r="AE3" s="369"/>
      <c r="AF3" s="369"/>
      <c r="AG3" s="369"/>
      <c r="AH3" s="369"/>
      <c r="AI3" s="369"/>
      <c r="AJ3" s="369"/>
      <c r="AK3" s="369"/>
      <c r="AL3" s="369"/>
      <c r="AM3" s="369"/>
    </row>
    <row r="4" spans="1:39" ht="13.5" customHeight="1">
      <c r="A4" s="5"/>
      <c r="B4" s="5"/>
      <c r="C4" s="5"/>
      <c r="D4" s="5"/>
      <c r="E4" s="5"/>
      <c r="F4" s="5"/>
      <c r="G4" s="5"/>
      <c r="H4" s="5"/>
      <c r="I4" s="5"/>
      <c r="J4" s="5"/>
      <c r="K4" s="5"/>
      <c r="L4" s="5"/>
      <c r="M4" s="5"/>
      <c r="N4" s="5"/>
      <c r="O4" s="5"/>
      <c r="P4" s="5"/>
      <c r="Q4" s="5"/>
      <c r="R4" s="5"/>
      <c r="S4" s="4"/>
      <c r="T4" s="4"/>
      <c r="U4" s="4"/>
      <c r="V4" s="4"/>
      <c r="W4" s="4"/>
      <c r="X4" s="4"/>
      <c r="Y4" s="4"/>
      <c r="Z4" s="4"/>
      <c r="AA4" s="4"/>
      <c r="AB4" s="4"/>
      <c r="AC4" s="370">
        <v>44287</v>
      </c>
      <c r="AD4" s="370"/>
      <c r="AE4" s="370"/>
      <c r="AF4" s="370"/>
      <c r="AG4" s="370"/>
      <c r="AH4" s="370"/>
      <c r="AI4" s="370"/>
      <c r="AJ4" s="370"/>
      <c r="AK4" s="370"/>
      <c r="AL4" s="370"/>
      <c r="AM4" s="370"/>
    </row>
    <row r="5" spans="1:39" ht="13.5" customHeight="1" thickBot="1">
      <c r="A5" s="4" t="s">
        <v>7</v>
      </c>
      <c r="B5" s="5"/>
      <c r="C5" s="5"/>
      <c r="D5" s="5"/>
      <c r="E5" s="5"/>
      <c r="F5" s="5"/>
      <c r="G5" s="5"/>
      <c r="H5" s="5"/>
      <c r="I5" s="5"/>
      <c r="J5" s="5"/>
      <c r="K5" s="5"/>
      <c r="L5" s="5"/>
      <c r="M5" s="5"/>
      <c r="N5" s="5"/>
      <c r="O5" s="5"/>
      <c r="P5" s="5"/>
      <c r="Q5" s="5"/>
      <c r="R5" s="5"/>
      <c r="S5" s="4"/>
      <c r="T5" s="4"/>
      <c r="U5" s="4"/>
      <c r="V5" s="4"/>
      <c r="W5" s="4"/>
      <c r="X5" s="4"/>
      <c r="Y5" s="4"/>
      <c r="Z5" s="4"/>
      <c r="AA5" s="4"/>
      <c r="AB5" s="4"/>
      <c r="AC5" s="4"/>
      <c r="AD5" s="4"/>
      <c r="AE5" s="4"/>
      <c r="AF5" s="4"/>
      <c r="AG5" s="4"/>
      <c r="AH5" s="4"/>
      <c r="AI5" s="4"/>
      <c r="AJ5" s="4"/>
      <c r="AK5" s="4"/>
      <c r="AL5" s="4"/>
      <c r="AM5" s="4"/>
    </row>
    <row r="6" spans="1:39">
      <c r="A6" s="4"/>
      <c r="B6" s="4"/>
      <c r="C6" s="4"/>
      <c r="D6" s="4"/>
      <c r="E6" s="4"/>
      <c r="F6" s="4"/>
      <c r="G6" s="4"/>
      <c r="H6" s="4"/>
      <c r="I6" s="4"/>
      <c r="J6" s="4"/>
      <c r="K6" s="4"/>
      <c r="L6" s="4"/>
      <c r="M6" s="4"/>
      <c r="N6" s="4"/>
      <c r="O6" s="4"/>
      <c r="P6" s="4"/>
      <c r="Q6" s="4"/>
      <c r="R6" s="4"/>
      <c r="S6" s="4"/>
      <c r="T6" s="4"/>
      <c r="U6" s="4"/>
      <c r="V6" s="371" t="s">
        <v>1</v>
      </c>
      <c r="W6" s="372"/>
      <c r="X6" s="372"/>
      <c r="Y6" s="372"/>
      <c r="Z6" s="372"/>
      <c r="AA6" s="372"/>
      <c r="AB6" s="373"/>
      <c r="AC6" s="374" t="s">
        <v>67</v>
      </c>
      <c r="AD6" s="375"/>
      <c r="AE6" s="375"/>
      <c r="AF6" s="375"/>
      <c r="AG6" s="376">
        <f>'保育所積算表（処遇Ⅱ）'!Z2</f>
        <v>0</v>
      </c>
      <c r="AH6" s="376"/>
      <c r="AI6" s="376"/>
      <c r="AJ6" s="376"/>
      <c r="AK6" s="376"/>
      <c r="AL6" s="375" t="s">
        <v>68</v>
      </c>
      <c r="AM6" s="377"/>
    </row>
    <row r="7" spans="1:39">
      <c r="A7" s="4"/>
      <c r="B7" s="4"/>
      <c r="C7" s="4"/>
      <c r="D7" s="4"/>
      <c r="E7" s="4"/>
      <c r="F7" s="4"/>
      <c r="G7" s="4"/>
      <c r="H7" s="4"/>
      <c r="I7" s="4"/>
      <c r="J7" s="4"/>
      <c r="K7" s="4"/>
      <c r="L7" s="4"/>
      <c r="M7" s="4"/>
      <c r="N7" s="4"/>
      <c r="O7" s="4"/>
      <c r="P7" s="4"/>
      <c r="Q7" s="4"/>
      <c r="R7" s="4"/>
      <c r="S7" s="4"/>
      <c r="T7" s="4"/>
      <c r="U7" s="4"/>
      <c r="V7" s="390" t="s">
        <v>0</v>
      </c>
      <c r="W7" s="391"/>
      <c r="X7" s="391"/>
      <c r="Y7" s="391"/>
      <c r="Z7" s="391"/>
      <c r="AA7" s="391"/>
      <c r="AB7" s="392"/>
      <c r="AC7" s="393" t="s">
        <v>72</v>
      </c>
      <c r="AD7" s="391"/>
      <c r="AE7" s="391"/>
      <c r="AF7" s="391"/>
      <c r="AG7" s="391"/>
      <c r="AH7" s="391"/>
      <c r="AI7" s="391"/>
      <c r="AJ7" s="391"/>
      <c r="AK7" s="391"/>
      <c r="AL7" s="391"/>
      <c r="AM7" s="394"/>
    </row>
    <row r="8" spans="1:39">
      <c r="A8" s="4"/>
      <c r="B8" s="4"/>
      <c r="C8" s="4"/>
      <c r="D8" s="4"/>
      <c r="E8" s="4"/>
      <c r="F8" s="4"/>
      <c r="G8" s="4"/>
      <c r="H8" s="4"/>
      <c r="I8" s="4"/>
      <c r="J8" s="4"/>
      <c r="K8" s="4"/>
      <c r="L8" s="4"/>
      <c r="M8" s="4"/>
      <c r="N8" s="4"/>
      <c r="O8" s="4"/>
      <c r="P8" s="4"/>
      <c r="Q8" s="4"/>
      <c r="R8" s="4"/>
      <c r="S8" s="4"/>
      <c r="T8" s="4"/>
      <c r="U8" s="4"/>
      <c r="V8" s="390" t="s">
        <v>2</v>
      </c>
      <c r="W8" s="391"/>
      <c r="X8" s="391"/>
      <c r="Y8" s="391"/>
      <c r="Z8" s="391"/>
      <c r="AA8" s="391"/>
      <c r="AB8" s="392"/>
      <c r="AC8" s="395">
        <f>'保育所積算表（処遇Ⅱ）'!V4</f>
        <v>0</v>
      </c>
      <c r="AD8" s="396"/>
      <c r="AE8" s="396"/>
      <c r="AF8" s="396"/>
      <c r="AG8" s="396"/>
      <c r="AH8" s="396"/>
      <c r="AI8" s="396"/>
      <c r="AJ8" s="396"/>
      <c r="AK8" s="396"/>
      <c r="AL8" s="396"/>
      <c r="AM8" s="397"/>
    </row>
    <row r="9" spans="1:39">
      <c r="A9" s="4"/>
      <c r="B9" s="4"/>
      <c r="C9" s="4"/>
      <c r="D9" s="4"/>
      <c r="E9" s="4"/>
      <c r="F9" s="4"/>
      <c r="G9" s="4"/>
      <c r="H9" s="4"/>
      <c r="I9" s="4"/>
      <c r="J9" s="4"/>
      <c r="K9" s="4"/>
      <c r="L9" s="4"/>
      <c r="M9" s="4"/>
      <c r="N9" s="4"/>
      <c r="O9" s="4"/>
      <c r="P9" s="4"/>
      <c r="Q9" s="4"/>
      <c r="R9" s="4"/>
      <c r="S9" s="4"/>
      <c r="T9" s="4"/>
      <c r="U9" s="4"/>
      <c r="V9" s="378" t="s">
        <v>3</v>
      </c>
      <c r="W9" s="379"/>
      <c r="X9" s="379"/>
      <c r="Y9" s="379"/>
      <c r="Z9" s="379"/>
      <c r="AA9" s="379"/>
      <c r="AB9" s="380"/>
      <c r="AC9" s="384">
        <f>'保育所積算表（処遇Ⅱ）'!V5</f>
        <v>0</v>
      </c>
      <c r="AD9" s="385"/>
      <c r="AE9" s="385"/>
      <c r="AF9" s="385"/>
      <c r="AG9" s="385"/>
      <c r="AH9" s="385"/>
      <c r="AI9" s="385"/>
      <c r="AJ9" s="385"/>
      <c r="AK9" s="385"/>
      <c r="AL9" s="385"/>
      <c r="AM9" s="386"/>
    </row>
    <row r="10" spans="1:39">
      <c r="A10" s="4"/>
      <c r="B10" s="4"/>
      <c r="C10" s="4"/>
      <c r="D10" s="4"/>
      <c r="E10" s="4"/>
      <c r="F10" s="4"/>
      <c r="G10" s="4"/>
      <c r="H10" s="4"/>
      <c r="I10" s="4"/>
      <c r="J10" s="4"/>
      <c r="K10" s="4"/>
      <c r="L10" s="4"/>
      <c r="M10" s="4"/>
      <c r="N10" s="4"/>
      <c r="O10" s="4"/>
      <c r="P10" s="4"/>
      <c r="Q10" s="4"/>
      <c r="R10" s="4"/>
      <c r="S10" s="4"/>
      <c r="T10" s="4"/>
      <c r="U10" s="4"/>
      <c r="V10" s="381"/>
      <c r="W10" s="382"/>
      <c r="X10" s="382"/>
      <c r="Y10" s="382"/>
      <c r="Z10" s="382"/>
      <c r="AA10" s="382"/>
      <c r="AB10" s="383"/>
      <c r="AC10" s="387"/>
      <c r="AD10" s="388"/>
      <c r="AE10" s="388"/>
      <c r="AF10" s="388"/>
      <c r="AG10" s="388"/>
      <c r="AH10" s="388"/>
      <c r="AI10" s="388"/>
      <c r="AJ10" s="388"/>
      <c r="AK10" s="388"/>
      <c r="AL10" s="388"/>
      <c r="AM10" s="389"/>
    </row>
    <row r="11" spans="1:39" ht="14.25" thickBot="1">
      <c r="A11" s="4"/>
      <c r="B11" s="4"/>
      <c r="C11" s="4"/>
      <c r="D11" s="4"/>
      <c r="E11" s="4"/>
      <c r="F11" s="4"/>
      <c r="G11" s="4"/>
      <c r="H11" s="4"/>
      <c r="I11" s="4"/>
      <c r="J11" s="4"/>
      <c r="K11" s="4"/>
      <c r="L11" s="4"/>
      <c r="M11" s="4"/>
      <c r="N11" s="4"/>
      <c r="O11" s="4"/>
      <c r="P11" s="4"/>
      <c r="Q11" s="4"/>
      <c r="R11" s="4"/>
      <c r="S11" s="4"/>
      <c r="T11" s="4"/>
      <c r="U11" s="4"/>
      <c r="V11" s="344" t="s">
        <v>4</v>
      </c>
      <c r="W11" s="345"/>
      <c r="X11" s="345"/>
      <c r="Y11" s="345"/>
      <c r="Z11" s="345"/>
      <c r="AA11" s="345"/>
      <c r="AB11" s="346"/>
      <c r="AC11" s="365">
        <f>'保育所積算表（処遇Ⅱ）'!V7</f>
        <v>0</v>
      </c>
      <c r="AD11" s="366"/>
      <c r="AE11" s="366"/>
      <c r="AF11" s="366"/>
      <c r="AG11" s="366"/>
      <c r="AH11" s="366"/>
      <c r="AI11" s="366"/>
      <c r="AJ11" s="366"/>
      <c r="AK11" s="366"/>
      <c r="AL11" s="366"/>
      <c r="AM11" s="367"/>
    </row>
    <row r="12" spans="1:39">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row>
    <row r="13" spans="1:39">
      <c r="A13" s="4" t="s">
        <v>8</v>
      </c>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row>
    <row r="14" spans="1:39">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39">
      <c r="A15" s="4" t="s">
        <v>26</v>
      </c>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row>
    <row r="16" spans="1:39" ht="14.25" thickBot="1">
      <c r="A16" s="6" t="s">
        <v>73</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8"/>
    </row>
    <row r="17" spans="1:39">
      <c r="A17" s="9"/>
      <c r="B17" s="334" t="s">
        <v>10</v>
      </c>
      <c r="C17" s="335"/>
      <c r="D17" s="335"/>
      <c r="E17" s="335"/>
      <c r="F17" s="335"/>
      <c r="G17" s="335"/>
      <c r="H17" s="335"/>
      <c r="I17" s="335"/>
      <c r="J17" s="335"/>
      <c r="K17" s="335"/>
      <c r="L17" s="335"/>
      <c r="M17" s="335"/>
      <c r="N17" s="335"/>
      <c r="O17" s="335"/>
      <c r="P17" s="335"/>
      <c r="Q17" s="335"/>
      <c r="R17" s="335"/>
      <c r="S17" s="335"/>
      <c r="T17" s="335"/>
      <c r="U17" s="335"/>
      <c r="V17" s="335"/>
      <c r="W17" s="335"/>
      <c r="X17" s="335"/>
      <c r="Y17" s="335"/>
      <c r="Z17" s="335"/>
      <c r="AA17" s="335"/>
      <c r="AB17" s="335"/>
      <c r="AC17" s="335"/>
      <c r="AD17" s="335"/>
      <c r="AE17" s="335"/>
      <c r="AF17" s="335"/>
      <c r="AG17" s="338" t="str">
        <f>IF('保育所積算表（処遇Ⅱ）'!X12="○","該当","非該当")</f>
        <v>非該当</v>
      </c>
      <c r="AH17" s="339"/>
      <c r="AI17" s="339"/>
      <c r="AJ17" s="339"/>
      <c r="AK17" s="339"/>
      <c r="AL17" s="339"/>
      <c r="AM17" s="340"/>
    </row>
    <row r="18" spans="1:39" ht="14.25" thickBot="1">
      <c r="A18" s="10"/>
      <c r="B18" s="336"/>
      <c r="C18" s="337"/>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41"/>
      <c r="AH18" s="342"/>
      <c r="AI18" s="342"/>
      <c r="AJ18" s="342"/>
      <c r="AK18" s="342"/>
      <c r="AL18" s="342"/>
      <c r="AM18" s="343"/>
    </row>
    <row r="19" spans="1:39">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row>
    <row r="20" spans="1:39" ht="14.25" thickBot="1">
      <c r="A20" s="4" t="s">
        <v>11</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row>
    <row r="21" spans="1:39" ht="23.25" customHeight="1" thickBot="1">
      <c r="A21" s="44" t="s">
        <v>75</v>
      </c>
      <c r="B21" s="11" t="s">
        <v>16</v>
      </c>
      <c r="C21" s="12"/>
      <c r="D21" s="12"/>
      <c r="E21" s="12"/>
      <c r="F21" s="12"/>
      <c r="G21" s="12"/>
      <c r="H21" s="11"/>
      <c r="I21" s="13"/>
      <c r="J21" s="14"/>
      <c r="K21" s="14"/>
      <c r="L21" s="14"/>
      <c r="M21" s="14"/>
      <c r="N21" s="14"/>
      <c r="O21" s="14"/>
      <c r="P21" s="14"/>
      <c r="Q21" s="14"/>
      <c r="R21" s="14"/>
      <c r="S21" s="14"/>
      <c r="T21" s="14"/>
      <c r="U21" s="14"/>
      <c r="V21" s="14"/>
      <c r="W21" s="14"/>
      <c r="X21" s="14"/>
      <c r="Y21" s="14"/>
      <c r="Z21" s="347"/>
      <c r="AA21" s="348"/>
      <c r="AB21" s="348"/>
      <c r="AC21" s="348"/>
      <c r="AD21" s="348"/>
      <c r="AE21" s="348"/>
      <c r="AF21" s="349"/>
      <c r="AG21" s="350" t="str">
        <f>IF(AG17="該当",'保育所積算表（処遇Ⅱ）'!AA34,"―")</f>
        <v>―</v>
      </c>
      <c r="AH21" s="351"/>
      <c r="AI21" s="351"/>
      <c r="AJ21" s="351"/>
      <c r="AK21" s="351"/>
      <c r="AL21" s="351"/>
      <c r="AM21" s="352"/>
    </row>
    <row r="22" spans="1:39" ht="23.25" customHeight="1">
      <c r="A22" s="358" t="s">
        <v>13</v>
      </c>
      <c r="B22" s="356" t="s">
        <v>17</v>
      </c>
      <c r="C22" s="356"/>
      <c r="D22" s="356"/>
      <c r="E22" s="356"/>
      <c r="F22" s="356"/>
      <c r="G22" s="356"/>
      <c r="H22" s="15" t="s">
        <v>18</v>
      </c>
      <c r="I22" s="16"/>
      <c r="J22" s="17"/>
      <c r="K22" s="17"/>
      <c r="L22" s="17"/>
      <c r="M22" s="17"/>
      <c r="N22" s="17"/>
      <c r="O22" s="17"/>
      <c r="P22" s="17"/>
      <c r="Q22" s="17"/>
      <c r="R22" s="17"/>
      <c r="S22" s="17"/>
      <c r="T22" s="17"/>
      <c r="U22" s="17"/>
      <c r="V22" s="17"/>
      <c r="W22" s="17"/>
      <c r="X22" s="17"/>
      <c r="Y22" s="17"/>
      <c r="Z22" s="18"/>
      <c r="AA22" s="19"/>
      <c r="AB22" s="19"/>
      <c r="AC22" s="19"/>
      <c r="AD22" s="19"/>
      <c r="AE22" s="19"/>
      <c r="AF22" s="20"/>
      <c r="AG22" s="353" t="str">
        <f>IF(AG17="該当",'保育所積算表（処遇Ⅱ）'!AA36,"―")</f>
        <v>―</v>
      </c>
      <c r="AH22" s="354"/>
      <c r="AI22" s="354"/>
      <c r="AJ22" s="354"/>
      <c r="AK22" s="354"/>
      <c r="AL22" s="354"/>
      <c r="AM22" s="355"/>
    </row>
    <row r="23" spans="1:39" ht="23.25" customHeight="1" thickBot="1">
      <c r="A23" s="359"/>
      <c r="B23" s="357"/>
      <c r="C23" s="357"/>
      <c r="D23" s="357"/>
      <c r="E23" s="357"/>
      <c r="F23" s="357"/>
      <c r="G23" s="357"/>
      <c r="H23" s="21" t="s">
        <v>19</v>
      </c>
      <c r="I23" s="22"/>
      <c r="J23" s="23"/>
      <c r="K23" s="23"/>
      <c r="L23" s="23"/>
      <c r="M23" s="23"/>
      <c r="N23" s="23"/>
      <c r="O23" s="23"/>
      <c r="P23" s="23"/>
      <c r="Q23" s="23"/>
      <c r="R23" s="23"/>
      <c r="S23" s="23"/>
      <c r="T23" s="23"/>
      <c r="U23" s="23"/>
      <c r="V23" s="23"/>
      <c r="W23" s="23"/>
      <c r="X23" s="23"/>
      <c r="Y23" s="23"/>
      <c r="Z23" s="24"/>
      <c r="AA23" s="25"/>
      <c r="AB23" s="25"/>
      <c r="AC23" s="25"/>
      <c r="AD23" s="25"/>
      <c r="AE23" s="25"/>
      <c r="AF23" s="26"/>
      <c r="AG23" s="360" t="str">
        <f>IF(AG17="該当",'保育所積算表（処遇Ⅱ）'!AA38,"―")</f>
        <v>―</v>
      </c>
      <c r="AH23" s="361"/>
      <c r="AI23" s="361"/>
      <c r="AJ23" s="361"/>
      <c r="AK23" s="361"/>
      <c r="AL23" s="361"/>
      <c r="AM23" s="362"/>
    </row>
    <row r="24" spans="1:39" ht="23.25" customHeight="1">
      <c r="A24" s="50"/>
      <c r="B24" s="50"/>
      <c r="C24" s="50"/>
      <c r="D24" s="50"/>
      <c r="E24" s="50"/>
      <c r="F24" s="50"/>
      <c r="G24" s="50"/>
      <c r="H24" s="27"/>
      <c r="I24" s="28"/>
      <c r="J24" s="29"/>
      <c r="K24" s="29"/>
      <c r="L24" s="29"/>
      <c r="M24" s="29"/>
      <c r="N24" s="29"/>
      <c r="O24" s="29"/>
      <c r="P24" s="29"/>
      <c r="Q24" s="29"/>
      <c r="R24" s="29"/>
      <c r="S24" s="29"/>
      <c r="T24" s="29"/>
      <c r="U24" s="29"/>
      <c r="V24" s="29"/>
      <c r="W24" s="29"/>
      <c r="X24" s="29"/>
      <c r="Y24" s="29"/>
      <c r="Z24" s="30"/>
      <c r="AA24" s="31"/>
      <c r="AB24" s="31"/>
      <c r="AC24" s="31"/>
      <c r="AD24" s="31"/>
      <c r="AE24" s="31"/>
      <c r="AF24" s="31"/>
      <c r="AG24" s="32"/>
      <c r="AH24" s="32"/>
      <c r="AI24" s="32"/>
      <c r="AJ24" s="32"/>
      <c r="AK24" s="32"/>
      <c r="AL24" s="32"/>
      <c r="AM24" s="32"/>
    </row>
    <row r="25" spans="1:39">
      <c r="A25" s="4"/>
      <c r="B25" s="4"/>
      <c r="C25" s="4"/>
      <c r="D25" s="4"/>
      <c r="E25" s="4"/>
      <c r="F25" s="4"/>
      <c r="G25" s="4"/>
      <c r="H25" s="33"/>
      <c r="I25" s="33"/>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row>
    <row r="26" spans="1:39">
      <c r="A26" s="4" t="s">
        <v>27</v>
      </c>
      <c r="B26" s="4"/>
      <c r="C26" s="4"/>
      <c r="D26" s="4"/>
      <c r="E26" s="4"/>
      <c r="F26" s="4"/>
      <c r="G26" s="4"/>
      <c r="H26" s="33"/>
      <c r="I26" s="33"/>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row>
    <row r="27" spans="1:39" ht="14.25" thickBot="1">
      <c r="A27" s="6" t="s">
        <v>74</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8"/>
    </row>
    <row r="28" spans="1:39">
      <c r="A28" s="9"/>
      <c r="B28" s="334" t="s">
        <v>28</v>
      </c>
      <c r="C28" s="335"/>
      <c r="D28" s="335"/>
      <c r="E28" s="335"/>
      <c r="F28" s="335"/>
      <c r="G28" s="335"/>
      <c r="H28" s="335"/>
      <c r="I28" s="335"/>
      <c r="J28" s="335"/>
      <c r="K28" s="335"/>
      <c r="L28" s="335"/>
      <c r="M28" s="335"/>
      <c r="N28" s="335"/>
      <c r="O28" s="335"/>
      <c r="P28" s="335"/>
      <c r="Q28" s="335"/>
      <c r="R28" s="335"/>
      <c r="S28" s="335"/>
      <c r="T28" s="335"/>
      <c r="U28" s="335"/>
      <c r="V28" s="335"/>
      <c r="W28" s="335"/>
      <c r="X28" s="335"/>
      <c r="Y28" s="335"/>
      <c r="Z28" s="335"/>
      <c r="AA28" s="335"/>
      <c r="AB28" s="335"/>
      <c r="AC28" s="335"/>
      <c r="AD28" s="335"/>
      <c r="AE28" s="335"/>
      <c r="AF28" s="335"/>
      <c r="AG28" s="338" t="str">
        <f>IF('保育所積算表（処遇Ⅱ）'!X43="○","該当","非該当")</f>
        <v>非該当</v>
      </c>
      <c r="AH28" s="339"/>
      <c r="AI28" s="339"/>
      <c r="AJ28" s="339"/>
      <c r="AK28" s="339"/>
      <c r="AL28" s="339"/>
      <c r="AM28" s="340"/>
    </row>
    <row r="29" spans="1:39" ht="14.25" thickBot="1">
      <c r="A29" s="9"/>
      <c r="B29" s="336"/>
      <c r="C29" s="337"/>
      <c r="D29" s="337"/>
      <c r="E29" s="337"/>
      <c r="F29" s="337"/>
      <c r="G29" s="337"/>
      <c r="H29" s="337"/>
      <c r="I29" s="337"/>
      <c r="J29" s="337"/>
      <c r="K29" s="337"/>
      <c r="L29" s="337"/>
      <c r="M29" s="337"/>
      <c r="N29" s="337"/>
      <c r="O29" s="337"/>
      <c r="P29" s="337"/>
      <c r="Q29" s="337"/>
      <c r="R29" s="337"/>
      <c r="S29" s="337"/>
      <c r="T29" s="337"/>
      <c r="U29" s="337"/>
      <c r="V29" s="337"/>
      <c r="W29" s="337"/>
      <c r="X29" s="337"/>
      <c r="Y29" s="337"/>
      <c r="Z29" s="337"/>
      <c r="AA29" s="337"/>
      <c r="AB29" s="337"/>
      <c r="AC29" s="337"/>
      <c r="AD29" s="337"/>
      <c r="AE29" s="337"/>
      <c r="AF29" s="337"/>
      <c r="AG29" s="341"/>
      <c r="AH29" s="342"/>
      <c r="AI29" s="342"/>
      <c r="AJ29" s="342"/>
      <c r="AK29" s="342"/>
      <c r="AL29" s="342"/>
      <c r="AM29" s="343"/>
    </row>
    <row r="30" spans="1:39">
      <c r="A30" s="34"/>
      <c r="B30" s="334" t="s">
        <v>66</v>
      </c>
      <c r="C30" s="335"/>
      <c r="D30" s="335"/>
      <c r="E30" s="335"/>
      <c r="F30" s="335"/>
      <c r="G30" s="335"/>
      <c r="H30" s="335"/>
      <c r="I30" s="335"/>
      <c r="J30" s="335"/>
      <c r="K30" s="335"/>
      <c r="L30" s="335"/>
      <c r="M30" s="335"/>
      <c r="N30" s="335"/>
      <c r="O30" s="335"/>
      <c r="P30" s="335"/>
      <c r="Q30" s="335"/>
      <c r="R30" s="335"/>
      <c r="S30" s="335"/>
      <c r="T30" s="335"/>
      <c r="U30" s="335"/>
      <c r="V30" s="335"/>
      <c r="W30" s="335"/>
      <c r="X30" s="335"/>
      <c r="Y30" s="335"/>
      <c r="Z30" s="335"/>
      <c r="AA30" s="335"/>
      <c r="AB30" s="335"/>
      <c r="AC30" s="335"/>
      <c r="AD30" s="335"/>
      <c r="AE30" s="335"/>
      <c r="AF30" s="363"/>
      <c r="AG30" s="338" t="str">
        <f>IF('保育所積算表（処遇Ⅱ）'!X45="○","該当","非該当")</f>
        <v>非該当</v>
      </c>
      <c r="AH30" s="339"/>
      <c r="AI30" s="339"/>
      <c r="AJ30" s="339"/>
      <c r="AK30" s="339"/>
      <c r="AL30" s="339"/>
      <c r="AM30" s="340"/>
    </row>
    <row r="31" spans="1:39" ht="14.25" customHeight="1" thickBot="1">
      <c r="A31" s="35"/>
      <c r="B31" s="336"/>
      <c r="C31" s="337"/>
      <c r="D31" s="337"/>
      <c r="E31" s="337"/>
      <c r="F31" s="337"/>
      <c r="G31" s="337"/>
      <c r="H31" s="337"/>
      <c r="I31" s="337"/>
      <c r="J31" s="337"/>
      <c r="K31" s="337"/>
      <c r="L31" s="337"/>
      <c r="M31" s="337"/>
      <c r="N31" s="337"/>
      <c r="O31" s="337"/>
      <c r="P31" s="337"/>
      <c r="Q31" s="337"/>
      <c r="R31" s="337"/>
      <c r="S31" s="337"/>
      <c r="T31" s="337"/>
      <c r="U31" s="337"/>
      <c r="V31" s="337"/>
      <c r="W31" s="337"/>
      <c r="X31" s="337"/>
      <c r="Y31" s="337"/>
      <c r="Z31" s="337"/>
      <c r="AA31" s="337"/>
      <c r="AB31" s="337"/>
      <c r="AC31" s="337"/>
      <c r="AD31" s="337"/>
      <c r="AE31" s="337"/>
      <c r="AF31" s="364"/>
      <c r="AG31" s="341"/>
      <c r="AH31" s="342"/>
      <c r="AI31" s="342"/>
      <c r="AJ31" s="342"/>
      <c r="AK31" s="342"/>
      <c r="AL31" s="342"/>
      <c r="AM31" s="343"/>
    </row>
    <row r="32" spans="1:39" ht="14.25" customHeight="1">
      <c r="A32" s="29"/>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50"/>
      <c r="AH32" s="50"/>
      <c r="AI32" s="50"/>
      <c r="AJ32" s="50"/>
      <c r="AK32" s="50"/>
      <c r="AL32" s="50"/>
      <c r="AM32" s="50"/>
    </row>
    <row r="33" spans="1:39">
      <c r="A33" s="29"/>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50"/>
      <c r="AH33" s="50"/>
      <c r="AI33" s="50"/>
      <c r="AJ33" s="50"/>
      <c r="AK33" s="50"/>
      <c r="AL33" s="50"/>
      <c r="AM33" s="50"/>
    </row>
    <row r="34" spans="1:39" s="3" customFormat="1" ht="14.25" thickBot="1">
      <c r="A34" s="4" t="s">
        <v>11</v>
      </c>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row>
    <row r="35" spans="1:39" s="2" customFormat="1" ht="23.25" customHeight="1" thickBot="1">
      <c r="A35" s="37" t="s">
        <v>77</v>
      </c>
      <c r="B35" s="11"/>
      <c r="C35" s="12"/>
      <c r="D35" s="12"/>
      <c r="E35" s="12"/>
      <c r="F35" s="12"/>
      <c r="G35" s="12"/>
      <c r="H35" s="11"/>
      <c r="I35" s="13"/>
      <c r="J35" s="14"/>
      <c r="K35" s="14"/>
      <c r="L35" s="14"/>
      <c r="M35" s="14"/>
      <c r="N35" s="14"/>
      <c r="O35" s="14"/>
      <c r="P35" s="14"/>
      <c r="Q35" s="14"/>
      <c r="R35" s="14"/>
      <c r="S35" s="14"/>
      <c r="T35" s="14"/>
      <c r="U35" s="14"/>
      <c r="V35" s="14"/>
      <c r="W35" s="14"/>
      <c r="X35" s="14"/>
      <c r="Y35" s="14"/>
      <c r="Z35" s="38"/>
      <c r="AA35" s="39"/>
      <c r="AB35" s="39"/>
      <c r="AC35" s="39"/>
      <c r="AD35" s="39"/>
      <c r="AE35" s="39"/>
      <c r="AF35" s="40"/>
      <c r="AG35" s="350" t="str">
        <f>IF(AND(AG28="該当",AG30="該当"),'保育所積算表（処遇Ⅱ）'!AA53,"―")</f>
        <v>―</v>
      </c>
      <c r="AH35" s="351"/>
      <c r="AI35" s="351"/>
      <c r="AJ35" s="351"/>
      <c r="AK35" s="351"/>
      <c r="AL35" s="351"/>
      <c r="AM35" s="352"/>
    </row>
    <row r="36" spans="1:39" s="3" customForma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row>
    <row r="37" spans="1:39" s="3" customFormat="1" ht="13.5" customHeight="1">
      <c r="A37" s="333" t="s">
        <v>71</v>
      </c>
      <c r="B37" s="333"/>
      <c r="C37" s="333"/>
      <c r="D37" s="333"/>
      <c r="E37" s="333"/>
      <c r="F37" s="333"/>
      <c r="G37" s="333"/>
      <c r="H37" s="333"/>
      <c r="I37" s="333"/>
      <c r="J37" s="333"/>
      <c r="K37" s="333"/>
      <c r="L37" s="333"/>
      <c r="M37" s="333"/>
      <c r="N37" s="333"/>
      <c r="O37" s="333"/>
      <c r="P37" s="333"/>
      <c r="Q37" s="333"/>
      <c r="R37" s="333"/>
      <c r="S37" s="333"/>
      <c r="T37" s="333"/>
      <c r="U37" s="333"/>
      <c r="V37" s="333"/>
      <c r="W37" s="333"/>
      <c r="X37" s="333"/>
      <c r="Y37" s="333"/>
      <c r="Z37" s="333"/>
      <c r="AA37" s="333"/>
      <c r="AB37" s="333"/>
      <c r="AC37" s="333"/>
      <c r="AD37" s="333"/>
      <c r="AE37" s="333"/>
      <c r="AF37" s="333"/>
      <c r="AG37" s="333"/>
      <c r="AH37" s="333"/>
      <c r="AI37" s="333"/>
      <c r="AJ37" s="333"/>
      <c r="AK37" s="333"/>
      <c r="AL37" s="333"/>
      <c r="AM37" s="333"/>
    </row>
    <row r="38" spans="1:39" s="3" customFormat="1">
      <c r="A38" s="333"/>
      <c r="B38" s="333"/>
      <c r="C38" s="333"/>
      <c r="D38" s="333"/>
      <c r="E38" s="333"/>
      <c r="F38" s="333"/>
      <c r="G38" s="333"/>
      <c r="H38" s="333"/>
      <c r="I38" s="333"/>
      <c r="J38" s="333"/>
      <c r="K38" s="333"/>
      <c r="L38" s="333"/>
      <c r="M38" s="333"/>
      <c r="N38" s="333"/>
      <c r="O38" s="333"/>
      <c r="P38" s="333"/>
      <c r="Q38" s="333"/>
      <c r="R38" s="333"/>
      <c r="S38" s="333"/>
      <c r="T38" s="333"/>
      <c r="U38" s="333"/>
      <c r="V38" s="333"/>
      <c r="W38" s="333"/>
      <c r="X38" s="333"/>
      <c r="Y38" s="333"/>
      <c r="Z38" s="333"/>
      <c r="AA38" s="333"/>
      <c r="AB38" s="333"/>
      <c r="AC38" s="333"/>
      <c r="AD38" s="333"/>
      <c r="AE38" s="333"/>
      <c r="AF38" s="333"/>
      <c r="AG38" s="333"/>
      <c r="AH38" s="333"/>
      <c r="AI38" s="333"/>
      <c r="AJ38" s="333"/>
      <c r="AK38" s="333"/>
      <c r="AL38" s="333"/>
      <c r="AM38" s="333"/>
    </row>
    <row r="39" spans="1:39" s="3" customFormat="1">
      <c r="A39" s="333"/>
      <c r="B39" s="333"/>
      <c r="C39" s="333"/>
      <c r="D39" s="333"/>
      <c r="E39" s="333"/>
      <c r="F39" s="333"/>
      <c r="G39" s="333"/>
      <c r="H39" s="333"/>
      <c r="I39" s="333"/>
      <c r="J39" s="333"/>
      <c r="K39" s="333"/>
      <c r="L39" s="333"/>
      <c r="M39" s="333"/>
      <c r="N39" s="333"/>
      <c r="O39" s="333"/>
      <c r="P39" s="333"/>
      <c r="Q39" s="333"/>
      <c r="R39" s="333"/>
      <c r="S39" s="333"/>
      <c r="T39" s="333"/>
      <c r="U39" s="333"/>
      <c r="V39" s="333"/>
      <c r="W39" s="333"/>
      <c r="X39" s="333"/>
      <c r="Y39" s="333"/>
      <c r="Z39" s="333"/>
      <c r="AA39" s="333"/>
      <c r="AB39" s="333"/>
      <c r="AC39" s="333"/>
      <c r="AD39" s="333"/>
      <c r="AE39" s="333"/>
      <c r="AF39" s="333"/>
      <c r="AG39" s="333"/>
      <c r="AH39" s="333"/>
      <c r="AI39" s="333"/>
      <c r="AJ39" s="333"/>
      <c r="AK39" s="333"/>
      <c r="AL39" s="333"/>
      <c r="AM39" s="333"/>
    </row>
  </sheetData>
  <sheetProtection password="9207" sheet="1" formatCells="0"/>
  <mergeCells count="28">
    <mergeCell ref="V9:AB10"/>
    <mergeCell ref="AC9:AM10"/>
    <mergeCell ref="V7:AB7"/>
    <mergeCell ref="AC7:AM7"/>
    <mergeCell ref="V8:AB8"/>
    <mergeCell ref="AC8:AM8"/>
    <mergeCell ref="A2:AM3"/>
    <mergeCell ref="AC4:AM4"/>
    <mergeCell ref="V6:AB6"/>
    <mergeCell ref="AC6:AF6"/>
    <mergeCell ref="AG6:AK6"/>
    <mergeCell ref="AL6:AM6"/>
    <mergeCell ref="A37:AM39"/>
    <mergeCell ref="B17:AF18"/>
    <mergeCell ref="AG17:AM18"/>
    <mergeCell ref="V11:AB11"/>
    <mergeCell ref="B28:AF29"/>
    <mergeCell ref="AG28:AM29"/>
    <mergeCell ref="Z21:AF21"/>
    <mergeCell ref="AG21:AM21"/>
    <mergeCell ref="AG22:AM22"/>
    <mergeCell ref="B22:G23"/>
    <mergeCell ref="A22:A23"/>
    <mergeCell ref="AG23:AM23"/>
    <mergeCell ref="B30:AF31"/>
    <mergeCell ref="AG30:AM31"/>
    <mergeCell ref="AG35:AM35"/>
    <mergeCell ref="AC11:AM11"/>
  </mergeCells>
  <phoneticPr fontId="1"/>
  <dataValidations count="1">
    <dataValidation type="list" allowBlank="1" showInputMessage="1" showErrorMessage="1" sqref="AG33:AM33">
      <formula1>"該当,非該当"</formula1>
    </dataValidation>
  </dataValidations>
  <pageMargins left="0.7" right="0.7" top="0.75" bottom="0.75" header="0.3" footer="0.3"/>
  <pageSetup paperSize="9" scale="95"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90"/>
  <sheetViews>
    <sheetView view="pageBreakPreview" zoomScale="98" zoomScaleNormal="100" zoomScaleSheetLayoutView="98" workbookViewId="0">
      <selection activeCell="A2" sqref="A2:Q3"/>
    </sheetView>
  </sheetViews>
  <sheetFormatPr defaultColWidth="9" defaultRowHeight="13.5"/>
  <cols>
    <col min="1" max="1" width="2" style="91" customWidth="1"/>
    <col min="2" max="2" width="1.5" style="91" customWidth="1"/>
    <col min="3" max="3" width="14.125" style="91" customWidth="1"/>
    <col min="4" max="4" width="8" style="91" customWidth="1"/>
    <col min="5" max="16" width="7" style="91" customWidth="1"/>
    <col min="17" max="17" width="9.125" style="91" customWidth="1"/>
    <col min="18" max="16384" width="9" style="91"/>
  </cols>
  <sheetData>
    <row r="1" spans="1:17" ht="14.25">
      <c r="A1" s="89"/>
      <c r="B1" s="90"/>
      <c r="C1" s="89"/>
      <c r="D1" s="89"/>
      <c r="E1" s="89"/>
      <c r="F1" s="89"/>
      <c r="G1" s="89"/>
      <c r="H1" s="89"/>
      <c r="I1" s="89"/>
      <c r="J1" s="89"/>
      <c r="K1" s="89"/>
      <c r="L1" s="89"/>
      <c r="M1" s="89"/>
      <c r="N1" s="89"/>
      <c r="O1" s="89"/>
      <c r="P1" s="89"/>
      <c r="Q1" s="89"/>
    </row>
    <row r="2" spans="1:17" ht="18.75" customHeight="1">
      <c r="A2" s="398" t="s">
        <v>101</v>
      </c>
      <c r="B2" s="398"/>
      <c r="C2" s="398"/>
      <c r="D2" s="398"/>
      <c r="E2" s="398"/>
      <c r="F2" s="398"/>
      <c r="G2" s="398"/>
      <c r="H2" s="398"/>
      <c r="I2" s="398"/>
      <c r="J2" s="398"/>
      <c r="K2" s="398"/>
      <c r="L2" s="398"/>
      <c r="M2" s="398"/>
      <c r="N2" s="398"/>
      <c r="O2" s="398"/>
      <c r="P2" s="398"/>
      <c r="Q2" s="398"/>
    </row>
    <row r="3" spans="1:17" ht="17.25" customHeight="1">
      <c r="A3" s="398"/>
      <c r="B3" s="398"/>
      <c r="C3" s="398"/>
      <c r="D3" s="398"/>
      <c r="E3" s="398"/>
      <c r="F3" s="398"/>
      <c r="G3" s="398"/>
      <c r="H3" s="398"/>
      <c r="I3" s="398"/>
      <c r="J3" s="398"/>
      <c r="K3" s="398"/>
      <c r="L3" s="398"/>
      <c r="M3" s="398"/>
      <c r="N3" s="398"/>
      <c r="O3" s="398"/>
      <c r="P3" s="398"/>
      <c r="Q3" s="398"/>
    </row>
    <row r="4" spans="1:17" ht="18" customHeight="1" thickBot="1">
      <c r="A4" s="89"/>
      <c r="B4" s="92"/>
      <c r="C4" s="92"/>
      <c r="D4" s="89"/>
      <c r="E4" s="89"/>
      <c r="F4" s="89"/>
      <c r="G4" s="89"/>
      <c r="H4" s="89"/>
      <c r="I4" s="89"/>
      <c r="J4" s="89"/>
      <c r="K4" s="89"/>
      <c r="L4" s="89"/>
      <c r="M4" s="89"/>
      <c r="N4" s="89"/>
      <c r="O4" s="89"/>
      <c r="P4" s="89"/>
      <c r="Q4" s="89"/>
    </row>
    <row r="5" spans="1:17" ht="18" customHeight="1" thickBot="1">
      <c r="A5" s="89"/>
      <c r="B5" s="92"/>
      <c r="C5" s="92"/>
      <c r="D5" s="89"/>
      <c r="E5" s="89"/>
      <c r="F5" s="89"/>
      <c r="G5" s="89"/>
      <c r="H5" s="399" t="s">
        <v>102</v>
      </c>
      <c r="I5" s="400"/>
      <c r="J5" s="400"/>
      <c r="K5" s="400"/>
      <c r="L5" s="401"/>
      <c r="M5" s="402"/>
      <c r="N5" s="403"/>
      <c r="O5" s="403"/>
      <c r="P5" s="403"/>
      <c r="Q5" s="404"/>
    </row>
    <row r="6" spans="1:17" ht="18" customHeight="1">
      <c r="A6" s="89"/>
      <c r="B6" s="92"/>
      <c r="C6" s="92"/>
      <c r="D6" s="89"/>
      <c r="E6" s="89"/>
      <c r="F6" s="89"/>
      <c r="G6" s="89"/>
      <c r="H6" s="93"/>
      <c r="I6" s="93"/>
      <c r="J6" s="93"/>
      <c r="K6" s="93"/>
      <c r="L6" s="93"/>
      <c r="M6" s="93"/>
      <c r="N6" s="93"/>
      <c r="O6" s="93"/>
      <c r="P6" s="93"/>
      <c r="Q6" s="93"/>
    </row>
    <row r="7" spans="1:17" ht="18" customHeight="1">
      <c r="A7" s="89"/>
      <c r="B7" s="89" t="s">
        <v>103</v>
      </c>
      <c r="C7" s="89"/>
      <c r="D7" s="89"/>
      <c r="E7" s="89"/>
      <c r="F7" s="89"/>
      <c r="G7" s="89"/>
      <c r="H7" s="93"/>
      <c r="I7" s="93"/>
      <c r="J7" s="93"/>
      <c r="K7" s="93"/>
      <c r="L7" s="93"/>
      <c r="M7" s="93"/>
      <c r="N7" s="93"/>
      <c r="O7" s="93"/>
      <c r="P7" s="93"/>
      <c r="Q7" s="93"/>
    </row>
    <row r="8" spans="1:17" ht="18" customHeight="1">
      <c r="A8" s="89"/>
      <c r="B8" s="89" t="s">
        <v>104</v>
      </c>
      <c r="C8" s="89"/>
      <c r="D8" s="89"/>
      <c r="E8" s="89"/>
      <c r="F8" s="89"/>
      <c r="G8" s="89"/>
      <c r="H8" s="93"/>
      <c r="I8" s="93"/>
      <c r="J8" s="93"/>
      <c r="K8" s="93"/>
      <c r="L8" s="93"/>
      <c r="M8" s="93"/>
      <c r="N8" s="93"/>
      <c r="O8" s="93"/>
      <c r="P8" s="93"/>
      <c r="Q8" s="93"/>
    </row>
    <row r="9" spans="1:17" ht="18" customHeight="1">
      <c r="A9" s="89"/>
      <c r="B9" s="89" t="s">
        <v>105</v>
      </c>
      <c r="C9" s="94"/>
      <c r="D9" s="89"/>
      <c r="E9" s="89"/>
      <c r="F9" s="89"/>
      <c r="G9" s="89"/>
      <c r="H9" s="93"/>
      <c r="I9" s="93"/>
      <c r="J9" s="93"/>
      <c r="K9" s="93"/>
      <c r="L9" s="93"/>
      <c r="M9" s="93"/>
      <c r="N9" s="93"/>
      <c r="O9" s="93"/>
      <c r="P9" s="93"/>
      <c r="Q9" s="93"/>
    </row>
    <row r="10" spans="1:17" ht="18" customHeight="1">
      <c r="A10" s="89"/>
      <c r="B10" s="94"/>
      <c r="C10" s="94"/>
      <c r="D10" s="89"/>
      <c r="E10" s="89"/>
      <c r="F10" s="89"/>
      <c r="G10" s="89"/>
      <c r="H10" s="93"/>
      <c r="I10" s="93"/>
      <c r="J10" s="93"/>
      <c r="K10" s="93"/>
      <c r="L10" s="93"/>
      <c r="M10" s="93"/>
      <c r="N10" s="93"/>
      <c r="O10" s="93"/>
      <c r="P10" s="93"/>
      <c r="Q10" s="93"/>
    </row>
    <row r="11" spans="1:17" ht="18" customHeight="1" thickBot="1">
      <c r="A11" s="95" t="s">
        <v>106</v>
      </c>
      <c r="B11" s="89"/>
      <c r="C11" s="89"/>
      <c r="D11" s="89"/>
      <c r="E11" s="89"/>
      <c r="F11" s="89"/>
      <c r="G11" s="89"/>
      <c r="H11" s="89"/>
      <c r="I11" s="89"/>
      <c r="J11" s="89"/>
      <c r="K11" s="89"/>
      <c r="L11" s="89"/>
      <c r="M11" s="89"/>
      <c r="N11" s="89"/>
      <c r="O11" s="89"/>
      <c r="P11" s="89"/>
      <c r="Q11" s="89"/>
    </row>
    <row r="12" spans="1:17" ht="17.25" customHeight="1">
      <c r="A12" s="89"/>
      <c r="B12" s="405" t="s">
        <v>107</v>
      </c>
      <c r="C12" s="406"/>
      <c r="D12" s="407"/>
      <c r="E12" s="96">
        <v>4</v>
      </c>
      <c r="F12" s="96">
        <v>5</v>
      </c>
      <c r="G12" s="96">
        <v>6</v>
      </c>
      <c r="H12" s="96">
        <v>7</v>
      </c>
      <c r="I12" s="96">
        <v>8</v>
      </c>
      <c r="J12" s="96">
        <v>9</v>
      </c>
      <c r="K12" s="96">
        <v>10</v>
      </c>
      <c r="L12" s="96">
        <v>11</v>
      </c>
      <c r="M12" s="96">
        <v>12</v>
      </c>
      <c r="N12" s="96">
        <v>1</v>
      </c>
      <c r="O12" s="96">
        <v>2</v>
      </c>
      <c r="P12" s="96">
        <v>3</v>
      </c>
      <c r="Q12" s="411" t="s">
        <v>108</v>
      </c>
    </row>
    <row r="13" spans="1:17" ht="17.25" customHeight="1">
      <c r="A13" s="89"/>
      <c r="B13" s="408"/>
      <c r="C13" s="409"/>
      <c r="D13" s="410"/>
      <c r="E13" s="413" t="s">
        <v>109</v>
      </c>
      <c r="F13" s="414"/>
      <c r="G13" s="414"/>
      <c r="H13" s="414"/>
      <c r="I13" s="414"/>
      <c r="J13" s="414"/>
      <c r="K13" s="414"/>
      <c r="L13" s="414"/>
      <c r="M13" s="414"/>
      <c r="N13" s="414"/>
      <c r="O13" s="414"/>
      <c r="P13" s="415"/>
      <c r="Q13" s="412"/>
    </row>
    <row r="14" spans="1:17" ht="17.25" customHeight="1">
      <c r="A14" s="89"/>
      <c r="B14" s="418" t="s">
        <v>110</v>
      </c>
      <c r="C14" s="419"/>
      <c r="D14" s="97" t="s">
        <v>111</v>
      </c>
      <c r="E14" s="98"/>
      <c r="F14" s="98"/>
      <c r="G14" s="98"/>
      <c r="H14" s="98"/>
      <c r="I14" s="98"/>
      <c r="J14" s="98"/>
      <c r="K14" s="98"/>
      <c r="L14" s="98"/>
      <c r="M14" s="98"/>
      <c r="N14" s="98"/>
      <c r="O14" s="98"/>
      <c r="P14" s="98"/>
      <c r="Q14" s="99">
        <f>ROUND(SUM(E14:P14)/12,0)</f>
        <v>0</v>
      </c>
    </row>
    <row r="15" spans="1:17" ht="17.25" customHeight="1">
      <c r="A15" s="89"/>
      <c r="B15" s="420"/>
      <c r="C15" s="421"/>
      <c r="D15" s="100" t="s">
        <v>112</v>
      </c>
      <c r="E15" s="101"/>
      <c r="F15" s="102" t="e">
        <f t="shared" ref="F15:P15" si="0">F14/$E$14</f>
        <v>#DIV/0!</v>
      </c>
      <c r="G15" s="102" t="e">
        <f t="shared" si="0"/>
        <v>#DIV/0!</v>
      </c>
      <c r="H15" s="102" t="e">
        <f t="shared" si="0"/>
        <v>#DIV/0!</v>
      </c>
      <c r="I15" s="102" t="e">
        <f t="shared" si="0"/>
        <v>#DIV/0!</v>
      </c>
      <c r="J15" s="102" t="e">
        <f t="shared" si="0"/>
        <v>#DIV/0!</v>
      </c>
      <c r="K15" s="102" t="e">
        <f t="shared" si="0"/>
        <v>#DIV/0!</v>
      </c>
      <c r="L15" s="102" t="e">
        <f t="shared" si="0"/>
        <v>#DIV/0!</v>
      </c>
      <c r="M15" s="102" t="e">
        <f t="shared" si="0"/>
        <v>#DIV/0!</v>
      </c>
      <c r="N15" s="102" t="e">
        <f t="shared" si="0"/>
        <v>#DIV/0!</v>
      </c>
      <c r="O15" s="102" t="e">
        <f t="shared" si="0"/>
        <v>#DIV/0!</v>
      </c>
      <c r="P15" s="102" t="e">
        <f t="shared" si="0"/>
        <v>#DIV/0!</v>
      </c>
      <c r="Q15" s="103" t="s">
        <v>113</v>
      </c>
    </row>
    <row r="16" spans="1:17" ht="17.25" customHeight="1">
      <c r="A16" s="89"/>
      <c r="B16" s="416" t="s">
        <v>114</v>
      </c>
      <c r="C16" s="417"/>
      <c r="D16" s="97" t="s">
        <v>111</v>
      </c>
      <c r="E16" s="98"/>
      <c r="F16" s="98"/>
      <c r="G16" s="98"/>
      <c r="H16" s="98"/>
      <c r="I16" s="98"/>
      <c r="J16" s="98"/>
      <c r="K16" s="98"/>
      <c r="L16" s="98"/>
      <c r="M16" s="98"/>
      <c r="N16" s="98"/>
      <c r="O16" s="98"/>
      <c r="P16" s="98"/>
      <c r="Q16" s="99">
        <f>ROUND(SUM(E16:P16)/12,0)</f>
        <v>0</v>
      </c>
    </row>
    <row r="17" spans="1:17" ht="17.25" customHeight="1">
      <c r="A17" s="89"/>
      <c r="B17" s="416"/>
      <c r="C17" s="417"/>
      <c r="D17" s="100" t="s">
        <v>112</v>
      </c>
      <c r="E17" s="101"/>
      <c r="F17" s="102" t="e">
        <f t="shared" ref="F17:P17" si="1">F16/$E$16</f>
        <v>#DIV/0!</v>
      </c>
      <c r="G17" s="102" t="e">
        <f t="shared" si="1"/>
        <v>#DIV/0!</v>
      </c>
      <c r="H17" s="102" t="e">
        <f t="shared" si="1"/>
        <v>#DIV/0!</v>
      </c>
      <c r="I17" s="102" t="e">
        <f t="shared" si="1"/>
        <v>#DIV/0!</v>
      </c>
      <c r="J17" s="102" t="e">
        <f t="shared" si="1"/>
        <v>#DIV/0!</v>
      </c>
      <c r="K17" s="102" t="e">
        <f t="shared" si="1"/>
        <v>#DIV/0!</v>
      </c>
      <c r="L17" s="102" t="e">
        <f t="shared" si="1"/>
        <v>#DIV/0!</v>
      </c>
      <c r="M17" s="102" t="e">
        <f t="shared" si="1"/>
        <v>#DIV/0!</v>
      </c>
      <c r="N17" s="102" t="e">
        <f t="shared" si="1"/>
        <v>#DIV/0!</v>
      </c>
      <c r="O17" s="102" t="e">
        <f t="shared" si="1"/>
        <v>#DIV/0!</v>
      </c>
      <c r="P17" s="102" t="e">
        <f t="shared" si="1"/>
        <v>#DIV/0!</v>
      </c>
      <c r="Q17" s="103"/>
    </row>
    <row r="18" spans="1:17" ht="15" customHeight="1">
      <c r="A18" s="89"/>
      <c r="B18" s="422"/>
      <c r="C18" s="424" t="s">
        <v>115</v>
      </c>
      <c r="D18" s="97" t="s">
        <v>111</v>
      </c>
      <c r="E18" s="98"/>
      <c r="F18" s="98"/>
      <c r="G18" s="98"/>
      <c r="H18" s="98"/>
      <c r="I18" s="98"/>
      <c r="J18" s="98"/>
      <c r="K18" s="98"/>
      <c r="L18" s="98"/>
      <c r="M18" s="98"/>
      <c r="N18" s="98"/>
      <c r="O18" s="98"/>
      <c r="P18" s="98"/>
      <c r="Q18" s="99">
        <f>ROUND(SUM(E18:P18)/12,0)</f>
        <v>0</v>
      </c>
    </row>
    <row r="19" spans="1:17" ht="15" customHeight="1">
      <c r="A19" s="89"/>
      <c r="B19" s="423"/>
      <c r="C19" s="425"/>
      <c r="D19" s="100" t="s">
        <v>112</v>
      </c>
      <c r="E19" s="101"/>
      <c r="F19" s="102" t="e">
        <f t="shared" ref="F19:P19" si="2">F18/$E$18</f>
        <v>#DIV/0!</v>
      </c>
      <c r="G19" s="102" t="e">
        <f t="shared" si="2"/>
        <v>#DIV/0!</v>
      </c>
      <c r="H19" s="102" t="e">
        <f t="shared" si="2"/>
        <v>#DIV/0!</v>
      </c>
      <c r="I19" s="102" t="e">
        <f t="shared" si="2"/>
        <v>#DIV/0!</v>
      </c>
      <c r="J19" s="102" t="e">
        <f t="shared" si="2"/>
        <v>#DIV/0!</v>
      </c>
      <c r="K19" s="102" t="e">
        <f t="shared" si="2"/>
        <v>#DIV/0!</v>
      </c>
      <c r="L19" s="102" t="e">
        <f t="shared" si="2"/>
        <v>#DIV/0!</v>
      </c>
      <c r="M19" s="102" t="e">
        <f t="shared" si="2"/>
        <v>#DIV/0!</v>
      </c>
      <c r="N19" s="102" t="e">
        <f t="shared" si="2"/>
        <v>#DIV/0!</v>
      </c>
      <c r="O19" s="102" t="e">
        <f t="shared" si="2"/>
        <v>#DIV/0!</v>
      </c>
      <c r="P19" s="102" t="e">
        <f t="shared" si="2"/>
        <v>#DIV/0!</v>
      </c>
      <c r="Q19" s="103"/>
    </row>
    <row r="20" spans="1:17" ht="17.25" customHeight="1">
      <c r="A20" s="89"/>
      <c r="B20" s="426" t="s">
        <v>116</v>
      </c>
      <c r="C20" s="427"/>
      <c r="D20" s="97" t="s">
        <v>111</v>
      </c>
      <c r="E20" s="98"/>
      <c r="F20" s="98"/>
      <c r="G20" s="98"/>
      <c r="H20" s="98"/>
      <c r="I20" s="98"/>
      <c r="J20" s="98"/>
      <c r="K20" s="98"/>
      <c r="L20" s="98"/>
      <c r="M20" s="98"/>
      <c r="N20" s="98"/>
      <c r="O20" s="98"/>
      <c r="P20" s="98"/>
      <c r="Q20" s="99">
        <f>ROUND(SUM(E20:P20)/12,0)</f>
        <v>0</v>
      </c>
    </row>
    <row r="21" spans="1:17" ht="17.25" customHeight="1">
      <c r="A21" s="89"/>
      <c r="B21" s="428"/>
      <c r="C21" s="429"/>
      <c r="D21" s="100" t="s">
        <v>112</v>
      </c>
      <c r="E21" s="101"/>
      <c r="F21" s="102" t="e">
        <f t="shared" ref="F21:P21" si="3">F20/$E$20</f>
        <v>#DIV/0!</v>
      </c>
      <c r="G21" s="102" t="e">
        <f t="shared" si="3"/>
        <v>#DIV/0!</v>
      </c>
      <c r="H21" s="102" t="e">
        <f t="shared" si="3"/>
        <v>#DIV/0!</v>
      </c>
      <c r="I21" s="102" t="e">
        <f t="shared" si="3"/>
        <v>#DIV/0!</v>
      </c>
      <c r="J21" s="102" t="e">
        <f t="shared" si="3"/>
        <v>#DIV/0!</v>
      </c>
      <c r="K21" s="102" t="e">
        <f t="shared" si="3"/>
        <v>#DIV/0!</v>
      </c>
      <c r="L21" s="102" t="e">
        <f t="shared" si="3"/>
        <v>#DIV/0!</v>
      </c>
      <c r="M21" s="102" t="e">
        <f t="shared" si="3"/>
        <v>#DIV/0!</v>
      </c>
      <c r="N21" s="102" t="e">
        <f t="shared" si="3"/>
        <v>#DIV/0!</v>
      </c>
      <c r="O21" s="102" t="e">
        <f t="shared" si="3"/>
        <v>#DIV/0!</v>
      </c>
      <c r="P21" s="102" t="e">
        <f t="shared" si="3"/>
        <v>#DIV/0!</v>
      </c>
      <c r="Q21" s="103"/>
    </row>
    <row r="22" spans="1:17" ht="17.25" customHeight="1">
      <c r="A22" s="89"/>
      <c r="B22" s="418" t="s">
        <v>42</v>
      </c>
      <c r="C22" s="430"/>
      <c r="D22" s="97" t="s">
        <v>111</v>
      </c>
      <c r="E22" s="98"/>
      <c r="F22" s="98"/>
      <c r="G22" s="98"/>
      <c r="H22" s="98"/>
      <c r="I22" s="98"/>
      <c r="J22" s="98"/>
      <c r="K22" s="98"/>
      <c r="L22" s="98"/>
      <c r="M22" s="98"/>
      <c r="N22" s="98"/>
      <c r="O22" s="98"/>
      <c r="P22" s="98"/>
      <c r="Q22" s="99">
        <f>ROUND(SUM(E22:P22)/12,0)</f>
        <v>0</v>
      </c>
    </row>
    <row r="23" spans="1:17" ht="17.25" customHeight="1" thickBot="1">
      <c r="A23" s="89"/>
      <c r="B23" s="431"/>
      <c r="C23" s="432"/>
      <c r="D23" s="104" t="s">
        <v>112</v>
      </c>
      <c r="E23" s="105"/>
      <c r="F23" s="106" t="e">
        <f t="shared" ref="F23:P23" si="4">F22/$E$22</f>
        <v>#DIV/0!</v>
      </c>
      <c r="G23" s="106" t="e">
        <f t="shared" si="4"/>
        <v>#DIV/0!</v>
      </c>
      <c r="H23" s="106" t="e">
        <f t="shared" si="4"/>
        <v>#DIV/0!</v>
      </c>
      <c r="I23" s="106" t="e">
        <f t="shared" si="4"/>
        <v>#DIV/0!</v>
      </c>
      <c r="J23" s="106" t="e">
        <f t="shared" si="4"/>
        <v>#DIV/0!</v>
      </c>
      <c r="K23" s="106" t="e">
        <f t="shared" si="4"/>
        <v>#DIV/0!</v>
      </c>
      <c r="L23" s="106" t="e">
        <f t="shared" si="4"/>
        <v>#DIV/0!</v>
      </c>
      <c r="M23" s="106" t="e">
        <f t="shared" si="4"/>
        <v>#DIV/0!</v>
      </c>
      <c r="N23" s="106" t="e">
        <f t="shared" si="4"/>
        <v>#DIV/0!</v>
      </c>
      <c r="O23" s="106" t="e">
        <f t="shared" si="4"/>
        <v>#DIV/0!</v>
      </c>
      <c r="P23" s="106" t="e">
        <f t="shared" si="4"/>
        <v>#DIV/0!</v>
      </c>
      <c r="Q23" s="107"/>
    </row>
    <row r="24" spans="1:17" ht="17.25" customHeight="1" thickTop="1" thickBot="1">
      <c r="A24" s="89"/>
      <c r="B24" s="433" t="s">
        <v>117</v>
      </c>
      <c r="C24" s="434"/>
      <c r="D24" s="108"/>
      <c r="E24" s="109">
        <f>SUM(E14+E16+E20+E22)</f>
        <v>0</v>
      </c>
      <c r="F24" s="110"/>
      <c r="G24" s="110"/>
      <c r="H24" s="110"/>
      <c r="I24" s="110"/>
      <c r="J24" s="110"/>
      <c r="K24" s="110"/>
      <c r="L24" s="110"/>
      <c r="M24" s="110"/>
      <c r="N24" s="110"/>
      <c r="O24" s="110"/>
      <c r="P24" s="110"/>
      <c r="Q24" s="111">
        <f>SUM(Q14+Q16+Q20+Q22)</f>
        <v>0</v>
      </c>
    </row>
    <row r="25" spans="1:17" ht="17.25" customHeight="1">
      <c r="A25" s="89"/>
      <c r="B25" s="93"/>
      <c r="C25" s="93"/>
      <c r="D25" s="93"/>
      <c r="E25" s="112"/>
      <c r="F25" s="113"/>
      <c r="G25" s="113"/>
      <c r="H25" s="113"/>
      <c r="I25" s="113"/>
      <c r="J25" s="113"/>
      <c r="K25" s="113"/>
      <c r="L25" s="113"/>
      <c r="M25" s="113"/>
      <c r="N25" s="113"/>
      <c r="O25" s="113"/>
      <c r="P25" s="113"/>
      <c r="Q25" s="89"/>
    </row>
    <row r="26" spans="1:17" ht="17.25" customHeight="1">
      <c r="A26" s="89"/>
      <c r="B26" s="93"/>
      <c r="C26" s="93"/>
      <c r="D26" s="93"/>
      <c r="E26" s="112"/>
      <c r="F26" s="113"/>
      <c r="G26" s="113"/>
      <c r="H26" s="113"/>
      <c r="I26" s="113"/>
      <c r="J26" s="113"/>
      <c r="K26" s="113"/>
      <c r="L26" s="113"/>
      <c r="M26" s="113"/>
      <c r="N26" s="113"/>
      <c r="O26" s="113"/>
      <c r="P26" s="113"/>
      <c r="Q26" s="89"/>
    </row>
    <row r="27" spans="1:17" ht="17.25" customHeight="1" thickBot="1">
      <c r="A27" s="95" t="s">
        <v>118</v>
      </c>
      <c r="B27" s="89"/>
      <c r="C27" s="89"/>
      <c r="D27" s="89"/>
      <c r="E27" s="114"/>
      <c r="F27" s="89"/>
      <c r="G27" s="89"/>
      <c r="H27" s="89"/>
      <c r="I27" s="89"/>
      <c r="J27" s="89"/>
      <c r="K27" s="89"/>
      <c r="L27" s="89"/>
      <c r="M27" s="89"/>
      <c r="N27" s="89"/>
      <c r="O27" s="89"/>
      <c r="P27" s="89"/>
      <c r="Q27" s="89"/>
    </row>
    <row r="28" spans="1:17" ht="17.25" customHeight="1" thickBot="1">
      <c r="A28" s="89"/>
      <c r="B28" s="435" t="s">
        <v>119</v>
      </c>
      <c r="C28" s="436"/>
      <c r="D28" s="437"/>
      <c r="E28" s="115">
        <v>4</v>
      </c>
      <c r="F28" s="116">
        <v>5</v>
      </c>
      <c r="G28" s="96">
        <v>6</v>
      </c>
      <c r="H28" s="96">
        <v>7</v>
      </c>
      <c r="I28" s="96">
        <v>8</v>
      </c>
      <c r="J28" s="96">
        <v>9</v>
      </c>
      <c r="K28" s="96">
        <v>10</v>
      </c>
      <c r="L28" s="96">
        <v>11</v>
      </c>
      <c r="M28" s="96">
        <v>12</v>
      </c>
      <c r="N28" s="96">
        <v>1</v>
      </c>
      <c r="O28" s="96">
        <v>2</v>
      </c>
      <c r="P28" s="117">
        <v>3</v>
      </c>
      <c r="Q28" s="441" t="s">
        <v>108</v>
      </c>
    </row>
    <row r="29" spans="1:17" ht="17.25" customHeight="1">
      <c r="A29" s="89"/>
      <c r="B29" s="438"/>
      <c r="C29" s="439"/>
      <c r="D29" s="440"/>
      <c r="E29" s="118" t="s">
        <v>109</v>
      </c>
      <c r="F29" s="443" t="s">
        <v>120</v>
      </c>
      <c r="G29" s="444"/>
      <c r="H29" s="444"/>
      <c r="I29" s="444"/>
      <c r="J29" s="444"/>
      <c r="K29" s="444"/>
      <c r="L29" s="444"/>
      <c r="M29" s="444"/>
      <c r="N29" s="444"/>
      <c r="O29" s="444"/>
      <c r="P29" s="445"/>
      <c r="Q29" s="442"/>
    </row>
    <row r="30" spans="1:17" ht="17.25" customHeight="1">
      <c r="A30" s="89"/>
      <c r="B30" s="446" t="s">
        <v>110</v>
      </c>
      <c r="C30" s="447"/>
      <c r="D30" s="119" t="s">
        <v>111</v>
      </c>
      <c r="E30" s="120"/>
      <c r="F30" s="121" t="e">
        <f>$E$30*F15</f>
        <v>#DIV/0!</v>
      </c>
      <c r="G30" s="121" t="e">
        <f t="shared" ref="G30:P30" si="5">$E$30*G15</f>
        <v>#DIV/0!</v>
      </c>
      <c r="H30" s="121" t="e">
        <f t="shared" si="5"/>
        <v>#DIV/0!</v>
      </c>
      <c r="I30" s="121" t="e">
        <f t="shared" si="5"/>
        <v>#DIV/0!</v>
      </c>
      <c r="J30" s="121" t="e">
        <f t="shared" si="5"/>
        <v>#DIV/0!</v>
      </c>
      <c r="K30" s="121" t="e">
        <f t="shared" si="5"/>
        <v>#DIV/0!</v>
      </c>
      <c r="L30" s="121" t="e">
        <f t="shared" si="5"/>
        <v>#DIV/0!</v>
      </c>
      <c r="M30" s="121" t="e">
        <f t="shared" si="5"/>
        <v>#DIV/0!</v>
      </c>
      <c r="N30" s="121" t="e">
        <f t="shared" si="5"/>
        <v>#DIV/0!</v>
      </c>
      <c r="O30" s="121" t="e">
        <f t="shared" si="5"/>
        <v>#DIV/0!</v>
      </c>
      <c r="P30" s="122" t="e">
        <f t="shared" si="5"/>
        <v>#DIV/0!</v>
      </c>
      <c r="Q30" s="123" t="e">
        <f>ROUND(SUM(E30:P30)/12,0)</f>
        <v>#DIV/0!</v>
      </c>
    </row>
    <row r="31" spans="1:17" ht="17.25" customHeight="1">
      <c r="A31" s="89"/>
      <c r="B31" s="416" t="s">
        <v>114</v>
      </c>
      <c r="C31" s="417"/>
      <c r="D31" s="119" t="s">
        <v>111</v>
      </c>
      <c r="E31" s="120"/>
      <c r="F31" s="124" t="e">
        <f>$E$31*F17</f>
        <v>#DIV/0!</v>
      </c>
      <c r="G31" s="121" t="e">
        <f t="shared" ref="G31:P31" si="6">$E$31*G17</f>
        <v>#DIV/0!</v>
      </c>
      <c r="H31" s="121" t="e">
        <f t="shared" si="6"/>
        <v>#DIV/0!</v>
      </c>
      <c r="I31" s="121" t="e">
        <f t="shared" si="6"/>
        <v>#DIV/0!</v>
      </c>
      <c r="J31" s="121" t="e">
        <f t="shared" si="6"/>
        <v>#DIV/0!</v>
      </c>
      <c r="K31" s="121" t="e">
        <f t="shared" si="6"/>
        <v>#DIV/0!</v>
      </c>
      <c r="L31" s="121" t="e">
        <f t="shared" si="6"/>
        <v>#DIV/0!</v>
      </c>
      <c r="M31" s="121" t="e">
        <f t="shared" si="6"/>
        <v>#DIV/0!</v>
      </c>
      <c r="N31" s="121" t="e">
        <f t="shared" si="6"/>
        <v>#DIV/0!</v>
      </c>
      <c r="O31" s="121" t="e">
        <f t="shared" si="6"/>
        <v>#DIV/0!</v>
      </c>
      <c r="P31" s="122" t="e">
        <f t="shared" si="6"/>
        <v>#DIV/0!</v>
      </c>
      <c r="Q31" s="123" t="e">
        <f>ROUND(SUM(E31:P31)/12,0)</f>
        <v>#DIV/0!</v>
      </c>
    </row>
    <row r="32" spans="1:17" ht="30" customHeight="1">
      <c r="A32" s="89"/>
      <c r="B32" s="125"/>
      <c r="C32" s="126" t="s">
        <v>121</v>
      </c>
      <c r="D32" s="119" t="s">
        <v>111</v>
      </c>
      <c r="E32" s="120"/>
      <c r="F32" s="124" t="e">
        <f t="shared" ref="F32:P32" si="7">$E$32*F19</f>
        <v>#DIV/0!</v>
      </c>
      <c r="G32" s="121" t="e">
        <f t="shared" si="7"/>
        <v>#DIV/0!</v>
      </c>
      <c r="H32" s="121" t="e">
        <f t="shared" si="7"/>
        <v>#DIV/0!</v>
      </c>
      <c r="I32" s="121" t="e">
        <f t="shared" si="7"/>
        <v>#DIV/0!</v>
      </c>
      <c r="J32" s="121" t="e">
        <f t="shared" si="7"/>
        <v>#DIV/0!</v>
      </c>
      <c r="K32" s="121" t="e">
        <f t="shared" si="7"/>
        <v>#DIV/0!</v>
      </c>
      <c r="L32" s="121" t="e">
        <f t="shared" si="7"/>
        <v>#DIV/0!</v>
      </c>
      <c r="M32" s="121" t="e">
        <f t="shared" si="7"/>
        <v>#DIV/0!</v>
      </c>
      <c r="N32" s="121" t="e">
        <f t="shared" si="7"/>
        <v>#DIV/0!</v>
      </c>
      <c r="O32" s="121" t="e">
        <f t="shared" si="7"/>
        <v>#DIV/0!</v>
      </c>
      <c r="P32" s="122" t="e">
        <f t="shared" si="7"/>
        <v>#DIV/0!</v>
      </c>
      <c r="Q32" s="127" t="e">
        <f>ROUND(SUM(E32:P32)/12,0)</f>
        <v>#DIV/0!</v>
      </c>
    </row>
    <row r="33" spans="1:17" ht="17.25" customHeight="1">
      <c r="A33" s="89"/>
      <c r="B33" s="446" t="s">
        <v>116</v>
      </c>
      <c r="C33" s="447"/>
      <c r="D33" s="119" t="s">
        <v>111</v>
      </c>
      <c r="E33" s="120"/>
      <c r="F33" s="124" t="e">
        <f t="shared" ref="F33:P33" si="8">$E$33*F21</f>
        <v>#DIV/0!</v>
      </c>
      <c r="G33" s="121" t="e">
        <f t="shared" si="8"/>
        <v>#DIV/0!</v>
      </c>
      <c r="H33" s="121" t="e">
        <f t="shared" si="8"/>
        <v>#DIV/0!</v>
      </c>
      <c r="I33" s="121" t="e">
        <f t="shared" si="8"/>
        <v>#DIV/0!</v>
      </c>
      <c r="J33" s="121" t="e">
        <f t="shared" si="8"/>
        <v>#DIV/0!</v>
      </c>
      <c r="K33" s="121" t="e">
        <f t="shared" si="8"/>
        <v>#DIV/0!</v>
      </c>
      <c r="L33" s="121" t="e">
        <f t="shared" si="8"/>
        <v>#DIV/0!</v>
      </c>
      <c r="M33" s="121" t="e">
        <f t="shared" si="8"/>
        <v>#DIV/0!</v>
      </c>
      <c r="N33" s="121" t="e">
        <f t="shared" si="8"/>
        <v>#DIV/0!</v>
      </c>
      <c r="O33" s="121" t="e">
        <f t="shared" si="8"/>
        <v>#DIV/0!</v>
      </c>
      <c r="P33" s="122" t="e">
        <f t="shared" si="8"/>
        <v>#DIV/0!</v>
      </c>
      <c r="Q33" s="123" t="e">
        <f>ROUND(SUM(E33:P33)/12,0)</f>
        <v>#DIV/0!</v>
      </c>
    </row>
    <row r="34" spans="1:17" ht="17.25" customHeight="1" thickBot="1">
      <c r="A34" s="89"/>
      <c r="B34" s="426" t="s">
        <v>42</v>
      </c>
      <c r="C34" s="451"/>
      <c r="D34" s="128" t="s">
        <v>111</v>
      </c>
      <c r="E34" s="129"/>
      <c r="F34" s="130" t="e">
        <f t="shared" ref="F34:P34" si="9">$E$34*F23</f>
        <v>#DIV/0!</v>
      </c>
      <c r="G34" s="131" t="e">
        <f t="shared" si="9"/>
        <v>#DIV/0!</v>
      </c>
      <c r="H34" s="131" t="e">
        <f t="shared" si="9"/>
        <v>#DIV/0!</v>
      </c>
      <c r="I34" s="131" t="e">
        <f t="shared" si="9"/>
        <v>#DIV/0!</v>
      </c>
      <c r="J34" s="131" t="e">
        <f t="shared" si="9"/>
        <v>#DIV/0!</v>
      </c>
      <c r="K34" s="131" t="e">
        <f t="shared" si="9"/>
        <v>#DIV/0!</v>
      </c>
      <c r="L34" s="131" t="e">
        <f t="shared" si="9"/>
        <v>#DIV/0!</v>
      </c>
      <c r="M34" s="131" t="e">
        <f t="shared" si="9"/>
        <v>#DIV/0!</v>
      </c>
      <c r="N34" s="131" t="e">
        <f t="shared" si="9"/>
        <v>#DIV/0!</v>
      </c>
      <c r="O34" s="131" t="e">
        <f t="shared" si="9"/>
        <v>#DIV/0!</v>
      </c>
      <c r="P34" s="132" t="e">
        <f t="shared" si="9"/>
        <v>#DIV/0!</v>
      </c>
      <c r="Q34" s="133" t="e">
        <f>ROUND(SUM(E34:P34)/12,0)</f>
        <v>#DIV/0!</v>
      </c>
    </row>
    <row r="35" spans="1:17" ht="17.25" customHeight="1" thickTop="1" thickBot="1">
      <c r="A35" s="89"/>
      <c r="B35" s="433" t="s">
        <v>117</v>
      </c>
      <c r="C35" s="434"/>
      <c r="D35" s="134"/>
      <c r="E35" s="135">
        <f>SUM(E30+E31+E33+E34)</f>
        <v>0</v>
      </c>
      <c r="F35" s="136"/>
      <c r="G35" s="137"/>
      <c r="H35" s="137"/>
      <c r="I35" s="137"/>
      <c r="J35" s="137"/>
      <c r="K35" s="137"/>
      <c r="L35" s="137"/>
      <c r="M35" s="137"/>
      <c r="N35" s="137"/>
      <c r="O35" s="137"/>
      <c r="P35" s="138"/>
      <c r="Q35" s="139" t="e">
        <f>SUM(Q30+Q31+Q33+Q34)</f>
        <v>#DIV/0!</v>
      </c>
    </row>
    <row r="36" spans="1:17" ht="17.25" customHeight="1">
      <c r="A36" s="89"/>
      <c r="B36" s="140" t="s">
        <v>122</v>
      </c>
      <c r="C36" s="112"/>
      <c r="D36" s="89"/>
      <c r="E36" s="89"/>
      <c r="F36" s="89"/>
      <c r="G36" s="89"/>
      <c r="H36" s="89"/>
      <c r="I36" s="89"/>
      <c r="J36" s="89"/>
      <c r="K36" s="89"/>
      <c r="L36" s="89"/>
      <c r="M36" s="89"/>
      <c r="N36" s="89"/>
      <c r="O36" s="89"/>
      <c r="P36" s="89"/>
      <c r="Q36" s="89"/>
    </row>
    <row r="37" spans="1:17" ht="46.5" customHeight="1">
      <c r="A37" s="89"/>
      <c r="B37" s="112"/>
      <c r="C37" s="112"/>
      <c r="D37" s="89"/>
      <c r="E37" s="89"/>
      <c r="F37" s="89"/>
      <c r="G37" s="89"/>
      <c r="H37" s="89"/>
      <c r="I37" s="89"/>
      <c r="J37" s="89"/>
      <c r="K37" s="89"/>
      <c r="L37" s="89"/>
      <c r="M37" s="89"/>
      <c r="N37" s="89"/>
      <c r="O37" s="89"/>
      <c r="P37" s="89"/>
      <c r="Q37" s="89"/>
    </row>
    <row r="38" spans="1:17" ht="51" customHeight="1">
      <c r="A38" s="89"/>
      <c r="B38" s="112"/>
      <c r="C38" s="112"/>
      <c r="D38" s="89"/>
      <c r="E38" s="89"/>
      <c r="F38" s="89"/>
      <c r="G38" s="89"/>
      <c r="H38" s="89"/>
      <c r="I38" s="89"/>
      <c r="J38" s="89"/>
      <c r="K38" s="89"/>
      <c r="L38" s="89"/>
      <c r="M38" s="89"/>
      <c r="N38" s="89"/>
      <c r="O38" s="89"/>
      <c r="P38" s="89"/>
      <c r="Q38" s="89"/>
    </row>
    <row r="39" spans="1:17" ht="17.25" customHeight="1" thickBot="1">
      <c r="A39" s="95" t="s">
        <v>123</v>
      </c>
      <c r="B39" s="89"/>
      <c r="C39" s="89"/>
      <c r="D39" s="89"/>
      <c r="E39" s="141"/>
      <c r="F39" s="89"/>
      <c r="G39" s="89"/>
      <c r="H39" s="89"/>
      <c r="I39" s="89"/>
      <c r="J39" s="89"/>
      <c r="K39" s="89"/>
      <c r="L39" s="89"/>
      <c r="M39" s="89"/>
      <c r="N39" s="89"/>
      <c r="O39" s="89"/>
      <c r="P39" s="89"/>
      <c r="Q39" s="89"/>
    </row>
    <row r="40" spans="1:17" ht="17.25" customHeight="1" thickBot="1">
      <c r="A40" s="89"/>
      <c r="B40" s="435" t="s">
        <v>119</v>
      </c>
      <c r="C40" s="436"/>
      <c r="D40" s="437"/>
      <c r="E40" s="142">
        <v>4</v>
      </c>
      <c r="F40" s="143">
        <v>5</v>
      </c>
      <c r="G40" s="144">
        <v>6</v>
      </c>
      <c r="H40" s="144">
        <v>7</v>
      </c>
      <c r="I40" s="144">
        <v>8</v>
      </c>
      <c r="J40" s="144">
        <v>9</v>
      </c>
      <c r="K40" s="144">
        <v>10</v>
      </c>
      <c r="L40" s="144">
        <v>11</v>
      </c>
      <c r="M40" s="144">
        <v>12</v>
      </c>
      <c r="N40" s="144">
        <v>1</v>
      </c>
      <c r="O40" s="144">
        <v>2</v>
      </c>
      <c r="P40" s="145">
        <v>3</v>
      </c>
      <c r="Q40" s="441" t="s">
        <v>108</v>
      </c>
    </row>
    <row r="41" spans="1:17" ht="17.25" customHeight="1" thickBot="1">
      <c r="A41" s="89"/>
      <c r="B41" s="438"/>
      <c r="C41" s="439"/>
      <c r="D41" s="440"/>
      <c r="E41" s="146" t="s">
        <v>109</v>
      </c>
      <c r="F41" s="452" t="s">
        <v>124</v>
      </c>
      <c r="G41" s="453"/>
      <c r="H41" s="453"/>
      <c r="I41" s="453"/>
      <c r="J41" s="453"/>
      <c r="K41" s="453"/>
      <c r="L41" s="453"/>
      <c r="M41" s="453"/>
      <c r="N41" s="453"/>
      <c r="O41" s="453"/>
      <c r="P41" s="454"/>
      <c r="Q41" s="442"/>
    </row>
    <row r="42" spans="1:17" ht="17.25" customHeight="1">
      <c r="A42" s="89"/>
      <c r="B42" s="455" t="s">
        <v>110</v>
      </c>
      <c r="C42" s="456"/>
      <c r="D42" s="97" t="s">
        <v>111</v>
      </c>
      <c r="E42" s="147"/>
      <c r="F42" s="148"/>
      <c r="G42" s="149"/>
      <c r="H42" s="149"/>
      <c r="I42" s="149"/>
      <c r="J42" s="149"/>
      <c r="K42" s="149"/>
      <c r="L42" s="149"/>
      <c r="M42" s="149"/>
      <c r="N42" s="149"/>
      <c r="O42" s="149"/>
      <c r="P42" s="150"/>
      <c r="Q42" s="123" t="e">
        <f>ROUND(AVERAGE(E42:P42),0)</f>
        <v>#DIV/0!</v>
      </c>
    </row>
    <row r="43" spans="1:17" ht="17.25" customHeight="1">
      <c r="A43" s="89"/>
      <c r="B43" s="457" t="s">
        <v>114</v>
      </c>
      <c r="C43" s="458"/>
      <c r="D43" s="97" t="s">
        <v>111</v>
      </c>
      <c r="E43" s="151"/>
      <c r="F43" s="152"/>
      <c r="G43" s="153"/>
      <c r="H43" s="153"/>
      <c r="I43" s="153"/>
      <c r="J43" s="153"/>
      <c r="K43" s="153"/>
      <c r="L43" s="153"/>
      <c r="M43" s="153"/>
      <c r="N43" s="153"/>
      <c r="O43" s="153"/>
      <c r="P43" s="154"/>
      <c r="Q43" s="123" t="e">
        <f t="shared" ref="Q43:Q46" si="10">ROUND(AVERAGE(E43:P43),0)</f>
        <v>#DIV/0!</v>
      </c>
    </row>
    <row r="44" spans="1:17" ht="30" customHeight="1">
      <c r="A44" s="89"/>
      <c r="B44" s="155"/>
      <c r="C44" s="156" t="s">
        <v>121</v>
      </c>
      <c r="D44" s="97" t="s">
        <v>111</v>
      </c>
      <c r="E44" s="151"/>
      <c r="F44" s="152"/>
      <c r="G44" s="153"/>
      <c r="H44" s="153"/>
      <c r="I44" s="153"/>
      <c r="J44" s="153"/>
      <c r="K44" s="153"/>
      <c r="L44" s="153"/>
      <c r="M44" s="153"/>
      <c r="N44" s="153"/>
      <c r="O44" s="153"/>
      <c r="P44" s="154"/>
      <c r="Q44" s="127" t="e">
        <f t="shared" si="10"/>
        <v>#DIV/0!</v>
      </c>
    </row>
    <row r="45" spans="1:17" ht="17.25" customHeight="1">
      <c r="A45" s="89"/>
      <c r="B45" s="455" t="s">
        <v>116</v>
      </c>
      <c r="C45" s="456"/>
      <c r="D45" s="97" t="s">
        <v>111</v>
      </c>
      <c r="E45" s="151"/>
      <c r="F45" s="152"/>
      <c r="G45" s="153"/>
      <c r="H45" s="153"/>
      <c r="I45" s="153"/>
      <c r="J45" s="153"/>
      <c r="K45" s="153"/>
      <c r="L45" s="153"/>
      <c r="M45" s="153"/>
      <c r="N45" s="153"/>
      <c r="O45" s="153"/>
      <c r="P45" s="154"/>
      <c r="Q45" s="123" t="e">
        <f t="shared" si="10"/>
        <v>#DIV/0!</v>
      </c>
    </row>
    <row r="46" spans="1:17" ht="17.25" customHeight="1" thickBot="1">
      <c r="A46" s="89"/>
      <c r="B46" s="418" t="s">
        <v>42</v>
      </c>
      <c r="C46" s="430"/>
      <c r="D46" s="157" t="s">
        <v>111</v>
      </c>
      <c r="E46" s="158"/>
      <c r="F46" s="159"/>
      <c r="G46" s="160"/>
      <c r="H46" s="160"/>
      <c r="I46" s="160"/>
      <c r="J46" s="160"/>
      <c r="K46" s="160"/>
      <c r="L46" s="160"/>
      <c r="M46" s="160"/>
      <c r="N46" s="160"/>
      <c r="O46" s="160"/>
      <c r="P46" s="161"/>
      <c r="Q46" s="133" t="e">
        <f t="shared" si="10"/>
        <v>#DIV/0!</v>
      </c>
    </row>
    <row r="47" spans="1:17" ht="17.25" customHeight="1" thickTop="1" thickBot="1">
      <c r="A47" s="89"/>
      <c r="B47" s="433" t="s">
        <v>117</v>
      </c>
      <c r="C47" s="434"/>
      <c r="D47" s="162"/>
      <c r="E47" s="135">
        <f>SUM(E42+E43+E45+E46)</f>
        <v>0</v>
      </c>
      <c r="F47" s="163"/>
      <c r="G47" s="110"/>
      <c r="H47" s="110"/>
      <c r="I47" s="110"/>
      <c r="J47" s="110"/>
      <c r="K47" s="110"/>
      <c r="L47" s="110"/>
      <c r="M47" s="110"/>
      <c r="N47" s="110"/>
      <c r="O47" s="110"/>
      <c r="P47" s="164"/>
      <c r="Q47" s="165" t="e">
        <f>SUM(Q42+Q43+Q45+Q46)</f>
        <v>#DIV/0!</v>
      </c>
    </row>
    <row r="48" spans="1:17" ht="17.25" customHeight="1">
      <c r="A48" s="89"/>
      <c r="B48" s="140" t="s">
        <v>122</v>
      </c>
      <c r="C48" s="112"/>
      <c r="D48" s="112"/>
      <c r="E48" s="166"/>
      <c r="F48" s="166"/>
      <c r="G48" s="166"/>
      <c r="H48" s="166"/>
      <c r="I48" s="166"/>
      <c r="J48" s="166"/>
      <c r="K48" s="166"/>
      <c r="L48" s="166"/>
      <c r="M48" s="166"/>
      <c r="N48" s="166"/>
      <c r="O48" s="166"/>
      <c r="P48" s="166"/>
      <c r="Q48" s="166"/>
    </row>
    <row r="49" spans="1:17" ht="8.25" customHeight="1">
      <c r="A49" s="89"/>
      <c r="B49" s="112"/>
      <c r="C49" s="112"/>
      <c r="D49" s="112"/>
      <c r="E49" s="166"/>
      <c r="F49" s="166"/>
      <c r="G49" s="166"/>
      <c r="H49" s="166"/>
      <c r="I49" s="166"/>
      <c r="J49" s="166"/>
      <c r="K49" s="166"/>
      <c r="L49" s="166"/>
      <c r="M49" s="166"/>
      <c r="N49" s="166"/>
      <c r="O49" s="166"/>
      <c r="P49" s="166"/>
      <c r="Q49" s="166"/>
    </row>
    <row r="50" spans="1:17" ht="17.25" customHeight="1" thickBot="1">
      <c r="A50" s="89"/>
      <c r="B50" s="167" t="s">
        <v>125</v>
      </c>
      <c r="C50" s="168"/>
      <c r="D50" s="89"/>
      <c r="E50" s="89"/>
      <c r="F50" s="89"/>
      <c r="G50" s="89"/>
      <c r="H50" s="89"/>
      <c r="I50" s="89"/>
      <c r="J50" s="89"/>
      <c r="K50" s="89"/>
      <c r="L50" s="89"/>
      <c r="M50" s="89"/>
      <c r="N50" s="89"/>
      <c r="O50" s="89"/>
      <c r="P50" s="89"/>
      <c r="Q50" s="89"/>
    </row>
    <row r="51" spans="1:17" ht="94.5" customHeight="1" thickBot="1">
      <c r="A51" s="89"/>
      <c r="B51" s="448"/>
      <c r="C51" s="449"/>
      <c r="D51" s="449"/>
      <c r="E51" s="449"/>
      <c r="F51" s="449"/>
      <c r="G51" s="449"/>
      <c r="H51" s="449"/>
      <c r="I51" s="449"/>
      <c r="J51" s="449"/>
      <c r="K51" s="449"/>
      <c r="L51" s="449"/>
      <c r="M51" s="449"/>
      <c r="N51" s="449"/>
      <c r="O51" s="449"/>
      <c r="P51" s="449"/>
      <c r="Q51" s="450"/>
    </row>
    <row r="52" spans="1:17" ht="17.25" customHeight="1">
      <c r="A52" s="89"/>
      <c r="B52" s="89"/>
      <c r="C52" s="89"/>
      <c r="D52" s="89"/>
      <c r="E52" s="89"/>
      <c r="F52" s="89"/>
      <c r="G52" s="89"/>
      <c r="H52" s="89"/>
      <c r="I52" s="89"/>
      <c r="J52" s="89"/>
      <c r="K52" s="89"/>
      <c r="L52" s="89"/>
      <c r="M52" s="89"/>
      <c r="N52" s="89"/>
      <c r="O52" s="89"/>
      <c r="P52" s="89"/>
      <c r="Q52" s="89"/>
    </row>
    <row r="53" spans="1:17" ht="17.25" customHeight="1"/>
    <row r="54" spans="1:17" ht="17.25" customHeight="1"/>
    <row r="55" spans="1:17" ht="17.25" customHeight="1"/>
    <row r="56" spans="1:17" ht="17.25" customHeight="1"/>
    <row r="57" spans="1:17" ht="17.25" customHeight="1"/>
    <row r="58" spans="1:17" ht="17.25" customHeight="1"/>
    <row r="59" spans="1:17" ht="17.25" customHeight="1"/>
    <row r="60" spans="1:17" ht="17.25" customHeight="1"/>
    <row r="61" spans="1:17" ht="17.25" customHeight="1"/>
    <row r="62" spans="1:17" ht="17.25" customHeight="1"/>
    <row r="63" spans="1:17" ht="17.25" customHeight="1"/>
    <row r="64" spans="1:17"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sheetData>
  <sheetProtection password="9207" sheet="1" objects="1" scenarios="1"/>
  <mergeCells count="30">
    <mergeCell ref="Q28:Q29"/>
    <mergeCell ref="F29:P29"/>
    <mergeCell ref="B30:C30"/>
    <mergeCell ref="B51:Q51"/>
    <mergeCell ref="B33:C33"/>
    <mergeCell ref="B34:C34"/>
    <mergeCell ref="B35:C35"/>
    <mergeCell ref="B40:D41"/>
    <mergeCell ref="Q40:Q41"/>
    <mergeCell ref="F41:P41"/>
    <mergeCell ref="B42:C42"/>
    <mergeCell ref="B43:C43"/>
    <mergeCell ref="B45:C45"/>
    <mergeCell ref="B46:C46"/>
    <mergeCell ref="B47:C47"/>
    <mergeCell ref="B31:C31"/>
    <mergeCell ref="B14:C15"/>
    <mergeCell ref="B16:C17"/>
    <mergeCell ref="B18:B19"/>
    <mergeCell ref="C18:C19"/>
    <mergeCell ref="B20:C21"/>
    <mergeCell ref="B22:C23"/>
    <mergeCell ref="B24:C24"/>
    <mergeCell ref="B28:D29"/>
    <mergeCell ref="A2:Q3"/>
    <mergeCell ref="H5:L5"/>
    <mergeCell ref="M5:Q5"/>
    <mergeCell ref="B12:D13"/>
    <mergeCell ref="Q12:Q13"/>
    <mergeCell ref="E13:P13"/>
  </mergeCells>
  <phoneticPr fontId="1"/>
  <pageMargins left="0.7" right="0.7" top="0.75" bottom="0.75" header="0.3" footer="0.3"/>
  <pageSetup paperSize="9" scale="68"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保育所積算表（処遇Ⅱ）</vt:lpstr>
      <vt:lpstr>第５号様式</vt:lpstr>
      <vt:lpstr>平均年齢別児童数計算表</vt:lpstr>
      <vt:lpstr>第５号様式!Print_Area</vt:lpstr>
      <vt:lpstr>'保育所積算表（処遇Ⅱ）'!Print_Area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2020-06-14T22:56:10Z</dcterms:created>
  <dcterms:modified xsi:type="dcterms:W3CDTF">2021-07-19T04:01:16Z</dcterms:modified>
</cp:coreProperties>
</file>